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2.xml" ContentType="application/vnd.openxmlformats-officedocument.spreadsheetml.queryTable+xml"/>
  <Override PartName="/xl/tables/table4.xml" ContentType="application/vnd.openxmlformats-officedocument.spreadsheetml.table+xml"/>
  <Override PartName="/xl/queryTables/queryTable3.xml" ContentType="application/vnd.openxmlformats-officedocument.spreadsheetml.queryTable+xml"/>
  <Override PartName="/xl/tables/table5.xml" ContentType="application/vnd.openxmlformats-officedocument.spreadsheetml.table+xml"/>
  <Override PartName="/xl/queryTables/queryTable4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03"/>
  <workbookPr filterPrivacy="1" defaultThemeVersion="124226"/>
  <xr:revisionPtr revIDLastSave="1051" documentId="11_EE458901D94E0FAC24D1FB8B2847D07476FF14E1" xr6:coauthVersionLast="47" xr6:coauthVersionMax="47" xr10:uidLastSave="{F0238A20-A411-4FD2-9CDE-092F3B8BDE26}"/>
  <bookViews>
    <workbookView xWindow="-120" yWindow="-120" windowWidth="38640" windowHeight="21240" tabRatio="814" xr2:uid="{00000000-000D-0000-FFFF-FFFF00000000}"/>
  </bookViews>
  <sheets>
    <sheet name="Summary" sheetId="34" r:id="rId1"/>
    <sheet name="Waltham Forest NHS HC" sheetId="32" r:id="rId2"/>
    <sheet name="Fednet &amp; Practice Data" sheetId="33" r:id="rId3"/>
    <sheet name="Definitions" sheetId="14" r:id="rId4"/>
    <sheet name="FEDNET USE THIS" sheetId="41" state="hidden" r:id="rId5"/>
    <sheet name="DATA" sheetId="30" state="hidden" r:id="rId6"/>
    <sheet name="CONTROL" sheetId="31" state="hidden" r:id="rId7"/>
    <sheet name="Sheet1" sheetId="37" state="hidden" r:id="rId8"/>
    <sheet name="Sheet2" sheetId="35" state="hidden" r:id="rId9"/>
    <sheet name="Sheet3" sheetId="36" state="hidden" r:id="rId10"/>
    <sheet name="Sheet4" sheetId="38" state="hidden" r:id="rId11"/>
    <sheet name="FEDNET DATA" sheetId="40" state="hidden" r:id="rId12"/>
  </sheets>
  <definedNames>
    <definedName name="DATA">INDIRECT(CONTROL!$C$5)</definedName>
    <definedName name="ExternalData_1" localSheetId="5" hidden="1">DATA!#REF!</definedName>
    <definedName name="ExternalData_1" localSheetId="11" hidden="1">'FEDNET DATA'!$A$1:$I$40</definedName>
    <definedName name="ExternalData_1" localSheetId="4" hidden="1">'FEDNET USE THIS'!$A$1:$I$40</definedName>
    <definedName name="ExternalData_1" localSheetId="7" hidden="1">Sheet1!$A$1:$J$40</definedName>
    <definedName name="ExternalData_1" localSheetId="10" hidden="1">Sheet4!$I$13:$U$23</definedName>
    <definedName name="IND">INDIRECT(CONTROL!$C$10)</definedName>
    <definedName name="NwID">INDIRECT(CONTROL!$C$11)</definedName>
    <definedName name="OrgID">INDIRECT(CONTROL!$C$8)</definedName>
    <definedName name="QSelection" localSheetId="2">Selection[Quarter]</definedName>
    <definedName name="QSelection">Selection[Quarter]</definedName>
    <definedName name="REL_D">INDIRECT(CONTROL!$C$9)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7" i="36" l="1"/>
  <c r="O7" i="36"/>
  <c r="M7" i="36"/>
  <c r="L7" i="36"/>
  <c r="K7" i="36"/>
  <c r="J7" i="36"/>
  <c r="I7" i="36"/>
  <c r="H7" i="36"/>
  <c r="G7" i="36"/>
  <c r="D7" i="36"/>
  <c r="D6" i="36"/>
  <c r="B623" i="30"/>
  <c r="B622" i="30"/>
  <c r="B621" i="30"/>
  <c r="B620" i="30"/>
  <c r="B619" i="30"/>
  <c r="B618" i="30"/>
  <c r="B617" i="30"/>
  <c r="B616" i="30"/>
  <c r="B615" i="30"/>
  <c r="B614" i="30"/>
  <c r="B613" i="30"/>
  <c r="B612" i="30"/>
  <c r="B611" i="30"/>
  <c r="B610" i="30"/>
  <c r="B609" i="30"/>
  <c r="B608" i="30"/>
  <c r="B607" i="30"/>
  <c r="B606" i="30"/>
  <c r="B605" i="30"/>
  <c r="B604" i="30"/>
  <c r="B603" i="30"/>
  <c r="B602" i="30"/>
  <c r="B601" i="30"/>
  <c r="B600" i="30"/>
  <c r="B599" i="30"/>
  <c r="B598" i="30"/>
  <c r="B597" i="30"/>
  <c r="B596" i="30"/>
  <c r="B595" i="30"/>
  <c r="B594" i="30"/>
  <c r="B593" i="30"/>
  <c r="B592" i="30"/>
  <c r="B591" i="30"/>
  <c r="B590" i="30"/>
  <c r="B589" i="30"/>
  <c r="B588" i="30"/>
  <c r="B587" i="30"/>
  <c r="B586" i="30"/>
  <c r="B585" i="30"/>
  <c r="B584" i="30"/>
  <c r="J586" i="30"/>
  <c r="J587" i="30"/>
  <c r="J588" i="30"/>
  <c r="J589" i="30"/>
  <c r="J590" i="30"/>
  <c r="J591" i="30"/>
  <c r="J592" i="30"/>
  <c r="J593" i="30"/>
  <c r="J594" i="30"/>
  <c r="J595" i="30"/>
  <c r="J596" i="30"/>
  <c r="J597" i="30"/>
  <c r="J598" i="30"/>
  <c r="J599" i="30"/>
  <c r="J600" i="30"/>
  <c r="J601" i="30"/>
  <c r="J602" i="30"/>
  <c r="J603" i="30"/>
  <c r="J604" i="30"/>
  <c r="J605" i="30"/>
  <c r="J606" i="30"/>
  <c r="J607" i="30"/>
  <c r="J608" i="30"/>
  <c r="J609" i="30"/>
  <c r="J610" i="30"/>
  <c r="J611" i="30"/>
  <c r="J612" i="30"/>
  <c r="J613" i="30"/>
  <c r="J614" i="30"/>
  <c r="J615" i="30"/>
  <c r="J616" i="30"/>
  <c r="J617" i="30"/>
  <c r="J618" i="30"/>
  <c r="J619" i="30"/>
  <c r="J620" i="30"/>
  <c r="J621" i="30"/>
  <c r="J622" i="30"/>
  <c r="J623" i="30"/>
  <c r="J585" i="30"/>
  <c r="B583" i="30"/>
  <c r="B582" i="30"/>
  <c r="B581" i="30"/>
  <c r="B580" i="30"/>
  <c r="B542" i="30"/>
  <c r="B543" i="30"/>
  <c r="B544" i="30"/>
  <c r="B545" i="30"/>
  <c r="B546" i="30"/>
  <c r="B547" i="30"/>
  <c r="B548" i="30"/>
  <c r="B549" i="30"/>
  <c r="B550" i="30"/>
  <c r="B551" i="30"/>
  <c r="B552" i="30"/>
  <c r="B553" i="30"/>
  <c r="B554" i="30"/>
  <c r="B555" i="30"/>
  <c r="B556" i="30"/>
  <c r="B557" i="30"/>
  <c r="B558" i="30"/>
  <c r="B559" i="30"/>
  <c r="B560" i="30"/>
  <c r="B561" i="30"/>
  <c r="B562" i="30"/>
  <c r="B563" i="30"/>
  <c r="B564" i="30"/>
  <c r="B565" i="30"/>
  <c r="B566" i="30"/>
  <c r="B567" i="30"/>
  <c r="B568" i="30"/>
  <c r="B569" i="30"/>
  <c r="B570" i="30"/>
  <c r="B571" i="30"/>
  <c r="B572" i="30"/>
  <c r="B573" i="30"/>
  <c r="B574" i="30"/>
  <c r="B575" i="30"/>
  <c r="B576" i="30"/>
  <c r="B577" i="30"/>
  <c r="B578" i="30"/>
  <c r="B579" i="30"/>
  <c r="M6" i="36"/>
  <c r="L6" i="36"/>
  <c r="K6" i="36"/>
  <c r="J6" i="36"/>
  <c r="I6" i="36"/>
  <c r="H6" i="36"/>
  <c r="G6" i="36"/>
  <c r="B532" i="30"/>
  <c r="B516" i="30"/>
  <c r="B502" i="30"/>
  <c r="B501" i="30"/>
  <c r="B500" i="30"/>
  <c r="B499" i="30"/>
  <c r="B498" i="30"/>
  <c r="B497" i="30"/>
  <c r="B496" i="30"/>
  <c r="J504" i="30"/>
  <c r="B504" i="30" s="1"/>
  <c r="J505" i="30"/>
  <c r="B505" i="30" s="1"/>
  <c r="J506" i="30"/>
  <c r="B506" i="30" s="1"/>
  <c r="J507" i="30"/>
  <c r="B507" i="30" s="1"/>
  <c r="J508" i="30"/>
  <c r="B508" i="30" s="1"/>
  <c r="J509" i="30"/>
  <c r="B509" i="30" s="1"/>
  <c r="J510" i="30"/>
  <c r="B510" i="30" s="1"/>
  <c r="J511" i="30"/>
  <c r="B511" i="30" s="1"/>
  <c r="J512" i="30"/>
  <c r="B512" i="30" s="1"/>
  <c r="J513" i="30"/>
  <c r="B513" i="30" s="1"/>
  <c r="J514" i="30"/>
  <c r="B514" i="30" s="1"/>
  <c r="J515" i="30"/>
  <c r="B515" i="30" s="1"/>
  <c r="J516" i="30"/>
  <c r="J517" i="30"/>
  <c r="B517" i="30" s="1"/>
  <c r="J518" i="30"/>
  <c r="B518" i="30" s="1"/>
  <c r="J519" i="30"/>
  <c r="B519" i="30" s="1"/>
  <c r="J520" i="30"/>
  <c r="B520" i="30" s="1"/>
  <c r="J521" i="30"/>
  <c r="B521" i="30" s="1"/>
  <c r="J522" i="30"/>
  <c r="B522" i="30" s="1"/>
  <c r="J523" i="30"/>
  <c r="B523" i="30" s="1"/>
  <c r="J524" i="30"/>
  <c r="B524" i="30" s="1"/>
  <c r="J525" i="30"/>
  <c r="B525" i="30" s="1"/>
  <c r="J526" i="30"/>
  <c r="B526" i="30" s="1"/>
  <c r="J527" i="30"/>
  <c r="B527" i="30" s="1"/>
  <c r="J528" i="30"/>
  <c r="B528" i="30" s="1"/>
  <c r="J529" i="30"/>
  <c r="B529" i="30" s="1"/>
  <c r="J530" i="30"/>
  <c r="B530" i="30" s="1"/>
  <c r="J531" i="30"/>
  <c r="B531" i="30" s="1"/>
  <c r="J532" i="30"/>
  <c r="J533" i="30"/>
  <c r="B533" i="30" s="1"/>
  <c r="J534" i="30"/>
  <c r="B534" i="30" s="1"/>
  <c r="J535" i="30"/>
  <c r="B535" i="30" s="1"/>
  <c r="J536" i="30"/>
  <c r="B536" i="30" s="1"/>
  <c r="J537" i="30"/>
  <c r="B537" i="30" s="1"/>
  <c r="J538" i="30"/>
  <c r="B538" i="30" s="1"/>
  <c r="J539" i="30"/>
  <c r="B539" i="30" s="1"/>
  <c r="J540" i="30"/>
  <c r="B540" i="30" s="1"/>
  <c r="J541" i="30"/>
  <c r="B541" i="30" s="1"/>
  <c r="J503" i="30"/>
  <c r="B503" i="30" s="1"/>
  <c r="B459" i="30"/>
  <c r="B460" i="30"/>
  <c r="B461" i="30"/>
  <c r="B462" i="30"/>
  <c r="B463" i="30"/>
  <c r="B464" i="30"/>
  <c r="B465" i="30"/>
  <c r="B466" i="30"/>
  <c r="B467" i="30"/>
  <c r="B468" i="30"/>
  <c r="B469" i="30"/>
  <c r="B470" i="30"/>
  <c r="B471" i="30"/>
  <c r="B472" i="30"/>
  <c r="B473" i="30"/>
  <c r="B474" i="30"/>
  <c r="B475" i="30"/>
  <c r="B476" i="30"/>
  <c r="B477" i="30"/>
  <c r="B478" i="30"/>
  <c r="B479" i="30"/>
  <c r="B480" i="30"/>
  <c r="B481" i="30"/>
  <c r="B482" i="30"/>
  <c r="B483" i="30"/>
  <c r="B484" i="30"/>
  <c r="B485" i="30"/>
  <c r="B486" i="30"/>
  <c r="B487" i="30"/>
  <c r="B488" i="30"/>
  <c r="B489" i="30"/>
  <c r="B490" i="30"/>
  <c r="B491" i="30"/>
  <c r="B492" i="30"/>
  <c r="B493" i="30"/>
  <c r="B494" i="30"/>
  <c r="B495" i="30"/>
  <c r="B419" i="30"/>
  <c r="J421" i="30"/>
  <c r="B421" i="30" s="1"/>
  <c r="J422" i="30"/>
  <c r="B422" i="30" s="1"/>
  <c r="J423" i="30"/>
  <c r="B423" i="30" s="1"/>
  <c r="J424" i="30"/>
  <c r="B424" i="30" s="1"/>
  <c r="J425" i="30"/>
  <c r="B425" i="30" s="1"/>
  <c r="J426" i="30"/>
  <c r="B426" i="30" s="1"/>
  <c r="J427" i="30"/>
  <c r="B427" i="30" s="1"/>
  <c r="J428" i="30"/>
  <c r="B428" i="30" s="1"/>
  <c r="J429" i="30"/>
  <c r="B429" i="30" s="1"/>
  <c r="J430" i="30"/>
  <c r="B430" i="30" s="1"/>
  <c r="J431" i="30"/>
  <c r="B431" i="30" s="1"/>
  <c r="J432" i="30"/>
  <c r="B432" i="30" s="1"/>
  <c r="J433" i="30"/>
  <c r="B433" i="30" s="1"/>
  <c r="J434" i="30"/>
  <c r="B434" i="30" s="1"/>
  <c r="J435" i="30"/>
  <c r="B435" i="30" s="1"/>
  <c r="J436" i="30"/>
  <c r="B436" i="30" s="1"/>
  <c r="J437" i="30"/>
  <c r="B437" i="30" s="1"/>
  <c r="J438" i="30"/>
  <c r="B438" i="30" s="1"/>
  <c r="J439" i="30"/>
  <c r="B439" i="30" s="1"/>
  <c r="J440" i="30"/>
  <c r="B440" i="30" s="1"/>
  <c r="J441" i="30"/>
  <c r="B441" i="30" s="1"/>
  <c r="J442" i="30"/>
  <c r="B442" i="30" s="1"/>
  <c r="J443" i="30"/>
  <c r="B443" i="30" s="1"/>
  <c r="J444" i="30"/>
  <c r="B444" i="30" s="1"/>
  <c r="J445" i="30"/>
  <c r="B445" i="30" s="1"/>
  <c r="J446" i="30"/>
  <c r="B446" i="30" s="1"/>
  <c r="J447" i="30"/>
  <c r="B447" i="30" s="1"/>
  <c r="J448" i="30"/>
  <c r="B448" i="30" s="1"/>
  <c r="J449" i="30"/>
  <c r="B449" i="30" s="1"/>
  <c r="J450" i="30"/>
  <c r="B450" i="30" s="1"/>
  <c r="J451" i="30"/>
  <c r="B451" i="30" s="1"/>
  <c r="J452" i="30"/>
  <c r="B452" i="30" s="1"/>
  <c r="J453" i="30"/>
  <c r="B453" i="30" s="1"/>
  <c r="J454" i="30"/>
  <c r="B454" i="30" s="1"/>
  <c r="J455" i="30"/>
  <c r="B455" i="30" s="1"/>
  <c r="J456" i="30"/>
  <c r="B456" i="30" s="1"/>
  <c r="J457" i="30"/>
  <c r="B457" i="30" s="1"/>
  <c r="J458" i="30"/>
  <c r="B458" i="30" s="1"/>
  <c r="J420" i="30"/>
  <c r="B420" i="30" s="1"/>
  <c r="E7" i="36" l="1"/>
  <c r="F7" i="36" s="1"/>
  <c r="E6" i="36"/>
  <c r="F6" i="36" s="1"/>
  <c r="H5" i="36"/>
  <c r="K5" i="36"/>
  <c r="J5" i="36"/>
  <c r="I5" i="36"/>
  <c r="G5" i="36"/>
  <c r="I4" i="36"/>
  <c r="H4" i="36"/>
  <c r="G4" i="36"/>
  <c r="D5" i="36"/>
  <c r="D4" i="36"/>
  <c r="M5" i="36"/>
  <c r="B418" i="30"/>
  <c r="B417" i="30"/>
  <c r="B416" i="30"/>
  <c r="B415" i="30"/>
  <c r="B414" i="30"/>
  <c r="B413" i="30"/>
  <c r="B412" i="30"/>
  <c r="B411" i="30"/>
  <c r="B410" i="30"/>
  <c r="B409" i="30"/>
  <c r="B408" i="30"/>
  <c r="B407" i="30"/>
  <c r="B406" i="30"/>
  <c r="B405" i="30"/>
  <c r="B404" i="30"/>
  <c r="B403" i="30"/>
  <c r="B402" i="30"/>
  <c r="B401" i="30"/>
  <c r="B400" i="30"/>
  <c r="B399" i="30"/>
  <c r="B398" i="30"/>
  <c r="B397" i="30"/>
  <c r="B396" i="30"/>
  <c r="B395" i="30"/>
  <c r="B394" i="30"/>
  <c r="B393" i="30"/>
  <c r="B392" i="30"/>
  <c r="B391" i="30"/>
  <c r="B390" i="30"/>
  <c r="B389" i="30"/>
  <c r="B388" i="30"/>
  <c r="B387" i="30"/>
  <c r="B386" i="30"/>
  <c r="B385" i="30"/>
  <c r="B384" i="30"/>
  <c r="B383" i="30"/>
  <c r="B382" i="30"/>
  <c r="B381" i="30"/>
  <c r="B380" i="30"/>
  <c r="B379" i="30"/>
  <c r="B378" i="30"/>
  <c r="B377" i="30"/>
  <c r="B376" i="30"/>
  <c r="B370" i="30"/>
  <c r="B371" i="30"/>
  <c r="B372" i="30"/>
  <c r="B373" i="30"/>
  <c r="B374" i="30"/>
  <c r="B375" i="30"/>
  <c r="B333" i="30"/>
  <c r="B334" i="30"/>
  <c r="B335" i="30"/>
  <c r="B336" i="30"/>
  <c r="B337" i="30"/>
  <c r="B338" i="30"/>
  <c r="B339" i="30"/>
  <c r="B340" i="30"/>
  <c r="B341" i="30"/>
  <c r="B342" i="30"/>
  <c r="B343" i="30"/>
  <c r="B344" i="30"/>
  <c r="B345" i="30"/>
  <c r="B346" i="30"/>
  <c r="B347" i="30"/>
  <c r="B348" i="30"/>
  <c r="B349" i="30"/>
  <c r="B350" i="30"/>
  <c r="B351" i="30"/>
  <c r="B352" i="30"/>
  <c r="B353" i="30"/>
  <c r="B354" i="30"/>
  <c r="B355" i="30"/>
  <c r="B356" i="30"/>
  <c r="B357" i="30"/>
  <c r="B358" i="30"/>
  <c r="B359" i="30"/>
  <c r="B360" i="30"/>
  <c r="B361" i="30"/>
  <c r="B362" i="30"/>
  <c r="B363" i="30"/>
  <c r="B364" i="30"/>
  <c r="B365" i="30"/>
  <c r="B366" i="30"/>
  <c r="B367" i="30"/>
  <c r="B368" i="30"/>
  <c r="B369" i="30"/>
  <c r="A1" i="32"/>
  <c r="B1" i="33"/>
  <c r="J4" i="36"/>
  <c r="B332" i="30"/>
  <c r="B331" i="30"/>
  <c r="B330" i="30"/>
  <c r="B329" i="30"/>
  <c r="B328" i="30"/>
  <c r="B327" i="30"/>
  <c r="B326" i="30"/>
  <c r="B325" i="30"/>
  <c r="B324" i="30"/>
  <c r="B323" i="30"/>
  <c r="B322" i="30"/>
  <c r="B321" i="30"/>
  <c r="B320" i="30"/>
  <c r="B319" i="30"/>
  <c r="B318" i="30"/>
  <c r="B317" i="30"/>
  <c r="B316" i="30"/>
  <c r="B315" i="30"/>
  <c r="B314" i="30"/>
  <c r="B313" i="30"/>
  <c r="B312" i="30"/>
  <c r="B311" i="30"/>
  <c r="B310" i="30"/>
  <c r="B309" i="30"/>
  <c r="B308" i="30"/>
  <c r="B307" i="30"/>
  <c r="B306" i="30"/>
  <c r="B305" i="30"/>
  <c r="B304" i="30"/>
  <c r="B303" i="30"/>
  <c r="B302" i="30"/>
  <c r="B301" i="30"/>
  <c r="B300" i="30"/>
  <c r="B299" i="30"/>
  <c r="B298" i="30"/>
  <c r="B297" i="30"/>
  <c r="B296" i="30"/>
  <c r="B295" i="30"/>
  <c r="B294" i="30"/>
  <c r="B292" i="30"/>
  <c r="B287" i="30"/>
  <c r="B288" i="30"/>
  <c r="B289" i="30"/>
  <c r="B290" i="30"/>
  <c r="B291" i="30"/>
  <c r="B251" i="30"/>
  <c r="B252" i="30"/>
  <c r="B253" i="30"/>
  <c r="B254" i="30"/>
  <c r="B255" i="30"/>
  <c r="B256" i="30"/>
  <c r="B257" i="30"/>
  <c r="B258" i="30"/>
  <c r="B259" i="30"/>
  <c r="B260" i="30"/>
  <c r="B261" i="30"/>
  <c r="B262" i="30"/>
  <c r="B263" i="30"/>
  <c r="B264" i="30"/>
  <c r="B265" i="30"/>
  <c r="B266" i="30"/>
  <c r="B267" i="30"/>
  <c r="B268" i="30"/>
  <c r="B269" i="30"/>
  <c r="B270" i="30"/>
  <c r="B271" i="30"/>
  <c r="B272" i="30"/>
  <c r="B273" i="30"/>
  <c r="B274" i="30"/>
  <c r="B275" i="30"/>
  <c r="B276" i="30"/>
  <c r="B277" i="30"/>
  <c r="B278" i="30"/>
  <c r="B279" i="30"/>
  <c r="B280" i="30"/>
  <c r="B281" i="30"/>
  <c r="B282" i="30"/>
  <c r="B283" i="30"/>
  <c r="B284" i="30"/>
  <c r="B285" i="30"/>
  <c r="B286" i="30"/>
  <c r="B250" i="30"/>
  <c r="B225" i="30"/>
  <c r="B226" i="30"/>
  <c r="B227" i="30"/>
  <c r="B228" i="30"/>
  <c r="B229" i="30"/>
  <c r="B230" i="30"/>
  <c r="B231" i="30"/>
  <c r="B232" i="30"/>
  <c r="B233" i="30"/>
  <c r="B234" i="30"/>
  <c r="B235" i="30"/>
  <c r="B236" i="30"/>
  <c r="B237" i="30"/>
  <c r="B238" i="30"/>
  <c r="B239" i="30"/>
  <c r="B240" i="30"/>
  <c r="B241" i="30"/>
  <c r="B242" i="30"/>
  <c r="B243" i="30"/>
  <c r="B244" i="30"/>
  <c r="B245" i="30"/>
  <c r="B246" i="30"/>
  <c r="B247" i="30"/>
  <c r="B248" i="30"/>
  <c r="B249" i="30"/>
  <c r="B128" i="30"/>
  <c r="B168" i="30"/>
  <c r="B169" i="30"/>
  <c r="B170" i="30"/>
  <c r="B171" i="30"/>
  <c r="B172" i="30"/>
  <c r="B173" i="30"/>
  <c r="B174" i="30"/>
  <c r="B175" i="30"/>
  <c r="B176" i="30"/>
  <c r="B177" i="30"/>
  <c r="B178" i="30"/>
  <c r="B179" i="30"/>
  <c r="B180" i="30"/>
  <c r="B181" i="30"/>
  <c r="B182" i="30"/>
  <c r="B183" i="30"/>
  <c r="B184" i="30"/>
  <c r="B185" i="30"/>
  <c r="B186" i="30"/>
  <c r="B187" i="30"/>
  <c r="B188" i="30"/>
  <c r="B189" i="30"/>
  <c r="B190" i="30"/>
  <c r="B191" i="30"/>
  <c r="B192" i="30"/>
  <c r="B193" i="30"/>
  <c r="B194" i="30"/>
  <c r="B195" i="30"/>
  <c r="B196" i="30"/>
  <c r="B197" i="30"/>
  <c r="B198" i="30"/>
  <c r="B199" i="30"/>
  <c r="B200" i="30"/>
  <c r="B201" i="30"/>
  <c r="B202" i="30"/>
  <c r="B203" i="30"/>
  <c r="B204" i="30"/>
  <c r="B205" i="30"/>
  <c r="B206" i="30"/>
  <c r="B207" i="30"/>
  <c r="B208" i="30"/>
  <c r="B209" i="30"/>
  <c r="B210" i="30"/>
  <c r="B211" i="30"/>
  <c r="B212" i="30"/>
  <c r="B213" i="30"/>
  <c r="B214" i="30"/>
  <c r="B215" i="30"/>
  <c r="B216" i="30"/>
  <c r="B217" i="30"/>
  <c r="B218" i="30"/>
  <c r="B219" i="30"/>
  <c r="B220" i="30"/>
  <c r="B221" i="30"/>
  <c r="B222" i="30"/>
  <c r="B223" i="30"/>
  <c r="B224" i="30"/>
  <c r="J130" i="30"/>
  <c r="B130" i="30" s="1"/>
  <c r="J131" i="30"/>
  <c r="B131" i="30" s="1"/>
  <c r="J132" i="30"/>
  <c r="B132" i="30" s="1"/>
  <c r="J133" i="30"/>
  <c r="B133" i="30" s="1"/>
  <c r="J134" i="30"/>
  <c r="B134" i="30" s="1"/>
  <c r="J135" i="30"/>
  <c r="B135" i="30" s="1"/>
  <c r="J136" i="30"/>
  <c r="B136" i="30" s="1"/>
  <c r="J137" i="30"/>
  <c r="B137" i="30" s="1"/>
  <c r="J138" i="30"/>
  <c r="B138" i="30" s="1"/>
  <c r="J139" i="30"/>
  <c r="B139" i="30" s="1"/>
  <c r="J140" i="30"/>
  <c r="B140" i="30" s="1"/>
  <c r="J141" i="30"/>
  <c r="B141" i="30" s="1"/>
  <c r="J142" i="30"/>
  <c r="B142" i="30" s="1"/>
  <c r="J143" i="30"/>
  <c r="B143" i="30" s="1"/>
  <c r="J144" i="30"/>
  <c r="B144" i="30" s="1"/>
  <c r="J145" i="30"/>
  <c r="B145" i="30" s="1"/>
  <c r="J146" i="30"/>
  <c r="B146" i="30" s="1"/>
  <c r="J147" i="30"/>
  <c r="B147" i="30" s="1"/>
  <c r="J148" i="30"/>
  <c r="B148" i="30" s="1"/>
  <c r="J149" i="30"/>
  <c r="B149" i="30" s="1"/>
  <c r="J150" i="30"/>
  <c r="B150" i="30" s="1"/>
  <c r="J151" i="30"/>
  <c r="B151" i="30" s="1"/>
  <c r="J152" i="30"/>
  <c r="B152" i="30" s="1"/>
  <c r="J153" i="30"/>
  <c r="B153" i="30" s="1"/>
  <c r="J154" i="30"/>
  <c r="B154" i="30" s="1"/>
  <c r="J155" i="30"/>
  <c r="B155" i="30" s="1"/>
  <c r="J156" i="30"/>
  <c r="B156" i="30" s="1"/>
  <c r="J157" i="30"/>
  <c r="B157" i="30" s="1"/>
  <c r="J158" i="30"/>
  <c r="B158" i="30" s="1"/>
  <c r="J159" i="30"/>
  <c r="B159" i="30" s="1"/>
  <c r="J160" i="30"/>
  <c r="B160" i="30" s="1"/>
  <c r="J161" i="30"/>
  <c r="B161" i="30" s="1"/>
  <c r="J162" i="30"/>
  <c r="B162" i="30" s="1"/>
  <c r="J163" i="30"/>
  <c r="B163" i="30" s="1"/>
  <c r="J164" i="30"/>
  <c r="B164" i="30" s="1"/>
  <c r="J165" i="30"/>
  <c r="B165" i="30" s="1"/>
  <c r="J166" i="30"/>
  <c r="B166" i="30" s="1"/>
  <c r="J167" i="30"/>
  <c r="B167" i="30" s="1"/>
  <c r="J129" i="30"/>
  <c r="B129" i="30" s="1"/>
  <c r="B122" i="30"/>
  <c r="B123" i="30"/>
  <c r="B124" i="30"/>
  <c r="B125" i="30"/>
  <c r="B126" i="30"/>
  <c r="B127" i="30"/>
  <c r="J84" i="30"/>
  <c r="C38" i="33" s="1"/>
  <c r="J83" i="30"/>
  <c r="C5" i="33" s="1"/>
  <c r="J82" i="30"/>
  <c r="C18" i="33" s="1"/>
  <c r="J81" i="30"/>
  <c r="C29" i="33" s="1"/>
  <c r="J80" i="30"/>
  <c r="C24" i="33" s="1"/>
  <c r="J79" i="30"/>
  <c r="C20" i="33" s="1"/>
  <c r="J78" i="30"/>
  <c r="C8" i="33" s="1"/>
  <c r="J77" i="30"/>
  <c r="C16" i="33" s="1"/>
  <c r="J76" i="30"/>
  <c r="C40" i="33" s="1"/>
  <c r="J75" i="30"/>
  <c r="C37" i="33" s="1"/>
  <c r="J74" i="30"/>
  <c r="C23" i="33" s="1"/>
  <c r="J73" i="30"/>
  <c r="C9" i="33" s="1"/>
  <c r="J72" i="30"/>
  <c r="C21" i="33" s="1"/>
  <c r="J71" i="30"/>
  <c r="C41" i="33" s="1"/>
  <c r="J70" i="30"/>
  <c r="C11" i="33" s="1"/>
  <c r="J69" i="30"/>
  <c r="C6" i="33" s="1"/>
  <c r="J68" i="30"/>
  <c r="C34" i="33" s="1"/>
  <c r="J67" i="30"/>
  <c r="C22" i="33" s="1"/>
  <c r="J66" i="30"/>
  <c r="C17" i="33" s="1"/>
  <c r="J65" i="30"/>
  <c r="C10" i="33" s="1"/>
  <c r="J64" i="30"/>
  <c r="C28" i="33" s="1"/>
  <c r="J63" i="30"/>
  <c r="C25" i="33" s="1"/>
  <c r="J62" i="30"/>
  <c r="C32" i="33" s="1"/>
  <c r="J61" i="30"/>
  <c r="C7" i="33" s="1"/>
  <c r="J60" i="30"/>
  <c r="C26" i="33" s="1"/>
  <c r="J59" i="30"/>
  <c r="C36" i="33" s="1"/>
  <c r="J58" i="30"/>
  <c r="C39" i="33" s="1"/>
  <c r="J57" i="30"/>
  <c r="C19" i="33" s="1"/>
  <c r="J56" i="30"/>
  <c r="C15" i="33" s="1"/>
  <c r="J55" i="30"/>
  <c r="C14" i="33" s="1"/>
  <c r="J54" i="30"/>
  <c r="C13" i="33" s="1"/>
  <c r="J53" i="30"/>
  <c r="C35" i="33" s="1"/>
  <c r="J52" i="30"/>
  <c r="C42" i="33" s="1"/>
  <c r="J51" i="30"/>
  <c r="C27" i="33" s="1"/>
  <c r="J50" i="30"/>
  <c r="C12" i="33" s="1"/>
  <c r="J49" i="30"/>
  <c r="C33" i="33" s="1"/>
  <c r="J48" i="30"/>
  <c r="C31" i="33" s="1"/>
  <c r="J47" i="30"/>
  <c r="C43" i="33" s="1"/>
  <c r="J46" i="30"/>
  <c r="C30" i="33" s="1"/>
  <c r="E5" i="36" l="1"/>
  <c r="F5" i="36" s="1"/>
  <c r="M4" i="36"/>
  <c r="I2" i="38"/>
  <c r="I3" i="38"/>
  <c r="I4" i="38"/>
  <c r="I5" i="38"/>
  <c r="I6" i="38"/>
  <c r="E4" i="36" l="1"/>
  <c r="F4" i="36" s="1"/>
  <c r="J2" i="38"/>
  <c r="K2" i="38"/>
  <c r="L2" i="38"/>
  <c r="M2" i="38"/>
  <c r="N2" i="38"/>
  <c r="O2" i="38"/>
  <c r="P2" i="38"/>
  <c r="Q2" i="38"/>
  <c r="R2" i="38"/>
  <c r="S2" i="38"/>
  <c r="T2" i="38"/>
  <c r="V2" i="38"/>
  <c r="W2" i="38"/>
  <c r="X2" i="38"/>
  <c r="Y2" i="38"/>
  <c r="J3" i="38"/>
  <c r="K3" i="38"/>
  <c r="L3" i="38"/>
  <c r="M3" i="38"/>
  <c r="N3" i="38"/>
  <c r="O3" i="38"/>
  <c r="P3" i="38"/>
  <c r="Q3" i="38"/>
  <c r="R3" i="38"/>
  <c r="S3" i="38"/>
  <c r="T3" i="38"/>
  <c r="V3" i="38"/>
  <c r="W3" i="38"/>
  <c r="X3" i="38"/>
  <c r="Y3" i="38"/>
  <c r="J4" i="38"/>
  <c r="K4" i="38"/>
  <c r="L4" i="38"/>
  <c r="M4" i="38"/>
  <c r="N4" i="38"/>
  <c r="O4" i="38"/>
  <c r="P4" i="38"/>
  <c r="Q4" i="38"/>
  <c r="R4" i="38"/>
  <c r="S4" i="38"/>
  <c r="T4" i="38"/>
  <c r="V4" i="38"/>
  <c r="W4" i="38"/>
  <c r="X4" i="38"/>
  <c r="Y4" i="38"/>
  <c r="J5" i="38"/>
  <c r="K5" i="38"/>
  <c r="L5" i="38"/>
  <c r="M5" i="38"/>
  <c r="N5" i="38"/>
  <c r="O5" i="38"/>
  <c r="P5" i="38"/>
  <c r="Q5" i="38"/>
  <c r="R5" i="38"/>
  <c r="S5" i="38"/>
  <c r="T5" i="38"/>
  <c r="V5" i="38"/>
  <c r="W5" i="38"/>
  <c r="X5" i="38"/>
  <c r="Y5" i="38"/>
  <c r="J6" i="38"/>
  <c r="K6" i="38"/>
  <c r="L6" i="38"/>
  <c r="M6" i="38"/>
  <c r="N6" i="38"/>
  <c r="O6" i="38"/>
  <c r="P6" i="38"/>
  <c r="Q6" i="38"/>
  <c r="R6" i="38"/>
  <c r="S6" i="38"/>
  <c r="T6" i="38"/>
  <c r="V6" i="38"/>
  <c r="W6" i="38"/>
  <c r="X6" i="38"/>
  <c r="Y6" i="38"/>
  <c r="B91" i="30"/>
  <c r="B92" i="30"/>
  <c r="B93" i="30"/>
  <c r="B94" i="30"/>
  <c r="B95" i="30"/>
  <c r="B96" i="30"/>
  <c r="B97" i="30"/>
  <c r="B98" i="30"/>
  <c r="B99" i="30"/>
  <c r="B100" i="30"/>
  <c r="B101" i="30"/>
  <c r="B102" i="30"/>
  <c r="B103" i="30"/>
  <c r="B104" i="30"/>
  <c r="B105" i="30"/>
  <c r="B106" i="30"/>
  <c r="B107" i="30"/>
  <c r="B108" i="30"/>
  <c r="B109" i="30"/>
  <c r="B110" i="30"/>
  <c r="B111" i="30"/>
  <c r="B112" i="30"/>
  <c r="B113" i="30"/>
  <c r="B114" i="30"/>
  <c r="B115" i="30"/>
  <c r="B116" i="30"/>
  <c r="B117" i="30"/>
  <c r="B118" i="30"/>
  <c r="L3" i="30"/>
  <c r="M3" i="30"/>
  <c r="N3" i="30"/>
  <c r="O3" i="30"/>
  <c r="P3" i="30"/>
  <c r="Q3" i="30"/>
  <c r="R3" i="30"/>
  <c r="S3" i="30"/>
  <c r="T3" i="30"/>
  <c r="U3" i="30"/>
  <c r="V3" i="30"/>
  <c r="W3" i="30"/>
  <c r="X3" i="30"/>
  <c r="Y3" i="30"/>
  <c r="Z3" i="30"/>
  <c r="B7" i="30" l="1"/>
  <c r="B8" i="30"/>
  <c r="B9" i="30"/>
  <c r="B10" i="30"/>
  <c r="B11" i="30"/>
  <c r="B12" i="30"/>
  <c r="B13" i="30"/>
  <c r="B14" i="30"/>
  <c r="B15" i="30"/>
  <c r="B16" i="30"/>
  <c r="B17" i="30"/>
  <c r="B18" i="30"/>
  <c r="B19" i="30"/>
  <c r="B20" i="30"/>
  <c r="B21" i="30"/>
  <c r="B22" i="30"/>
  <c r="B23" i="30"/>
  <c r="B24" i="30"/>
  <c r="B25" i="30"/>
  <c r="B26" i="30"/>
  <c r="B27" i="30"/>
  <c r="B28" i="30"/>
  <c r="B29" i="30"/>
  <c r="B30" i="30"/>
  <c r="B31" i="30"/>
  <c r="B32" i="30"/>
  <c r="B33" i="30"/>
  <c r="B34" i="30"/>
  <c r="B35" i="30"/>
  <c r="B36" i="30"/>
  <c r="B37" i="30"/>
  <c r="B38" i="30"/>
  <c r="B39" i="30"/>
  <c r="B40" i="30"/>
  <c r="B41" i="30"/>
  <c r="B42" i="30"/>
  <c r="B43" i="30"/>
  <c r="B44" i="30"/>
  <c r="B45" i="30"/>
  <c r="B85" i="30"/>
  <c r="B86" i="30"/>
  <c r="B87" i="30"/>
  <c r="B88" i="30"/>
  <c r="B89" i="30"/>
  <c r="B90" i="30"/>
  <c r="B119" i="30"/>
  <c r="B120" i="30"/>
  <c r="B121" i="30"/>
  <c r="B6" i="30"/>
  <c r="B3" i="32" l="1"/>
  <c r="B47" i="32" s="1"/>
  <c r="A3" i="34"/>
  <c r="A1" i="34" s="1"/>
  <c r="F8" i="34"/>
  <c r="E8" i="34"/>
  <c r="F4" i="34"/>
  <c r="G2" i="35"/>
  <c r="H2" i="35" s="1"/>
  <c r="B6" i="34" s="1"/>
  <c r="AA2" i="30"/>
  <c r="AA3" i="30"/>
  <c r="N4" i="34"/>
  <c r="M4" i="34"/>
  <c r="L4" i="34"/>
  <c r="K4" i="34"/>
  <c r="J4" i="34"/>
  <c r="I4" i="34"/>
  <c r="H4" i="34"/>
  <c r="G4" i="34"/>
  <c r="C3" i="33"/>
  <c r="C45" i="33" s="1"/>
  <c r="O4" i="33"/>
  <c r="N4" i="33"/>
  <c r="M4" i="33"/>
  <c r="L4" i="33"/>
  <c r="K4" i="33"/>
  <c r="J4" i="33"/>
  <c r="I4" i="33"/>
  <c r="H4" i="33"/>
  <c r="N3" i="33"/>
  <c r="L3" i="33"/>
  <c r="J3" i="33"/>
  <c r="H3" i="33"/>
  <c r="F45" i="32"/>
  <c r="E45" i="32"/>
  <c r="N4" i="32"/>
  <c r="M4" i="32"/>
  <c r="L4" i="32"/>
  <c r="K4" i="32"/>
  <c r="J4" i="32"/>
  <c r="I4" i="32"/>
  <c r="H4" i="32"/>
  <c r="G4" i="32"/>
  <c r="M3" i="32"/>
  <c r="K3" i="32"/>
  <c r="I3" i="32"/>
  <c r="G3" i="32"/>
  <c r="B5" i="31"/>
  <c r="J3" i="30"/>
  <c r="Z2" i="30"/>
  <c r="Y2" i="30"/>
  <c r="X2" i="30"/>
  <c r="W2" i="30"/>
  <c r="V2" i="30"/>
  <c r="U2" i="30"/>
  <c r="T2" i="30"/>
  <c r="S2" i="30"/>
  <c r="R2" i="30"/>
  <c r="Q2" i="30"/>
  <c r="P2" i="30"/>
  <c r="O2" i="30"/>
  <c r="N2" i="30"/>
  <c r="M2" i="30"/>
  <c r="L2" i="30"/>
  <c r="B7" i="31"/>
  <c r="G4" i="33" l="1"/>
  <c r="F4" i="32"/>
  <c r="F7" i="34"/>
  <c r="F9" i="34" s="1"/>
  <c r="J7" i="34"/>
  <c r="N7" i="34"/>
  <c r="D7" i="34"/>
  <c r="D9" i="34" s="1"/>
  <c r="H7" i="34"/>
  <c r="L7" i="34"/>
  <c r="E7" i="34"/>
  <c r="E9" i="34" s="1"/>
  <c r="I7" i="34"/>
  <c r="M7" i="34"/>
  <c r="C7" i="34"/>
  <c r="C9" i="34" s="1"/>
  <c r="G7" i="34"/>
  <c r="K7" i="34"/>
  <c r="C10" i="31"/>
  <c r="C8" i="31" l="1"/>
  <c r="C5" i="31" l="1"/>
  <c r="C11" i="31"/>
  <c r="C9" i="31"/>
  <c r="M7" i="32"/>
  <c r="C23" i="32"/>
  <c r="L5" i="33"/>
  <c r="D6" i="34"/>
  <c r="H33" i="32"/>
  <c r="C29" i="32"/>
  <c r="K6" i="34"/>
  <c r="I29" i="32"/>
  <c r="G15" i="32"/>
  <c r="F5" i="32"/>
  <c r="I34" i="32"/>
  <c r="J34" i="32"/>
  <c r="C42" i="32"/>
  <c r="I19" i="32"/>
  <c r="L22" i="32"/>
  <c r="F6" i="32"/>
  <c r="G30" i="32"/>
  <c r="D35" i="33"/>
  <c r="L31" i="32"/>
  <c r="M25" i="32"/>
  <c r="L25" i="32"/>
  <c r="L8" i="32"/>
  <c r="H8" i="32"/>
  <c r="K6" i="32"/>
  <c r="N11" i="32"/>
  <c r="J15" i="32"/>
  <c r="C26" i="32"/>
  <c r="J29" i="32"/>
  <c r="F43" i="32"/>
  <c r="M31" i="32"/>
  <c r="N19" i="32"/>
  <c r="F20" i="32"/>
  <c r="G13" i="32"/>
  <c r="H23" i="32"/>
  <c r="J22" i="32"/>
  <c r="L36" i="32"/>
  <c r="M5" i="33"/>
  <c r="C40" i="32"/>
  <c r="H5" i="32"/>
  <c r="N10" i="32"/>
  <c r="H29" i="32"/>
  <c r="L38" i="32"/>
  <c r="L20" i="32"/>
  <c r="F11" i="32"/>
  <c r="I22" i="32"/>
  <c r="M24" i="32"/>
  <c r="N27" i="32"/>
  <c r="C31" i="32"/>
  <c r="H9" i="32"/>
  <c r="N42" i="32"/>
  <c r="F39" i="32"/>
  <c r="C43" i="32"/>
  <c r="L37" i="32"/>
  <c r="J20" i="32"/>
  <c r="J10" i="32"/>
  <c r="L6" i="32"/>
  <c r="C21" i="32"/>
  <c r="G38" i="32"/>
  <c r="G7" i="32"/>
  <c r="G17" i="32"/>
  <c r="N17" i="32"/>
  <c r="J19" i="32"/>
  <c r="C14" i="32"/>
  <c r="M27" i="32"/>
  <c r="L14" i="32"/>
  <c r="H42" i="32"/>
  <c r="C19" i="32"/>
  <c r="M35" i="32"/>
  <c r="H21" i="32"/>
  <c r="G9" i="32"/>
  <c r="M17" i="32"/>
  <c r="J17" i="32"/>
  <c r="M6" i="34"/>
  <c r="J26" i="32"/>
  <c r="N5" i="34"/>
  <c r="M20" i="32"/>
  <c r="G40" i="32"/>
  <c r="N14" i="32"/>
  <c r="L30" i="32"/>
  <c r="D41" i="33"/>
  <c r="G38" i="33"/>
  <c r="L7" i="32"/>
  <c r="H40" i="32"/>
  <c r="K32" i="32"/>
  <c r="N23" i="32"/>
  <c r="K29" i="32"/>
  <c r="I37" i="32"/>
  <c r="M37" i="32"/>
  <c r="M18" i="32"/>
  <c r="G28" i="32"/>
  <c r="H6" i="34"/>
  <c r="M41" i="32"/>
  <c r="N30" i="32"/>
  <c r="I35" i="32"/>
  <c r="F25" i="32"/>
  <c r="I13" i="32"/>
  <c r="L39" i="32"/>
  <c r="I16" i="32"/>
  <c r="I36" i="32"/>
  <c r="C12" i="32"/>
  <c r="K24" i="32"/>
  <c r="G36" i="33"/>
  <c r="K19" i="32"/>
  <c r="C6" i="32"/>
  <c r="L29" i="32"/>
  <c r="J28" i="32"/>
  <c r="F28" i="32"/>
  <c r="G43" i="32"/>
  <c r="M30" i="32"/>
  <c r="H24" i="32"/>
  <c r="N7" i="32"/>
  <c r="H32" i="32"/>
  <c r="M39" i="32"/>
  <c r="K5" i="34"/>
  <c r="L12" i="32"/>
  <c r="M42" i="32"/>
  <c r="F17" i="32"/>
  <c r="L40" i="32"/>
  <c r="I6" i="34"/>
  <c r="G39" i="32"/>
  <c r="K42" i="32"/>
  <c r="H14" i="32"/>
  <c r="J5" i="33"/>
  <c r="K15" i="32"/>
  <c r="F10" i="32"/>
  <c r="H22" i="32"/>
  <c r="K34" i="32"/>
  <c r="K41" i="32"/>
  <c r="F30" i="32"/>
  <c r="L5" i="32"/>
  <c r="M40" i="32"/>
  <c r="I32" i="32"/>
  <c r="K23" i="32"/>
  <c r="I11" i="32"/>
  <c r="L24" i="32"/>
  <c r="H5" i="34"/>
  <c r="J39" i="32"/>
  <c r="F32" i="32"/>
  <c r="G29" i="32"/>
  <c r="J6" i="34"/>
  <c r="I39" i="32"/>
  <c r="I6" i="32"/>
  <c r="G35" i="32"/>
  <c r="F23" i="32"/>
  <c r="G23" i="32"/>
  <c r="N37" i="32"/>
  <c r="C6" i="34"/>
  <c r="J21" i="32"/>
  <c r="N5" i="33"/>
  <c r="C33" i="32"/>
  <c r="J14" i="32"/>
  <c r="J13" i="32"/>
  <c r="F27" i="32"/>
  <c r="F14" i="32"/>
  <c r="N6" i="34"/>
  <c r="J24" i="32"/>
  <c r="L21" i="32"/>
  <c r="N40" i="32"/>
  <c r="C25" i="32"/>
  <c r="I20" i="32"/>
  <c r="H12" i="32"/>
  <c r="F41" i="32"/>
  <c r="L18" i="32"/>
  <c r="G12" i="32"/>
  <c r="G34" i="33"/>
  <c r="L41" i="32"/>
  <c r="F29" i="32"/>
  <c r="D38" i="33"/>
  <c r="N38" i="32"/>
  <c r="H36" i="32"/>
  <c r="G41" i="33"/>
  <c r="F33" i="32"/>
  <c r="L43" i="32"/>
  <c r="H31" i="32"/>
  <c r="C8" i="32"/>
  <c r="N39" i="32"/>
  <c r="J36" i="32"/>
  <c r="M6" i="32"/>
  <c r="I15" i="32"/>
  <c r="K40" i="32"/>
  <c r="J23" i="32"/>
  <c r="C18" i="32"/>
  <c r="F31" i="32"/>
  <c r="N8" i="32"/>
  <c r="J38" i="32"/>
  <c r="N22" i="32"/>
  <c r="L26" i="32"/>
  <c r="J35" i="32"/>
  <c r="J42" i="32"/>
  <c r="H18" i="32"/>
  <c r="I31" i="32"/>
  <c r="G37" i="33"/>
  <c r="K28" i="32"/>
  <c r="C10" i="32"/>
  <c r="D37" i="33"/>
  <c r="G35" i="33"/>
  <c r="C30" i="32"/>
  <c r="F26" i="32"/>
  <c r="M32" i="32"/>
  <c r="M36" i="32"/>
  <c r="C36" i="32"/>
  <c r="C7" i="32"/>
  <c r="L6" i="34"/>
  <c r="K39" i="32"/>
  <c r="J40" i="32"/>
  <c r="J9" i="32"/>
  <c r="M14" i="32"/>
  <c r="M22" i="32"/>
  <c r="G34" i="32"/>
  <c r="N32" i="32"/>
  <c r="N25" i="32"/>
  <c r="I27" i="32"/>
  <c r="G18" i="32"/>
  <c r="K12" i="32"/>
  <c r="M34" i="32"/>
  <c r="K18" i="32"/>
  <c r="H26" i="32"/>
  <c r="K7" i="32"/>
  <c r="L32" i="32"/>
  <c r="M29" i="32"/>
  <c r="J5" i="32"/>
  <c r="O5" i="33"/>
  <c r="F13" i="32"/>
  <c r="K10" i="32"/>
  <c r="J12" i="32"/>
  <c r="H34" i="32"/>
  <c r="K13" i="32"/>
  <c r="N15" i="32"/>
  <c r="I30" i="32"/>
  <c r="D34" i="33"/>
  <c r="I14" i="32"/>
  <c r="K31" i="32"/>
  <c r="F7" i="32"/>
  <c r="L23" i="32"/>
  <c r="I33" i="32"/>
  <c r="M26" i="32"/>
  <c r="J43" i="32"/>
  <c r="I43" i="32"/>
  <c r="G37" i="32"/>
  <c r="I7" i="32"/>
  <c r="M16" i="32"/>
  <c r="G41" i="32"/>
  <c r="J8" i="32"/>
  <c r="N6" i="32"/>
  <c r="G27" i="32"/>
  <c r="H43" i="32"/>
  <c r="G14" i="32"/>
  <c r="K33" i="32"/>
  <c r="H13" i="32"/>
  <c r="J6" i="32"/>
  <c r="I42" i="32"/>
  <c r="I5" i="33"/>
  <c r="N33" i="32"/>
  <c r="C41" i="32"/>
  <c r="C37" i="32"/>
  <c r="I24" i="32"/>
  <c r="H41" i="32"/>
  <c r="L13" i="32"/>
  <c r="J11" i="32"/>
  <c r="K9" i="32"/>
  <c r="M9" i="32"/>
  <c r="G32" i="32"/>
  <c r="H6" i="32"/>
  <c r="I9" i="32"/>
  <c r="N28" i="32"/>
  <c r="G22" i="32"/>
  <c r="H16" i="32"/>
  <c r="I5" i="34"/>
  <c r="G25" i="32"/>
  <c r="N18" i="32"/>
  <c r="J7" i="32"/>
  <c r="F15" i="32"/>
  <c r="H19" i="32"/>
  <c r="L16" i="32"/>
  <c r="C16" i="32"/>
  <c r="F5" i="34"/>
  <c r="F38" i="32"/>
  <c r="M8" i="32"/>
  <c r="H27" i="32"/>
  <c r="C5" i="32"/>
  <c r="C20" i="32"/>
  <c r="I5" i="32"/>
  <c r="H37" i="32"/>
  <c r="F35" i="32"/>
  <c r="K36" i="32"/>
  <c r="H39" i="32"/>
  <c r="K5" i="33"/>
  <c r="M5" i="32"/>
  <c r="F21" i="32"/>
  <c r="H35" i="32"/>
  <c r="L19" i="32"/>
  <c r="M28" i="32"/>
  <c r="K30" i="32"/>
  <c r="G36" i="32"/>
  <c r="M11" i="32"/>
  <c r="F8" i="32"/>
  <c r="N9" i="32"/>
  <c r="I23" i="32"/>
  <c r="M5" i="34"/>
  <c r="K11" i="32"/>
  <c r="N13" i="32"/>
  <c r="J16" i="32"/>
  <c r="N34" i="32"/>
  <c r="I26" i="32"/>
  <c r="N12" i="32"/>
  <c r="M33" i="32"/>
  <c r="C32" i="32"/>
  <c r="G33" i="32"/>
  <c r="G20" i="32"/>
  <c r="I40" i="32"/>
  <c r="F24" i="32"/>
  <c r="H30" i="32"/>
  <c r="G6" i="32"/>
  <c r="C17" i="32"/>
  <c r="K21" i="32"/>
  <c r="K8" i="32"/>
  <c r="F42" i="32"/>
  <c r="G42" i="32"/>
  <c r="F9" i="32"/>
  <c r="F37" i="32"/>
  <c r="H25" i="32"/>
  <c r="K14" i="32"/>
  <c r="G24" i="32"/>
  <c r="C11" i="32"/>
  <c r="K25" i="32"/>
  <c r="N35" i="32"/>
  <c r="K27" i="32"/>
  <c r="J37" i="32"/>
  <c r="H17" i="32"/>
  <c r="N26" i="32"/>
  <c r="N41" i="32"/>
  <c r="K38" i="32"/>
  <c r="G10" i="32"/>
  <c r="F22" i="32"/>
  <c r="L33" i="32"/>
  <c r="J30" i="32"/>
  <c r="K37" i="32"/>
  <c r="F34" i="32"/>
  <c r="N20" i="32"/>
  <c r="C34" i="32"/>
  <c r="K26" i="32"/>
  <c r="C35" i="32"/>
  <c r="F36" i="32"/>
  <c r="I28" i="32"/>
  <c r="F19" i="32"/>
  <c r="J25" i="32"/>
  <c r="C28" i="32"/>
  <c r="C9" i="32"/>
  <c r="H20" i="32"/>
  <c r="H28" i="32"/>
  <c r="C27" i="32"/>
  <c r="C5" i="34"/>
  <c r="N43" i="32"/>
  <c r="G5" i="34"/>
  <c r="G31" i="32"/>
  <c r="C22" i="32"/>
  <c r="J31" i="32"/>
  <c r="K20" i="32"/>
  <c r="L17" i="32"/>
  <c r="H5" i="33"/>
  <c r="H38" i="32"/>
  <c r="E6" i="34" l="1"/>
  <c r="I21" i="32"/>
  <c r="G21" i="32"/>
  <c r="I33" i="33"/>
  <c r="J23" i="33"/>
  <c r="I15" i="33"/>
  <c r="K31" i="33"/>
  <c r="K36" i="33"/>
  <c r="J39" i="33"/>
  <c r="M23" i="33"/>
  <c r="I38" i="32"/>
  <c r="J14" i="33"/>
  <c r="N28" i="33"/>
  <c r="I28" i="33"/>
  <c r="O7" i="33"/>
  <c r="I23" i="33"/>
  <c r="J32" i="33"/>
  <c r="O28" i="33"/>
  <c r="O40" i="33"/>
  <c r="K28" i="33"/>
  <c r="K7" i="33"/>
  <c r="M10" i="33"/>
  <c r="O16" i="33"/>
  <c r="J18" i="33"/>
  <c r="D18" i="32"/>
  <c r="I16" i="33"/>
  <c r="N20" i="33"/>
  <c r="I40" i="33"/>
  <c r="L14" i="33"/>
  <c r="I27" i="33"/>
  <c r="M25" i="33"/>
  <c r="L35" i="32"/>
  <c r="I12" i="33"/>
  <c r="M40" i="33"/>
  <c r="N37" i="33"/>
  <c r="K17" i="33"/>
  <c r="J8" i="33"/>
  <c r="J18" i="32"/>
  <c r="I10" i="33"/>
  <c r="D17" i="32"/>
  <c r="N14" i="33"/>
  <c r="L17" i="33"/>
  <c r="J7" i="33"/>
  <c r="L41" i="33"/>
  <c r="N32" i="33"/>
  <c r="J10" i="33"/>
  <c r="N17" i="33"/>
  <c r="H7" i="33"/>
  <c r="H27" i="33"/>
  <c r="L20" i="33"/>
  <c r="H38" i="33"/>
  <c r="J12" i="33"/>
  <c r="I8" i="32"/>
  <c r="H15" i="32"/>
  <c r="L9" i="32"/>
  <c r="H35" i="33"/>
  <c r="L24" i="33"/>
  <c r="K13" i="33"/>
  <c r="J11" i="33"/>
  <c r="D12" i="32"/>
  <c r="K23" i="33"/>
  <c r="O36" i="33"/>
  <c r="D43" i="32"/>
  <c r="I22" i="33"/>
  <c r="O8" i="33"/>
  <c r="M34" i="33"/>
  <c r="K5" i="32"/>
  <c r="E37" i="33"/>
  <c r="J32" i="32"/>
  <c r="L13" i="33"/>
  <c r="N16" i="32"/>
  <c r="J9" i="33"/>
  <c r="J21" i="33"/>
  <c r="K20" i="33"/>
  <c r="J15" i="33"/>
  <c r="H32" i="33"/>
  <c r="D28" i="32"/>
  <c r="N38" i="33"/>
  <c r="K24" i="33"/>
  <c r="H29" i="33"/>
  <c r="I31" i="33"/>
  <c r="C39" i="32"/>
  <c r="L42" i="32"/>
  <c r="N31" i="33"/>
  <c r="M13" i="32"/>
  <c r="L16" i="33"/>
  <c r="M21" i="33"/>
  <c r="O27" i="33"/>
  <c r="M6" i="33"/>
  <c r="L22" i="33"/>
  <c r="K30" i="33"/>
  <c r="N40" i="33"/>
  <c r="K10" i="33"/>
  <c r="N39" i="33"/>
  <c r="E34" i="33"/>
  <c r="J38" i="33"/>
  <c r="H33" i="33"/>
  <c r="N5" i="32"/>
  <c r="H16" i="33"/>
  <c r="D16" i="32"/>
  <c r="D40" i="32"/>
  <c r="O13" i="33"/>
  <c r="K6" i="33"/>
  <c r="O25" i="33"/>
  <c r="M38" i="32"/>
  <c r="H24" i="33"/>
  <c r="K14" i="33"/>
  <c r="G19" i="32"/>
  <c r="M36" i="33"/>
  <c r="I18" i="33"/>
  <c r="N24" i="32"/>
  <c r="N12" i="33"/>
  <c r="D10" i="32"/>
  <c r="J29" i="33"/>
  <c r="I26" i="33"/>
  <c r="N36" i="33"/>
  <c r="L27" i="32"/>
  <c r="O22" i="33"/>
  <c r="O26" i="33"/>
  <c r="I19" i="33"/>
  <c r="O30" i="33"/>
  <c r="H7" i="32"/>
  <c r="O43" i="33"/>
  <c r="H40" i="33"/>
  <c r="I7" i="33"/>
  <c r="K34" i="33"/>
  <c r="J40" i="33"/>
  <c r="L27" i="33"/>
  <c r="J19" i="33"/>
  <c r="J24" i="33"/>
  <c r="K18" i="33"/>
  <c r="H9" i="33"/>
  <c r="M42" i="33"/>
  <c r="M19" i="33"/>
  <c r="O18" i="33"/>
  <c r="D31" i="32"/>
  <c r="O24" i="33"/>
  <c r="J33" i="32"/>
  <c r="H41" i="33"/>
  <c r="K22" i="33"/>
  <c r="K41" i="33"/>
  <c r="K26" i="33"/>
  <c r="D29" i="32"/>
  <c r="M12" i="33"/>
  <c r="N18" i="33"/>
  <c r="J20" i="33"/>
  <c r="L19" i="33"/>
  <c r="M11" i="33"/>
  <c r="I34" i="33"/>
  <c r="O19" i="33"/>
  <c r="N10" i="33"/>
  <c r="H22" i="33"/>
  <c r="L38" i="33"/>
  <c r="J34" i="33"/>
  <c r="D30" i="32"/>
  <c r="K35" i="33"/>
  <c r="I41" i="32"/>
  <c r="L5" i="34"/>
  <c r="N11" i="33"/>
  <c r="N31" i="32"/>
  <c r="J26" i="33"/>
  <c r="J27" i="33"/>
  <c r="I8" i="33"/>
  <c r="H21" i="33"/>
  <c r="N16" i="33"/>
  <c r="O31" i="33"/>
  <c r="H37" i="33"/>
  <c r="H34" i="33"/>
  <c r="D27" i="32"/>
  <c r="F12" i="32"/>
  <c r="M10" i="32"/>
  <c r="M38" i="33"/>
  <c r="H42" i="33"/>
  <c r="O42" i="33"/>
  <c r="O10" i="33"/>
  <c r="M19" i="32"/>
  <c r="G8" i="32"/>
  <c r="J35" i="33"/>
  <c r="D33" i="32"/>
  <c r="H8" i="33"/>
  <c r="M13" i="33"/>
  <c r="O23" i="33"/>
  <c r="I10" i="32"/>
  <c r="N34" i="33"/>
  <c r="J31" i="33"/>
  <c r="L37" i="33"/>
  <c r="N21" i="32"/>
  <c r="I36" i="33"/>
  <c r="L10" i="33"/>
  <c r="I42" i="33"/>
  <c r="K25" i="33"/>
  <c r="G5" i="33"/>
  <c r="L25" i="33"/>
  <c r="D42" i="32"/>
  <c r="L29" i="33"/>
  <c r="F40" i="32"/>
  <c r="E41" i="33"/>
  <c r="N33" i="33"/>
  <c r="E35" i="33"/>
  <c r="D9" i="32"/>
  <c r="N27" i="33"/>
  <c r="N30" i="33"/>
  <c r="G11" i="32"/>
  <c r="H18" i="33"/>
  <c r="M33" i="33"/>
  <c r="H31" i="33"/>
  <c r="K39" i="33"/>
  <c r="H39" i="33"/>
  <c r="H11" i="33"/>
  <c r="K9" i="33"/>
  <c r="I18" i="32"/>
  <c r="J28" i="33"/>
  <c r="L8" i="33"/>
  <c r="M12" i="32"/>
  <c r="N26" i="33"/>
  <c r="I12" i="32"/>
  <c r="M15" i="32"/>
  <c r="L28" i="32"/>
  <c r="M22" i="33"/>
  <c r="J16" i="33"/>
  <c r="K35" i="32"/>
  <c r="L15" i="33"/>
  <c r="I39" i="33"/>
  <c r="H36" i="33"/>
  <c r="J25" i="33"/>
  <c r="K32" i="33"/>
  <c r="O6" i="33"/>
  <c r="J41" i="32"/>
  <c r="H15" i="33"/>
  <c r="G5" i="32"/>
  <c r="M23" i="32"/>
  <c r="D22" i="32"/>
  <c r="I30" i="33"/>
  <c r="L7" i="33"/>
  <c r="H20" i="33"/>
  <c r="I6" i="33"/>
  <c r="J36" i="33"/>
  <c r="K27" i="33"/>
  <c r="M17" i="33"/>
  <c r="I38" i="33"/>
  <c r="L31" i="33"/>
  <c r="H6" i="33"/>
  <c r="L34" i="33"/>
  <c r="H14" i="33"/>
  <c r="L30" i="33"/>
  <c r="M35" i="33"/>
  <c r="N19" i="33"/>
  <c r="M37" i="33"/>
  <c r="D35" i="32"/>
  <c r="M20" i="33"/>
  <c r="D36" i="32"/>
  <c r="N25" i="33"/>
  <c r="M15" i="33"/>
  <c r="O38" i="33"/>
  <c r="K42" i="33"/>
  <c r="O32" i="33"/>
  <c r="N43" i="33"/>
  <c r="O41" i="33"/>
  <c r="L6" i="33"/>
  <c r="K29" i="33"/>
  <c r="H28" i="33"/>
  <c r="N23" i="33"/>
  <c r="M18" i="33"/>
  <c r="D5" i="33"/>
  <c r="L11" i="32"/>
  <c r="I35" i="33"/>
  <c r="L26" i="33"/>
  <c r="I9" i="33"/>
  <c r="K43" i="32"/>
  <c r="H10" i="32"/>
  <c r="H30" i="33"/>
  <c r="K16" i="33"/>
  <c r="J33" i="33"/>
  <c r="L11" i="33"/>
  <c r="K38" i="33"/>
  <c r="I21" i="33"/>
  <c r="M7" i="33"/>
  <c r="H17" i="33"/>
  <c r="M29" i="33"/>
  <c r="N22" i="33"/>
  <c r="L36" i="33"/>
  <c r="D8" i="32"/>
  <c r="D11" i="32"/>
  <c r="D20" i="32"/>
  <c r="K33" i="33"/>
  <c r="L34" i="32"/>
  <c r="L15" i="32"/>
  <c r="L32" i="33"/>
  <c r="M26" i="33"/>
  <c r="H23" i="33"/>
  <c r="J6" i="33"/>
  <c r="D19" i="32"/>
  <c r="M28" i="33"/>
  <c r="K21" i="33"/>
  <c r="G26" i="32"/>
  <c r="L12" i="33"/>
  <c r="M41" i="33"/>
  <c r="N6" i="33"/>
  <c r="L10" i="32"/>
  <c r="O15" i="33"/>
  <c r="I32" i="33"/>
  <c r="C13" i="32"/>
  <c r="M31" i="33"/>
  <c r="N24" i="33"/>
  <c r="L35" i="33"/>
  <c r="L42" i="33"/>
  <c r="I13" i="33"/>
  <c r="H13" i="33"/>
  <c r="O35" i="33"/>
  <c r="N29" i="32"/>
  <c r="K22" i="32"/>
  <c r="I41" i="33"/>
  <c r="I25" i="33"/>
  <c r="O9" i="33"/>
  <c r="M43" i="32"/>
  <c r="O11" i="33"/>
  <c r="M21" i="32"/>
  <c r="D6" i="32"/>
  <c r="M43" i="33"/>
  <c r="J43" i="33"/>
  <c r="I17" i="32"/>
  <c r="I29" i="33"/>
  <c r="J27" i="32"/>
  <c r="L40" i="33"/>
  <c r="O37" i="33"/>
  <c r="J41" i="33"/>
  <c r="I17" i="33"/>
  <c r="J13" i="33"/>
  <c r="D34" i="32"/>
  <c r="J5" i="34"/>
  <c r="M24" i="33"/>
  <c r="I24" i="33"/>
  <c r="D25" i="32"/>
  <c r="D41" i="32"/>
  <c r="E38" i="33"/>
  <c r="M30" i="33"/>
  <c r="I43" i="33"/>
  <c r="L9" i="33"/>
  <c r="L21" i="33"/>
  <c r="O29" i="33"/>
  <c r="D7" i="32"/>
  <c r="M27" i="33"/>
  <c r="N36" i="32"/>
  <c r="H26" i="33"/>
  <c r="K8" i="33"/>
  <c r="L28" i="33"/>
  <c r="O20" i="33"/>
  <c r="H19" i="33"/>
  <c r="O21" i="33"/>
  <c r="M32" i="33"/>
  <c r="D36" i="33"/>
  <c r="O14" i="33"/>
  <c r="O33" i="33"/>
  <c r="L33" i="33"/>
  <c r="I20" i="33"/>
  <c r="K37" i="33"/>
  <c r="F18" i="32"/>
  <c r="C15" i="32"/>
  <c r="M8" i="33"/>
  <c r="O39" i="33"/>
  <c r="H11" i="32"/>
  <c r="L18" i="33"/>
  <c r="I11" i="33"/>
  <c r="L23" i="33"/>
  <c r="J30" i="33"/>
  <c r="N35" i="33"/>
  <c r="N13" i="33"/>
  <c r="I37" i="33"/>
  <c r="L43" i="33"/>
  <c r="K43" i="33"/>
  <c r="L39" i="33"/>
  <c r="J22" i="33"/>
  <c r="M16" i="33"/>
  <c r="K11" i="33"/>
  <c r="K17" i="32"/>
  <c r="N8" i="33"/>
  <c r="M14" i="33"/>
  <c r="N29" i="33"/>
  <c r="N41" i="33"/>
  <c r="O34" i="33"/>
  <c r="C24" i="32"/>
  <c r="G16" i="32"/>
  <c r="N7" i="33"/>
  <c r="N9" i="33"/>
  <c r="K16" i="32"/>
  <c r="D26" i="32"/>
  <c r="K40" i="33"/>
  <c r="J17" i="33"/>
  <c r="J42" i="33"/>
  <c r="M39" i="33"/>
  <c r="D23" i="32"/>
  <c r="O17" i="33"/>
  <c r="M9" i="33"/>
  <c r="H10" i="33"/>
  <c r="H43" i="33"/>
  <c r="K19" i="33"/>
  <c r="G6" i="34"/>
  <c r="F16" i="32"/>
  <c r="O12" i="33"/>
  <c r="C38" i="32"/>
  <c r="D14" i="32"/>
  <c r="N21" i="33"/>
  <c r="K12" i="33"/>
  <c r="D21" i="32"/>
  <c r="H12" i="33"/>
  <c r="D5" i="32"/>
  <c r="N42" i="33"/>
  <c r="K15" i="33"/>
  <c r="I14" i="33"/>
  <c r="I25" i="32"/>
  <c r="N15" i="33"/>
  <c r="F6" i="34"/>
  <c r="D5" i="34"/>
  <c r="D37" i="32"/>
  <c r="H25" i="33"/>
  <c r="D32" i="32"/>
  <c r="J37" i="33"/>
  <c r="G44" i="33" l="1"/>
  <c r="C44" i="32"/>
  <c r="C46" i="32" s="1"/>
  <c r="L44" i="32"/>
  <c r="D44" i="33"/>
  <c r="J44" i="32"/>
  <c r="N44" i="32"/>
  <c r="H44" i="32"/>
  <c r="G44" i="32"/>
  <c r="M44" i="32"/>
  <c r="K44" i="32"/>
  <c r="F44" i="32"/>
  <c r="F46" i="32" s="1"/>
  <c r="I44" i="32"/>
  <c r="K44" i="33"/>
  <c r="O44" i="33"/>
  <c r="J44" i="33"/>
  <c r="M44" i="33"/>
  <c r="N44" i="33"/>
  <c r="I44" i="33"/>
  <c r="L44" i="33"/>
  <c r="H44" i="33"/>
  <c r="E5" i="34"/>
  <c r="E28" i="32"/>
  <c r="E27" i="32"/>
  <c r="F38" i="33"/>
  <c r="E31" i="32"/>
  <c r="E32" i="32"/>
  <c r="E9" i="32"/>
  <c r="E10" i="32"/>
  <c r="E30" i="32"/>
  <c r="F34" i="33"/>
  <c r="E18" i="32"/>
  <c r="E23" i="32"/>
  <c r="E14" i="32"/>
  <c r="F35" i="33"/>
  <c r="E42" i="32"/>
  <c r="E8" i="32"/>
  <c r="E43" i="32"/>
  <c r="E17" i="32"/>
  <c r="E11" i="32"/>
  <c r="E22" i="32"/>
  <c r="E16" i="32"/>
  <c r="E20" i="32"/>
  <c r="E29" i="32"/>
  <c r="E6" i="32"/>
  <c r="E40" i="32"/>
  <c r="E5" i="32"/>
  <c r="F37" i="33"/>
  <c r="F41" i="33"/>
  <c r="E26" i="32"/>
  <c r="E33" i="32"/>
  <c r="E35" i="32"/>
  <c r="E12" i="32"/>
  <c r="E36" i="32"/>
  <c r="E34" i="32"/>
  <c r="E21" i="32"/>
  <c r="E41" i="32"/>
  <c r="E19" i="32"/>
  <c r="E7" i="32"/>
  <c r="E37" i="32"/>
  <c r="E25" i="32"/>
  <c r="D39" i="32"/>
  <c r="D15" i="32"/>
  <c r="E5" i="33"/>
  <c r="D38" i="32"/>
  <c r="D24" i="32"/>
  <c r="E36" i="33"/>
  <c r="D13" i="32"/>
  <c r="E39" i="32" l="1"/>
  <c r="E13" i="32"/>
  <c r="D44" i="32"/>
  <c r="E44" i="32" s="1"/>
  <c r="E46" i="32" s="1"/>
  <c r="F36" i="33"/>
  <c r="E38" i="32"/>
  <c r="E15" i="32"/>
  <c r="E44" i="33"/>
  <c r="F44" i="33" s="1"/>
  <c r="F5" i="33"/>
  <c r="E24" i="32"/>
  <c r="D46" i="32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5C15187-1745-4F1E-846F-683F22E3F4FA}" keepAlive="1" name="Query - 01072023" description="Connection to the '01072023' query in the workbook." type="5" refreshedVersion="8" background="1" saveData="1">
    <dbPr connection="Provider=Microsoft.Mashup.OleDb.1;Data Source=$Workbook$;Location=01072023;Extended Properties=&quot;&quot;" command="SELECT * FROM [01072023]"/>
  </connection>
  <connection id="2" xr16:uid="{018BC919-0ADF-4244-906D-47A8A1389A3C}" keepAlive="1" name="Query - Data" description="Connection to the 'Data' query in the workbook." type="5" refreshedVersion="8" background="1" saveData="1">
    <dbPr connection="Provider=Microsoft.Mashup.OleDb.1;Data Source=$Workbook$;Location=Data;Extended Properties=&quot;&quot;" command="SELECT * FROM [Data]"/>
  </connection>
  <connection id="3" xr16:uid="{00000000-0015-0000-FFFF-FFFF00000000}" keepAlive="1" name="Query - Fednet data" description="Connection to the 'Fednet data' query in the workbook." type="5" refreshedVersion="8" background="1">
    <dbPr connection="Provider=Microsoft.Mashup.OleDb.1;Data Source=$Workbook$;Location=&quot;Fednet data&quot;;Extended Properties=&quot;&quot;" command="SELECT * FROM [Fednet data]"/>
  </connection>
  <connection id="4" xr16:uid="{1DA56F1B-AB95-4465-B9B8-D756991ABCA3}" keepAlive="1" name="Query - FEDNET USE THIS" description="Connection to the 'FEDNET USE THIS' query in the workbook." type="5" refreshedVersion="8" background="1" saveData="1">
    <dbPr connection="Provider=Microsoft.Mashup.OleDb.1;Data Source=$Workbook$;Location=&quot;FEDNET USE THIS&quot;;Extended Properties=&quot;&quot;" command="SELECT * FROM [FEDNET USE THIS]"/>
  </connection>
  <connection id="5" xr16:uid="{00000000-0015-0000-FFFF-FFFF01000000}" keepAlive="1" name="Query - FEDNET_PHOF_Headers" description="Connection to the 'FEDNET_PHOF_Headers' query in the workbook." type="5" refreshedVersion="0" background="1">
    <dbPr connection="Provider=Microsoft.Mashup.OleDb.1;Data Source=$Workbook$;Location=FEDNET_PHOF_Headers;Extended Properties=&quot;&quot;" command="SELECT * FROM [FEDNET_PHOF_Headers]"/>
  </connection>
  <connection id="6" xr16:uid="{56A2908F-CE5A-468E-B3D2-06BBC525B3F4}" keepAlive="1" name="Query - MetricTitle" description="Connection to the 'MetricTitle' query in the workbook." type="5" refreshedVersion="0" background="1">
    <dbPr connection="Provider=Microsoft.Mashup.OleDb.1;Data Source=$Workbook$;Location=MetricTitle;Extended Properties=&quot;&quot;" command="SELECT * FROM [MetricTitle]"/>
  </connection>
  <connection id="7" xr16:uid="{C4F17180-8DE1-4B37-B4A2-2883E2BD0789}" keepAlive="1" name="Query - Parameter1" description="Connection to the 'Parameter1' query in the workbook." type="5" refreshedVersion="0" background="1">
    <dbPr connection="Provider=Microsoft.Mashup.OleDb.1;Data Source=$Workbook$;Location=Parameter1;Extended Properties=&quot;&quot;" command="SELECT * FROM [Parameter1]"/>
  </connection>
  <connection id="8" xr16:uid="{B0A21B76-BF9B-4106-AB46-C5466559AEB3}" keepAlive="1" name="Query - Parameter2" description="Connection to the 'Parameter2' query in the workbook." type="5" refreshedVersion="0" background="1">
    <dbPr connection="Provider=Microsoft.Mashup.OleDb.1;Data Source=$Workbook$;Location=Parameter2;Extended Properties=&quot;&quot;" command="SELECT * FROM [Parameter2]"/>
  </connection>
  <connection id="9" xr16:uid="{00000000-0015-0000-FFFF-FFFF02000000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10" xr16:uid="{00000000-0015-0000-FFFF-FFFF03000000}" keepAlive="1" name="Query - Sample File (2)" description="Connection to the 'Sample File (2)' query in the workbook." type="5" refreshedVersion="0" background="1">
    <dbPr connection="Provider=Microsoft.Mashup.OleDb.1;Data Source=$Workbook$;Location=&quot;Sample File (2)&quot;;Extended Properties=&quot;&quot;" command="SELECT * FROM [Sample File (2)]"/>
  </connection>
  <connection id="11" xr16:uid="{6AAAB87B-07CD-4B10-86E9-8B0A1D6E552C}" keepAlive="1" name="Query - Sample File (3)" description="Connection to the 'Sample File (3)' query in the workbook." type="5" refreshedVersion="0" background="1">
    <dbPr connection="Provider=Microsoft.Mashup.OleDb.1;Data Source=$Workbook$;Location=&quot;Sample File (3)&quot;;Extended Properties=&quot;&quot;" command="SELECT * FROM [Sample File (3)]"/>
  </connection>
  <connection id="12" xr16:uid="{029DDE6F-76B1-457E-A4D0-ED97CE173F0A}" keepAlive="1" name="Query - Sample File (4)" description="Connection to the 'Sample File (4)' query in the workbook." type="5" refreshedVersion="0" background="1">
    <dbPr connection="Provider=Microsoft.Mashup.OleDb.1;Data Source=$Workbook$;Location=&quot;Sample File (4)&quot;;Extended Properties=&quot;&quot;" command="SELECT * FROM [Sample File (4)]"/>
  </connection>
  <connection id="13" xr16:uid="{92BCB280-04CB-46F5-85D6-A6511CBF065D}" keepAlive="1" name="Query - Sample File (5)" description="Connection to the 'Sample File (5)' query in the workbook." type="5" refreshedVersion="0" background="1">
    <dbPr connection="Provider=Microsoft.Mashup.OleDb.1;Data Source=$Workbook$;Location=&quot;Sample File (5)&quot;;Extended Properties=&quot;&quot;" command="SELECT * FROM [Sample File (5)]"/>
  </connection>
  <connection id="14" xr16:uid="{05F7E332-0B78-469E-A681-239485E2F9EC}" keepAlive="1" name="Query - Sample File (6)" description="Connection to the 'Sample File (6)' query in the workbook." type="5" refreshedVersion="0" background="1">
    <dbPr connection="Provider=Microsoft.Mashup.OleDb.1;Data Source=$Workbook$;Location=&quot;Sample File (6)&quot;;Extended Properties=&quot;&quot;" command="SELECT * FROM [Sample File (6)]"/>
  </connection>
  <connection id="15" xr16:uid="{00000000-0015-0000-FFFF-FFFF04000000}" keepAlive="1" name="Query - Sample File Parameter1" description="Connection to the 'Sample File Parameter1' query in the workbook." type="5" refreshedVersion="0" background="1">
    <dbPr connection="Provider=Microsoft.Mashup.OleDb.1;Data Source=$Workbook$;Location=&quot;Sample File Parameter1&quot;;Extended Properties=&quot;&quot;" command="SELECT * FROM [Sample File Parameter1]"/>
  </connection>
  <connection id="16" xr16:uid="{00000000-0015-0000-FFFF-FFFF05000000}" keepAlive="1" name="Query - Sample File Parameter2" description="Connection to the 'Sample File Parameter2' query in the workbook." type="5" refreshedVersion="0" background="1">
    <dbPr connection="Provider=Microsoft.Mashup.OleDb.1;Data Source=$Workbook$;Location=&quot;Sample File Parameter2&quot;;Extended Properties=&quot;&quot;" command="SELECT * FROM [Sample File Parameter2]"/>
  </connection>
  <connection id="17" xr16:uid="{F1EAC8B8-4BC1-4D22-BCF2-1603C2D9EB1A}" keepAlive="1" name="Query - Transform File" description="Connection to the 'Transform File' query in the workbook." type="5" refreshedVersion="0" background="1">
    <dbPr connection="Provider=Microsoft.Mashup.OleDb.1;Data Source=$Workbook$;Location=&quot;Transform File&quot;;Extended Properties=&quot;&quot;" command="SELECT * FROM [Transform File]"/>
  </connection>
  <connection id="18" xr16:uid="{E2073000-545A-4AF2-A917-2B78F4FEC977}" keepAlive="1" name="Query - Transform File (2)" description="Connection to the 'Transform File (2)' query in the workbook." type="5" refreshedVersion="0" background="1">
    <dbPr connection="Provider=Microsoft.Mashup.OleDb.1;Data Source=$Workbook$;Location=&quot;Transform File (2)&quot;;Extended Properties=&quot;&quot;" command="SELECT * FROM [Transform File (2)]"/>
  </connection>
  <connection id="19" xr16:uid="{FD53333E-C0BD-43AE-A865-AD9D19DB0AF7}" keepAlive="1" name="Query - Transform File from 1 10 2021" description="Connection to the 'Transform File from 1 10 2021' query in the workbook." type="5" refreshedVersion="0" background="1">
    <dbPr connection="Provider=Microsoft.Mashup.OleDb.1;Data Source=$Workbook$;Location=&quot;Transform File from 1 10 2021&quot;;Extended Properties=&quot;&quot;" command="SELECT * FROM [Transform File from 1 10 2021]"/>
  </connection>
  <connection id="20" xr16:uid="{00000000-0015-0000-FFFF-FFFF06000000}" keepAlive="1" name="Query - Transform File from Fednet data" description="Connection to the 'Transform File from Fednet data' query in the workbook." type="5" refreshedVersion="0" background="1">
    <dbPr connection="Provider=Microsoft.Mashup.OleDb.1;Data Source=$Workbook$;Location=&quot;Transform File from Fednet data&quot;;Extended Properties=&quot;&quot;" command="SELECT * FROM [Transform File from Fednet data]"/>
  </connection>
  <connection id="21" xr16:uid="{00000000-0015-0000-FFFF-FFFF07000000}" keepAlive="1" name="Query - Transform File from FEDNET_PHOF_Headers" description="Connection to the 'Transform File from FEDNET_PHOF_Headers' query in the workbook." type="5" refreshedVersion="0" background="1">
    <dbPr connection="Provider=Microsoft.Mashup.OleDb.1;Data Source=$Workbook$;Location=&quot;Transform File from FEDNET_PHOF_Headers&quot;;Extended Properties=&quot;&quot;" command="SELECT * FROM [Transform File from FEDNET_PHOF_Headers]"/>
  </connection>
  <connection id="22" xr16:uid="{393E8C44-CC97-4256-8DCB-4822BE2D41A1}" keepAlive="1" name="Query - Transform File from MetricTitle" description="Connection to the 'Transform File from MetricTitle' query in the workbook." type="5" refreshedVersion="0" background="1">
    <dbPr connection="Provider=Microsoft.Mashup.OleDb.1;Data Source=$Workbook$;Location=&quot;Transform File from MetricTitle&quot;;Extended Properties=&quot;&quot;" command="SELECT * FROM [Transform File from MetricTitle]"/>
  </connection>
  <connection id="23" xr16:uid="{F7D6832A-A37A-4BA6-B53C-2B97E9BF6FA9}" keepAlive="1" name="Query - Transform Sample File" description="Connection to the 'Transform Sample File' query in the workbook." type="5" refreshedVersion="0" background="1">
    <dbPr connection="Provider=Microsoft.Mashup.OleDb.1;Data Source=$Workbook$;Location=&quot;Transform Sample File&quot;;Extended Properties=&quot;&quot;" command="SELECT * FROM [Transform Sample File]"/>
  </connection>
  <connection id="24" xr16:uid="{2C31E8B1-686A-4386-B74D-E4EF631A9C09}" keepAlive="1" name="Query - Transform Sample File (2)" description="Connection to the 'Transform Sample File (2)' query in the workbook." type="5" refreshedVersion="0" background="1">
    <dbPr connection="Provider=Microsoft.Mashup.OleDb.1;Data Source=$Workbook$;Location=&quot;Transform Sample File (2)&quot;;Extended Properties=&quot;&quot;" command="SELECT * FROM [Transform Sample File (2)]"/>
  </connection>
  <connection id="25" xr16:uid="{00000000-0015-0000-FFFF-FFFF08000000}" keepAlive="1" name="Query - Transform Sample File from Fednet data" description="Connection to the 'Transform Sample File from Fednet data' query in the workbook." type="5" refreshedVersion="0" background="1">
    <dbPr connection="Provider=Microsoft.Mashup.OleDb.1;Data Source=$Workbook$;Location=&quot;Transform Sample File from Fednet data&quot;;Extended Properties=&quot;&quot;" command="SELECT * FROM [Transform Sample File from Fednet data]"/>
  </connection>
  <connection id="26" xr16:uid="{00000000-0015-0000-FFFF-FFFF09000000}" keepAlive="1" name="Query - Transform Sample File from FEDNET_PHOF_Headers" description="Connection to the 'Transform Sample File from FEDNET_PHOF_Headers' query in the workbook." type="5" refreshedVersion="0" background="1">
    <dbPr connection="Provider=Microsoft.Mashup.OleDb.1;Data Source=$Workbook$;Location=&quot;Transform Sample File from FEDNET_PHOF_Headers&quot;;Extended Properties=&quot;&quot;" command="SELECT * FROM [Transform Sample File from FEDNET_PHOF_Headers]"/>
  </connection>
  <connection id="27" xr16:uid="{00000000-0015-0000-FFFF-FFFF0A000000}" keepAlive="1" name="Query - WF LD" description="Connection to the 'WF LD' query in the workbook." type="5" refreshedVersion="8" background="1" saveData="1">
    <dbPr connection="Provider=Microsoft.Mashup.OleDb.1;Data Source=$Workbook$;Location=&quot;WF LD&quot;;Extended Properties=&quot;&quot;" command="SELECT * FROM [WF LD]"/>
  </connection>
</connections>
</file>

<file path=xl/sharedStrings.xml><?xml version="1.0" encoding="utf-8"?>
<sst xmlns="http://schemas.openxmlformats.org/spreadsheetml/2006/main" count="2513" uniqueCount="425">
  <si>
    <t>Select a Date below</t>
  </si>
  <si>
    <t>SDLR03</t>
  </si>
  <si>
    <t>SDLR03TEP</t>
  </si>
  <si>
    <t>SDLR01-Q1</t>
  </si>
  <si>
    <t>SDLR02-Q1</t>
  </si>
  <si>
    <t>SDLR01-Q2</t>
  </si>
  <si>
    <t>SDLR02-Q2</t>
  </si>
  <si>
    <t>SDLR01-Q3</t>
  </si>
  <si>
    <t>SDLR02-Q3</t>
  </si>
  <si>
    <t>SDLR01-Q4</t>
  </si>
  <si>
    <t>SDLR02-Q4</t>
  </si>
  <si>
    <t>Aged 40-74</t>
  </si>
  <si>
    <t>Aged 40-74 not eligible for the NHS Health Check</t>
  </si>
  <si>
    <t>% not eligible</t>
  </si>
  <si>
    <t>Select a Practice &gt;&gt;</t>
  </si>
  <si>
    <t>Chingford Medical Practice</t>
  </si>
  <si>
    <t xml:space="preserve">Network </t>
  </si>
  <si>
    <t>Waltham Forest Total</t>
  </si>
  <si>
    <t xml:space="preserve">Total </t>
  </si>
  <si>
    <t>Waltham Forest ONS estimate</t>
  </si>
  <si>
    <t>E09000031</t>
  </si>
  <si>
    <t>TEP Difference CEG est / ONS est</t>
  </si>
  <si>
    <t>The figures in this region doesn't include fednet data</t>
  </si>
  <si>
    <t>**</t>
  </si>
  <si>
    <t>Systmone Practice</t>
  </si>
  <si>
    <t>Figures in this region doesn't include Fednet data</t>
  </si>
  <si>
    <t>Fednet &amp; Practice data tab shows  activities covered by practices and fednet separately</t>
  </si>
  <si>
    <t>Quarter 4</t>
  </si>
  <si>
    <t>Practice Name</t>
  </si>
  <si>
    <t>Organisation Code</t>
  </si>
  <si>
    <t>Y01291</t>
  </si>
  <si>
    <t>Churchill Medical Centre</t>
  </si>
  <si>
    <t>F86627</t>
  </si>
  <si>
    <t>The Ridgeway Surgery</t>
  </si>
  <si>
    <t>F86078</t>
  </si>
  <si>
    <t>Kings Head Medical Practice</t>
  </si>
  <si>
    <t>F86700</t>
  </si>
  <si>
    <t>Larkshall Medical Centre</t>
  </si>
  <si>
    <t>F86664</t>
  </si>
  <si>
    <t>Old Church Surgery</t>
  </si>
  <si>
    <t>F86616</t>
  </si>
  <si>
    <t>The Microfaculty **</t>
  </si>
  <si>
    <t>F86638</t>
  </si>
  <si>
    <t>The Manor Practice</t>
  </si>
  <si>
    <t>F86011</t>
  </si>
  <si>
    <t>The Allum Medical Centre</t>
  </si>
  <si>
    <t>F86036</t>
  </si>
  <si>
    <t>Sma Medical Centre</t>
  </si>
  <si>
    <t>F86038</t>
  </si>
  <si>
    <t>Crawley Road Medical Centre</t>
  </si>
  <si>
    <t>F86044</t>
  </si>
  <si>
    <t>Francis Road Medical Centre</t>
  </si>
  <si>
    <t>F86696</t>
  </si>
  <si>
    <t>Green Man Medical Centre</t>
  </si>
  <si>
    <t>F86621</t>
  </si>
  <si>
    <t>Hampton Medical Centre</t>
  </si>
  <si>
    <t>F86712</t>
  </si>
  <si>
    <t>High Road Surgery</t>
  </si>
  <si>
    <t>F86045</t>
  </si>
  <si>
    <t>Kiyani Medical Practice</t>
  </si>
  <si>
    <t>F86701</t>
  </si>
  <si>
    <t>Lime Tree Surgery</t>
  </si>
  <si>
    <t>F86650</t>
  </si>
  <si>
    <t>LL Medical Care (Agarwal &amp; Agrwal Practice)</t>
  </si>
  <si>
    <t>F86625</t>
  </si>
  <si>
    <t>The Harrow Road Surgery</t>
  </si>
  <si>
    <t>F86666</t>
  </si>
  <si>
    <t>The Langthorne Sharma Family Practice</t>
  </si>
  <si>
    <t>F86705</t>
  </si>
  <si>
    <t>The Lyndhurst Surgery</t>
  </si>
  <si>
    <t>F86088</t>
  </si>
  <si>
    <t>Leyton Healthcare (Oliver Road) **</t>
  </si>
  <si>
    <t>F86074</t>
  </si>
  <si>
    <t>The Ecclesbourne Practice **</t>
  </si>
  <si>
    <t>F86018</t>
  </si>
  <si>
    <t>Addison Road Medical Practice</t>
  </si>
  <si>
    <t>F86607</t>
  </si>
  <si>
    <t>Claremont Medical Centre</t>
  </si>
  <si>
    <t>F86708</t>
  </si>
  <si>
    <t>The Firs</t>
  </si>
  <si>
    <t>F86001</t>
  </si>
  <si>
    <t>The Penryhn Surgery</t>
  </si>
  <si>
    <t>F86005</t>
  </si>
  <si>
    <t>Dr Dhital Practice</t>
  </si>
  <si>
    <t>F86086</t>
  </si>
  <si>
    <t>Seymour Medical Centre</t>
  </si>
  <si>
    <t>F86006</t>
  </si>
  <si>
    <t>Dr Shantir Practice</t>
  </si>
  <si>
    <t>F86626</t>
  </si>
  <si>
    <t>Queen's Road Medical Centre</t>
  </si>
  <si>
    <t>F86030</t>
  </si>
  <si>
    <t>Grove Surgery</t>
  </si>
  <si>
    <t>F86062</t>
  </si>
  <si>
    <t>Higham Hill Medical Centre</t>
  </si>
  <si>
    <t>F86679</t>
  </si>
  <si>
    <t>Lime Tree &amp; Sinnott Healthcare Ltd</t>
  </si>
  <si>
    <t>Y01839</t>
  </si>
  <si>
    <t>St James Medical Practice Ltd</t>
  </si>
  <si>
    <t>F86058</t>
  </si>
  <si>
    <t>The Bailey Practice</t>
  </si>
  <si>
    <t>F86689</t>
  </si>
  <si>
    <t>Waltham Forest Community &amp; Family Health Services Ltd</t>
  </si>
  <si>
    <t>F86644</t>
  </si>
  <si>
    <t>Forest Surgery **</t>
  </si>
  <si>
    <t>F86026</t>
  </si>
  <si>
    <t>Handsworth Medical Centre **</t>
  </si>
  <si>
    <t>F86004</t>
  </si>
  <si>
    <t>Total</t>
  </si>
  <si>
    <t xml:space="preserve">Date Data: </t>
  </si>
  <si>
    <t xml:space="preserve"> Crawley Road Medical Centre</t>
  </si>
  <si>
    <t xml:space="preserve"> The Penryhn Surgery</t>
  </si>
  <si>
    <t>Forest Surgery</t>
  </si>
  <si>
    <t>Please note that  Fednet data reported under organisation code ending FN</t>
  </si>
  <si>
    <t>Term</t>
  </si>
  <si>
    <t>Definition</t>
  </si>
  <si>
    <t>5 Year Period 2</t>
  </si>
  <si>
    <t>01/04/2013 - 31/03/2018</t>
  </si>
  <si>
    <t>5 Year Period 1</t>
  </si>
  <si>
    <t>01/04/2008 - 31/03/2013</t>
  </si>
  <si>
    <t>Current Calculated Total Eligible Pop (TEP)</t>
  </si>
  <si>
    <t>Current Registered GP Patients on first day of Quarter</t>
  </si>
  <si>
    <t>Aged 40-74 years</t>
  </si>
  <si>
    <t>EXCLUDE Diabetes, Stroke, CHD, CKD, Hypertension, Heart Failure, Atrial Fibrillation or Peripheral Vascular Disease</t>
  </si>
  <si>
    <t>EXCLUDE Statins prescribed last 6m</t>
  </si>
  <si>
    <t>EXCLUDE QRISK &gt;=20%</t>
  </si>
  <si>
    <t>Health Check Offer</t>
  </si>
  <si>
    <t>Health Check Invitation by letter (1st), telephone, SMS, verbal.  Health Check done, declined, DNA [EARLIEST IN 5 Year Period 2]</t>
  </si>
  <si>
    <t>NHS Health Checks Offered</t>
  </si>
  <si>
    <t>All Registered GP Patients including Left &amp; Died</t>
  </si>
  <si>
    <t>Health Check Offer = reporting Quarter</t>
  </si>
  <si>
    <t>Aged 40-74 years at Health Check Offer</t>
  </si>
  <si>
    <t>EXCLUDE Diabetes, Stroke, CHD, CKD, Hypertension, Heart Failure, Atrial Fibrillation or Peripheral Vascular Disease BEFORE Health Check Offer</t>
  </si>
  <si>
    <t>EXCLUDE Statins prescribed last 6m BEFORE Health Check Offer</t>
  </si>
  <si>
    <t>EXCLUDE QRISK &gt;=20% IN 5 Year Period 1</t>
  </si>
  <si>
    <t>SDLR01-Q#</t>
  </si>
  <si>
    <t>NHS Health Check</t>
  </si>
  <si>
    <t>Health Check done  [EARLIEST IN 5 Year Period 2]</t>
  </si>
  <si>
    <t>NHS Health Checks Done</t>
  </si>
  <si>
    <t>NHS Health Check = reporting Quarter</t>
  </si>
  <si>
    <t>Aged 40-74 years at NHS Health Check</t>
  </si>
  <si>
    <t>EXCLUDE Diabetes, Stroke, CHD, CKD, Hypertension, Heart Failure, Atrial Fibrillation or Peripheral Vascular Disease BEFORE NHS Health Check</t>
  </si>
  <si>
    <t>EXCLUDE Statins prescribed last 6m BEFORE NHS Health Check</t>
  </si>
  <si>
    <t>SDLR02-Q#</t>
  </si>
  <si>
    <t>Column2.1</t>
  </si>
  <si>
    <t>{SDLR02-Q1} NHS Health Checks done</t>
  </si>
  <si>
    <t>{SDLR02-Q2} NHS Health Checks done</t>
  </si>
  <si>
    <t>{SDLR02-Q3} NHS Health Checks done</t>
  </si>
  <si>
    <t>{SDLR02-Q4} NHS Health Checks done</t>
  </si>
  <si>
    <t>{SDLR01-Q1} NHS Health Checks offered</t>
  </si>
  <si>
    <t>{SDLR01-Q2} NHS Health Checks offered</t>
  </si>
  <si>
    <t>{SDLR01-Q3} NHS Health Checks offered</t>
  </si>
  <si>
    <t>{SDLR01-Q4} NHS Health Checks offered</t>
  </si>
  <si>
    <t>REL_D</t>
  </si>
  <si>
    <t>NwID</t>
  </si>
  <si>
    <t>AUDIT_T</t>
  </si>
  <si>
    <t>X</t>
  </si>
  <si>
    <t>AUDIT_DD</t>
  </si>
  <si>
    <t>AUDIT_C</t>
  </si>
  <si>
    <t>OrgID</t>
  </si>
  <si>
    <t>IND</t>
  </si>
  <si>
    <t>SDLR01a</t>
  </si>
  <si>
    <t>SDLR01</t>
  </si>
  <si>
    <t>SDLR02</t>
  </si>
  <si>
    <t>SDLR02a</t>
  </si>
  <si>
    <t>SDLR03a</t>
  </si>
  <si>
    <t>00-00</t>
  </si>
  <si>
    <t>IND markers:</t>
  </si>
  <si>
    <t>{</t>
  </si>
  <si>
    <t>}</t>
  </si>
  <si>
    <t>1st IND</t>
  </si>
  <si>
    <t>RED: Search IND+Titles don't match</t>
  </si>
  <si>
    <t>1st Title</t>
  </si>
  <si>
    <t>NHS HC LBH Audit Report</t>
  </si>
  <si>
    <t>Last Run:</t>
  </si>
  <si>
    <t>Population Count</t>
  </si>
  <si>
    <t>Search</t>
  </si>
  <si>
    <t>{SDLR01a} Excluding ineligible for NHS Health Check (SDLR)</t>
  </si>
  <si>
    <t>{SDLR01} NHS Health Checks offered 2023-2024</t>
  </si>
  <si>
    <t>{SDLR02} NHS Health Checks done 2023-2024</t>
  </si>
  <si>
    <t>{SDLR03} Current Aged 40-74yrs</t>
  </si>
  <si>
    <t>{SDLR02a} Excluding ineligible for NHS Health Check (SDLR) (2)</t>
  </si>
  <si>
    <t>{SDLR03a} Excl DM, IHD, Stroke/TIA, HyperT, PAD, FH, CKD, AF, HF,Statins</t>
  </si>
  <si>
    <t>{SDLR03TEP} current eligible TEP</t>
  </si>
  <si>
    <t>{00-00} Listsize</t>
  </si>
  <si>
    <t>Males</t>
  </si>
  <si>
    <t>Relative Date:</t>
  </si>
  <si>
    <t>Females</t>
  </si>
  <si>
    <t>FN</t>
  </si>
  <si>
    <t>Registered practice ID</t>
  </si>
  <si>
    <t>{SDLR02a} Excluding ineligible for NHS Health Check (SDLR)</t>
  </si>
  <si>
    <t>F86001FN</t>
  </si>
  <si>
    <t>F86004FN</t>
  </si>
  <si>
    <t>F86005FN</t>
  </si>
  <si>
    <t>F86006FN</t>
  </si>
  <si>
    <t>F86011FN</t>
  </si>
  <si>
    <t>F86018FN</t>
  </si>
  <si>
    <t>F86026FN</t>
  </si>
  <si>
    <t>F86030FN</t>
  </si>
  <si>
    <t>F86036FN</t>
  </si>
  <si>
    <t>F86038FN</t>
  </si>
  <si>
    <t>F86044FN</t>
  </si>
  <si>
    <t>F86045FN</t>
  </si>
  <si>
    <t>F86058FN</t>
  </si>
  <si>
    <t>F86062FN</t>
  </si>
  <si>
    <t>F86074FN</t>
  </si>
  <si>
    <t>F86078FN</t>
  </si>
  <si>
    <t>F86086FN</t>
  </si>
  <si>
    <t>F86088FN</t>
  </si>
  <si>
    <t>F86607FN</t>
  </si>
  <si>
    <t>F86616FN</t>
  </si>
  <si>
    <t>F86621FN</t>
  </si>
  <si>
    <t>F86625FN</t>
  </si>
  <si>
    <t>F86626FN</t>
  </si>
  <si>
    <t>F86627FN</t>
  </si>
  <si>
    <t>F86638FN</t>
  </si>
  <si>
    <t>F86644FN</t>
  </si>
  <si>
    <t>F86650FN</t>
  </si>
  <si>
    <t>F86664FN</t>
  </si>
  <si>
    <t>F86666FN</t>
  </si>
  <si>
    <t>F86679FN</t>
  </si>
  <si>
    <t>F86689FN</t>
  </si>
  <si>
    <t>F86696FN</t>
  </si>
  <si>
    <t>F86700FN</t>
  </si>
  <si>
    <t>F86701FN</t>
  </si>
  <si>
    <t>F86705FN</t>
  </si>
  <si>
    <t>F86708FN</t>
  </si>
  <si>
    <t>F86712FN</t>
  </si>
  <si>
    <t>Y01291FN</t>
  </si>
  <si>
    <t>Y01839FN</t>
  </si>
  <si>
    <t>{SDLR01} NHS Health Checks offered 2024-2025</t>
  </si>
  <si>
    <t>{SDLR02} NHS Health Checks done 2024-2025</t>
  </si>
  <si>
    <t>Data</t>
  </si>
  <si>
    <t>Address</t>
  </si>
  <si>
    <t>Quarter</t>
  </si>
  <si>
    <t>Data (Y/N)</t>
  </si>
  <si>
    <t>Quarter 1</t>
  </si>
  <si>
    <t>Q Work Sheet</t>
  </si>
  <si>
    <t>DATA</t>
  </si>
  <si>
    <t>Quarter 2</t>
  </si>
  <si>
    <t>Header Row</t>
  </si>
  <si>
    <t>Quarter 3</t>
  </si>
  <si>
    <t>Rows</t>
  </si>
  <si>
    <t>Columns</t>
  </si>
  <si>
    <t xml:space="preserve"> -</t>
  </si>
  <si>
    <t>Rel_D</t>
  </si>
  <si>
    <t>OF FEDNET</t>
  </si>
  <si>
    <t>0</t>
  </si>
  <si>
    <t>118</t>
  </si>
  <si>
    <t>2021</t>
  </si>
  <si>
    <t>9</t>
  </si>
  <si>
    <t>2</t>
  </si>
  <si>
    <t>1757</t>
  </si>
  <si>
    <t>1</t>
  </si>
  <si>
    <t>2316</t>
  </si>
  <si>
    <t>37</t>
  </si>
  <si>
    <t>1145</t>
  </si>
  <si>
    <t>99</t>
  </si>
  <si>
    <t>98</t>
  </si>
  <si>
    <t>43</t>
  </si>
  <si>
    <t>42</t>
  </si>
  <si>
    <t>120</t>
  </si>
  <si>
    <t>2471</t>
  </si>
  <si>
    <t>8</t>
  </si>
  <si>
    <t>1101</t>
  </si>
  <si>
    <t>81</t>
  </si>
  <si>
    <t>1004</t>
  </si>
  <si>
    <t>1003</t>
  </si>
  <si>
    <t>1584</t>
  </si>
  <si>
    <t>7</t>
  </si>
  <si>
    <t>294</t>
  </si>
  <si>
    <t>293</t>
  </si>
  <si>
    <t>2808</t>
  </si>
  <si>
    <t>79</t>
  </si>
  <si>
    <t>78</t>
  </si>
  <si>
    <t>3445</t>
  </si>
  <si>
    <t>490</t>
  </si>
  <si>
    <t>488</t>
  </si>
  <si>
    <t>1938</t>
  </si>
  <si>
    <t>26</t>
  </si>
  <si>
    <t>2031</t>
  </si>
  <si>
    <t>5</t>
  </si>
  <si>
    <t>105</t>
  </si>
  <si>
    <t>Listsize</t>
  </si>
  <si>
    <t>192</t>
  </si>
  <si>
    <t>4</t>
  </si>
  <si>
    <t>342</t>
  </si>
  <si>
    <t>134</t>
  </si>
  <si>
    <t>1521</t>
  </si>
  <si>
    <t>1520</t>
  </si>
  <si>
    <t>12</t>
  </si>
  <si>
    <t>74</t>
  </si>
  <si>
    <t>1748</t>
  </si>
  <si>
    <t>827</t>
  </si>
  <si>
    <t>1308</t>
  </si>
  <si>
    <t>1304</t>
  </si>
  <si>
    <t>95</t>
  </si>
  <si>
    <t>847</t>
  </si>
  <si>
    <t>3941</t>
  </si>
  <si>
    <t>21</t>
  </si>
  <si>
    <t>237</t>
  </si>
  <si>
    <t>703</t>
  </si>
  <si>
    <t>853</t>
  </si>
  <si>
    <t>32</t>
  </si>
  <si>
    <t>671</t>
  </si>
  <si>
    <t>748</t>
  </si>
  <si>
    <t>30</t>
  </si>
  <si>
    <t>616</t>
  </si>
  <si>
    <t>1379</t>
  </si>
  <si>
    <t>1377</t>
  </si>
  <si>
    <t>124</t>
  </si>
  <si>
    <t>2480</t>
  </si>
  <si>
    <t>1595</t>
  </si>
  <si>
    <t>16</t>
  </si>
  <si>
    <t>191</t>
  </si>
  <si>
    <t>366</t>
  </si>
  <si>
    <t>1678</t>
  </si>
  <si>
    <t>62</t>
  </si>
  <si>
    <t>1498</t>
  </si>
  <si>
    <t>19</t>
  </si>
  <si>
    <t>1807</t>
  </si>
  <si>
    <t>1805</t>
  </si>
  <si>
    <t>85</t>
  </si>
  <si>
    <t>2386</t>
  </si>
  <si>
    <t>1437</t>
  </si>
  <si>
    <t>880</t>
  </si>
  <si>
    <t>1263</t>
  </si>
  <si>
    <t>76</t>
  </si>
  <si>
    <t>75</t>
  </si>
  <si>
    <t>1613</t>
  </si>
  <si>
    <t>1582</t>
  </si>
  <si>
    <t>28</t>
  </si>
  <si>
    <t>27</t>
  </si>
  <si>
    <t>765</t>
  </si>
  <si>
    <t>135</t>
  </si>
  <si>
    <t>597</t>
  </si>
  <si>
    <t>169</t>
  </si>
  <si>
    <t>610</t>
  </si>
  <si>
    <t>3</t>
  </si>
  <si>
    <t>541</t>
  </si>
  <si>
    <t>1329</t>
  </si>
  <si>
    <t>6</t>
  </si>
  <si>
    <t>1677</t>
  </si>
  <si>
    <t>Excluding ineligible for NHS Health Check (SDLR)</t>
  </si>
  <si>
    <t>NHS Health Checks offered 2021-2022</t>
  </si>
  <si>
    <t>NHS Health Checks done 2021-2022</t>
  </si>
  <si>
    <t>Current Aged 40-74yrs</t>
  </si>
  <si>
    <t>NHS Health Checks offered</t>
  </si>
  <si>
    <t>NHS Health Checks done</t>
  </si>
  <si>
    <t>Excl DM, IHD, Stroke/TIA, HyperT, PAD, FH, CKD, AF, HF,Statins</t>
  </si>
  <si>
    <t>current eligible TEP</t>
  </si>
  <si>
    <t>Select Practice</t>
  </si>
  <si>
    <t>DN Team</t>
  </si>
  <si>
    <t>Patch</t>
  </si>
  <si>
    <t>Network</t>
  </si>
  <si>
    <t>selected OrgID</t>
  </si>
  <si>
    <t>WF-2</t>
  </si>
  <si>
    <t>WF-1</t>
  </si>
  <si>
    <t>WF-3</t>
  </si>
  <si>
    <t>WF-4</t>
  </si>
  <si>
    <t>Forest 8</t>
  </si>
  <si>
    <t>Chingford E4</t>
  </si>
  <si>
    <t>WF-5</t>
  </si>
  <si>
    <t>Leyton Collaborative</t>
  </si>
  <si>
    <t>Forest Integrated Health</t>
  </si>
  <si>
    <t>South Leytonstone</t>
  </si>
  <si>
    <t>WF-6</t>
  </si>
  <si>
    <t>Central Walthamstow</t>
  </si>
  <si>
    <t>WF-7</t>
  </si>
  <si>
    <t>Walthamstow West</t>
  </si>
  <si>
    <t>Waltham Forest</t>
  </si>
  <si>
    <t>Queens Road Medical Centre</t>
  </si>
  <si>
    <t>Total (emis)</t>
  </si>
  <si>
    <t>kings</t>
  </si>
  <si>
    <t>Kings Head Medical Practice (Fednet)</t>
  </si>
  <si>
    <t>Micr</t>
  </si>
  <si>
    <t>The Microfaculty (Fednet)</t>
  </si>
  <si>
    <t>grove</t>
  </si>
  <si>
    <t>Grove Surgery (Fednet)</t>
  </si>
  <si>
    <t>Queens</t>
  </si>
  <si>
    <t>Queens Road Medical Centre (Fednet)</t>
  </si>
  <si>
    <t>Seymour Medical Centre (Fednet)</t>
  </si>
  <si>
    <t>F86700#</t>
  </si>
  <si>
    <t xml:space="preserve">Kings Head Medical Practice </t>
  </si>
  <si>
    <t>F86638#</t>
  </si>
  <si>
    <t>F86062#</t>
  </si>
  <si>
    <t>F86030#</t>
  </si>
  <si>
    <t>F86006#</t>
  </si>
  <si>
    <t>PHOF Fednet</t>
  </si>
  <si>
    <t>1.1 {SDLR01a} Excluding ineligible NHS Health Check (SDLR) (CEG Dashboards   PHOF NHS Health check WF PH).csv</t>
  </si>
  <si>
    <t>{SDLR01} NHS Health Checks offered 2021-2022</t>
  </si>
  <si>
    <t>{SDLR02} NHS Health Checks done 2021-2022</t>
  </si>
  <si>
    <t>Y04900</t>
  </si>
  <si>
    <t>King's Head Medical Practice</t>
  </si>
  <si>
    <t>{SDLR01} NHS Health Checks offered 2022-2023</t>
  </si>
  <si>
    <t>Custom.Registered practice</t>
  </si>
  <si>
    <t>00-00 Listsize (CEG Dashboards   PHOF NHS Health check WF PH).csv</t>
  </si>
  <si>
    <t>1.0 {SDLR01} NHS Health Checks offered 2022-2023 (CEG Dashboards   PHOF NHS Health check WF PH).csv</t>
  </si>
  <si>
    <t>1.2 {SDLR01-Q1} NHS Health Checks offered (CEG Dashboards   PHOF NHS Health check WF PH).csv</t>
  </si>
  <si>
    <t>2.0 {SDLR02 NHS Health Checks done 2021-2022 (CEG Dashboards   PHOF NHS Health check WF PH).csv</t>
  </si>
  <si>
    <t>2.1 {SDLR02a} Excluding ineligible NHS Health Check (SDLR) (CEG Dashboards   PHOF NHS Health check WF PH).csv</t>
  </si>
  <si>
    <t>2.2 {SDLR02-Q1} NHS Health Checks done (CEG Dashboards   PHOF NHS Health check WF PH).csv</t>
  </si>
  <si>
    <t>3.0 {SDLR03} Patients Aged 40-74 (CEG Dashboards   PHOF NHS Health check WF PH).csv</t>
  </si>
  <si>
    <t>3.1 {SDLR03a} Excl DM, IHD, Stroke TIA, HyperT, PAD, FH, CKD, AF, HF, Statins (CEG Dashboards   PHOF NHS Health check WF PH).csv</t>
  </si>
  <si>
    <t>3.2 {SDLR03TEP} Current eligible TEP (CEG Dashboards   PHOF NHS Health check WF PH).csv</t>
  </si>
  <si>
    <t>Dr Oraelosi and Partners</t>
  </si>
  <si>
    <t>Handsworth Medical Practice</t>
  </si>
  <si>
    <t>{SDLR02} NHS Health Checks done 2022-2023</t>
  </si>
  <si>
    <t>Leyton Healthcare</t>
  </si>
  <si>
    <t>The Microfaculty</t>
  </si>
  <si>
    <t>00-00 Listsize</t>
  </si>
  <si>
    <t>1.0 {SDLR01} NHS Health Checks offered 2021-2022</t>
  </si>
  <si>
    <t>1.1 {SDLR01a} Excluding ineligible NHS Health Check (SDLR)</t>
  </si>
  <si>
    <t>1.2 {SDLR01-Q1} NHS Health Checks offered</t>
  </si>
  <si>
    <t>1.3 {SDLR01-Q2} NHS Health Checks offered</t>
  </si>
  <si>
    <t>1.4 {SDLR01-Q3} NHS Health Checks offered</t>
  </si>
  <si>
    <t>2.0 {SDLR02 NHS Health Checks done 2021-2022</t>
  </si>
  <si>
    <t>2.1 {SDLR02a} Excluding ineligible NHS Health Check (SDLR)</t>
  </si>
  <si>
    <t>2.2 {SDLR02-Q1} NHS Health Checks done</t>
  </si>
  <si>
    <t>2.3 {SDLR02-Q2} NHS Health Checks done</t>
  </si>
  <si>
    <t>2.4 {SDLR02-Q3} NHS Health Checks done</t>
  </si>
  <si>
    <t>3.0 {SDLR03} Patients Aged 40-74</t>
  </si>
  <si>
    <t>3.1 {SDLR03a} Excl DM, IHD, Stroke TIA, HyperT, PAD, FH, CKD, AF, HF, Statins</t>
  </si>
  <si>
    <t>3.2 {SDLR03TEP} Current eligible TEP</t>
  </si>
  <si>
    <t>Practice</t>
  </si>
  <si>
    <t>The Grove Medical Centre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</si>
</sst>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8"/>
      <name val="Calibri"/>
      <family val="2"/>
      <scheme val="minor"/>
    </font>
    <font>
      <sz val="1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i/>
      <sz val="11"/>
      <color theme="4" tint="0.59999389629810485"/>
      <name val="Calibri"/>
      <family val="2"/>
      <scheme val="minor"/>
    </font>
    <font>
      <i/>
      <sz val="11"/>
      <color theme="4" tint="0.59999389629810485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7" tint="-0.249977111117893"/>
      <name val="Calibri"/>
      <family val="2"/>
      <scheme val="minor"/>
    </font>
    <font>
      <sz val="11"/>
      <color theme="0"/>
      <name val="Calibri"/>
      <family val="2"/>
      <scheme val="minor"/>
    </font>
    <font>
      <sz val="20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000000"/>
      <name val="Calibri"/>
      <family val="2"/>
    </font>
    <font>
      <sz val="10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000000"/>
      <name val="Arial"/>
      <family val="2"/>
    </font>
    <font>
      <sz val="8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</fills>
  <borders count="6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4" tint="-0.249977111117893"/>
      </right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4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rgb="FF7030A0"/>
      </left>
      <right/>
      <top style="thick">
        <color rgb="FF7030A0"/>
      </top>
      <bottom/>
      <diagonal/>
    </border>
    <border>
      <left/>
      <right/>
      <top style="thick">
        <color rgb="FF7030A0"/>
      </top>
      <bottom/>
      <diagonal/>
    </border>
    <border>
      <left/>
      <right style="thick">
        <color rgb="FF7030A0"/>
      </right>
      <top style="thick">
        <color rgb="FF7030A0"/>
      </top>
      <bottom/>
      <diagonal/>
    </border>
    <border>
      <left style="thick">
        <color rgb="FF7030A0"/>
      </left>
      <right/>
      <top/>
      <bottom/>
      <diagonal/>
    </border>
    <border>
      <left/>
      <right style="thick">
        <color rgb="FF7030A0"/>
      </right>
      <top/>
      <bottom/>
      <diagonal/>
    </border>
    <border>
      <left style="thick">
        <color rgb="FF7030A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rgb="FF7030A0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ck">
        <color rgb="FF7030A0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rgb="FF7030A0"/>
      </left>
      <right/>
      <top/>
      <bottom style="thick">
        <color rgb="FF7030A0"/>
      </bottom>
      <diagonal/>
    </border>
    <border>
      <left/>
      <right/>
      <top/>
      <bottom style="thick">
        <color rgb="FF7030A0"/>
      </bottom>
      <diagonal/>
    </border>
    <border>
      <left/>
      <right style="thick">
        <color rgb="FF7030A0"/>
      </right>
      <top/>
      <bottom style="thick">
        <color rgb="FF7030A0"/>
      </bottom>
      <diagonal/>
    </border>
    <border>
      <left style="thick">
        <color rgb="FF7030A0"/>
      </left>
      <right style="thin">
        <color theme="0" tint="-0.34998626667073579"/>
      </right>
      <top style="thin">
        <color indexed="64"/>
      </top>
      <bottom/>
      <diagonal/>
    </border>
    <border>
      <left/>
      <right style="thin">
        <color theme="4" tint="-0.249977111117893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rgb="FF7030A0"/>
      </left>
      <right style="thin">
        <color theme="0" tint="-0.34998626667073579"/>
      </right>
      <top style="medium">
        <color rgb="FF7030A0"/>
      </top>
      <bottom style="thin">
        <color indexed="64"/>
      </bottom>
      <diagonal/>
    </border>
    <border>
      <left/>
      <right style="thin">
        <color theme="4" tint="-0.249977111117893"/>
      </right>
      <top style="medium">
        <color rgb="FF7030A0"/>
      </top>
      <bottom style="thin">
        <color indexed="64"/>
      </bottom>
      <diagonal/>
    </border>
    <border>
      <left/>
      <right/>
      <top style="medium">
        <color rgb="FF7030A0"/>
      </top>
      <bottom style="thin">
        <color indexed="64"/>
      </bottom>
      <diagonal/>
    </border>
    <border>
      <left/>
      <right/>
      <top style="medium">
        <color rgb="FF7030A0"/>
      </top>
      <bottom/>
      <diagonal/>
    </border>
    <border>
      <left/>
      <right style="thick">
        <color rgb="FF7030A0"/>
      </right>
      <top style="medium">
        <color rgb="FF7030A0"/>
      </top>
      <bottom/>
      <diagonal/>
    </border>
    <border>
      <left style="thick">
        <color rgb="FF7030A0"/>
      </left>
      <right style="thin">
        <color theme="0" tint="-0.34998626667073579"/>
      </right>
      <top/>
      <bottom style="medium">
        <color rgb="FF7030A0"/>
      </bottom>
      <diagonal/>
    </border>
    <border>
      <left/>
      <right style="thin">
        <color theme="4" tint="-0.249977111117893"/>
      </right>
      <top/>
      <bottom style="medium">
        <color rgb="FF7030A0"/>
      </bottom>
      <diagonal/>
    </border>
    <border>
      <left/>
      <right/>
      <top/>
      <bottom style="medium">
        <color rgb="FF7030A0"/>
      </bottom>
      <diagonal/>
    </border>
    <border>
      <left/>
      <right style="thick">
        <color rgb="FF7030A0"/>
      </right>
      <top/>
      <bottom style="medium">
        <color rgb="FF7030A0"/>
      </bottom>
      <diagonal/>
    </border>
    <border>
      <left style="thick">
        <color rgb="FF7030A0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4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ck">
        <color rgb="FF7030A0"/>
      </right>
      <top/>
      <bottom style="thin">
        <color theme="0" tint="-0.249977111117893"/>
      </bottom>
      <diagonal/>
    </border>
    <border>
      <left/>
      <right style="thin">
        <color theme="4" tint="-0.249977111117893"/>
      </right>
      <top/>
      <bottom style="thick">
        <color rgb="FF7030A0"/>
      </bottom>
      <diagonal/>
    </border>
    <border>
      <left/>
      <right style="thin">
        <color theme="8" tint="0.59996337778862885"/>
      </right>
      <top/>
      <bottom/>
      <diagonal/>
    </border>
    <border>
      <left/>
      <right style="medium">
        <color rgb="FF7030A0"/>
      </right>
      <top/>
      <bottom/>
      <diagonal/>
    </border>
    <border>
      <left style="thick">
        <color rgb="FF7030A0"/>
      </left>
      <right style="medium">
        <color rgb="FF7030A0"/>
      </right>
      <top/>
      <bottom style="medium">
        <color rgb="FF7030A0"/>
      </bottom>
      <diagonal/>
    </border>
    <border>
      <left style="medium">
        <color rgb="FF7030A0"/>
      </left>
      <right/>
      <top style="medium">
        <color rgb="FF7030A0"/>
      </top>
      <bottom/>
      <diagonal/>
    </border>
    <border>
      <left/>
      <right style="medium">
        <color rgb="FF7030A0"/>
      </right>
      <top style="medium">
        <color rgb="FF7030A0"/>
      </top>
      <bottom/>
      <diagonal/>
    </border>
    <border>
      <left style="medium">
        <color rgb="FF7030A0"/>
      </left>
      <right/>
      <top/>
      <bottom/>
      <diagonal/>
    </border>
    <border>
      <left style="medium">
        <color rgb="FF7030A0"/>
      </left>
      <right/>
      <top style="double">
        <color rgb="FF7030A0"/>
      </top>
      <bottom style="medium">
        <color rgb="FF7030A0"/>
      </bottom>
      <diagonal/>
    </border>
    <border>
      <left/>
      <right/>
      <top style="double">
        <color rgb="FF7030A0"/>
      </top>
      <bottom style="medium">
        <color rgb="FF7030A0"/>
      </bottom>
      <diagonal/>
    </border>
    <border>
      <left/>
      <right style="medium">
        <color rgb="FF7030A0"/>
      </right>
      <top style="double">
        <color rgb="FF7030A0"/>
      </top>
      <bottom style="medium">
        <color rgb="FF7030A0"/>
      </bottom>
      <diagonal/>
    </border>
    <border>
      <left style="medium">
        <color rgb="FF7030A0"/>
      </left>
      <right style="medium">
        <color rgb="FF7030A0"/>
      </right>
      <top/>
      <bottom style="double">
        <color rgb="FF7030A0"/>
      </bottom>
      <diagonal/>
    </border>
    <border>
      <left/>
      <right style="thick">
        <color rgb="FF7030A0"/>
      </right>
      <top style="double">
        <color rgb="FF7030A0"/>
      </top>
      <bottom style="medium">
        <color rgb="FF7030A0"/>
      </bottom>
      <diagonal/>
    </border>
    <border>
      <left style="thick">
        <color rgb="FF7030A0"/>
      </left>
      <right style="medium">
        <color rgb="FF7030A0"/>
      </right>
      <top style="medium">
        <color rgb="FF7030A0"/>
      </top>
      <bottom style="thin">
        <color rgb="FF7030A0"/>
      </bottom>
      <diagonal/>
    </border>
    <border>
      <left/>
      <right style="thin">
        <color theme="4" tint="-0.249977111117893"/>
      </right>
      <top style="medium">
        <color rgb="FF7030A0"/>
      </top>
      <bottom style="thin">
        <color rgb="FF7030A0"/>
      </bottom>
      <diagonal/>
    </border>
    <border>
      <left/>
      <right/>
      <top style="medium">
        <color rgb="FF7030A0"/>
      </top>
      <bottom style="thin">
        <color rgb="FF7030A0"/>
      </bottom>
      <diagonal/>
    </border>
    <border>
      <left style="medium">
        <color theme="3" tint="-0.24994659260841701"/>
      </left>
      <right style="medium">
        <color theme="3" tint="-0.24994659260841701"/>
      </right>
      <top style="medium">
        <color theme="3" tint="-0.24994659260841701"/>
      </top>
      <bottom style="medium">
        <color theme="3" tint="-0.2499465926084170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7030A0"/>
      </left>
      <right style="thin">
        <color theme="0" tint="-0.249977111117893"/>
      </right>
      <top/>
      <bottom/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7">
    <xf numFmtId="0" fontId="0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" fillId="0" borderId="0"/>
    <xf numFmtId="9" fontId="7" fillId="0" borderId="0" applyFont="0" applyFill="0" applyBorder="0" applyAlignment="0" applyProtection="0"/>
  </cellStyleXfs>
  <cellXfs count="190">
    <xf numFmtId="0" fontId="0" fillId="0" borderId="0" xfId="0"/>
    <xf numFmtId="0" fontId="1" fillId="0" borderId="0" xfId="0" applyFont="1"/>
    <xf numFmtId="14" fontId="5" fillId="5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1" fillId="2" borderId="0" xfId="0" applyFont="1" applyFill="1"/>
    <xf numFmtId="0" fontId="0" fillId="0" borderId="0" xfId="0" applyAlignment="1">
      <alignment vertical="top"/>
    </xf>
    <xf numFmtId="0" fontId="5" fillId="5" borderId="0" xfId="0" applyFont="1" applyFill="1" applyAlignment="1">
      <alignment horizontal="left"/>
    </xf>
    <xf numFmtId="15" fontId="0" fillId="0" borderId="0" xfId="0" applyNumberFormat="1"/>
    <xf numFmtId="22" fontId="0" fillId="0" borderId="0" xfId="0" applyNumberFormat="1"/>
    <xf numFmtId="14" fontId="1" fillId="2" borderId="0" xfId="0" applyNumberFormat="1" applyFont="1" applyFill="1"/>
    <xf numFmtId="0" fontId="0" fillId="2" borderId="0" xfId="0" applyFill="1"/>
    <xf numFmtId="0" fontId="0" fillId="2" borderId="0" xfId="0" applyFill="1" applyAlignment="1">
      <alignment horizontal="center"/>
    </xf>
    <xf numFmtId="0" fontId="0" fillId="0" borderId="1" xfId="0" applyBorder="1"/>
    <xf numFmtId="14" fontId="0" fillId="2" borderId="4" xfId="0" applyNumberFormat="1" applyFill="1" applyBorder="1"/>
    <xf numFmtId="0" fontId="0" fillId="2" borderId="4" xfId="0" applyFill="1" applyBorder="1"/>
    <xf numFmtId="0" fontId="0" fillId="2" borderId="4" xfId="0" applyFill="1" applyBorder="1" applyAlignment="1">
      <alignment horizontal="center"/>
    </xf>
    <xf numFmtId="0" fontId="8" fillId="2" borderId="5" xfId="0" applyFont="1" applyFill="1" applyBorder="1"/>
    <xf numFmtId="14" fontId="0" fillId="2" borderId="6" xfId="0" applyNumberFormat="1" applyFill="1" applyBorder="1" applyAlignment="1">
      <alignment vertical="top" wrapText="1"/>
    </xf>
    <xf numFmtId="0" fontId="0" fillId="2" borderId="7" xfId="0" applyFill="1" applyBorder="1" applyAlignment="1">
      <alignment vertical="top" wrapText="1"/>
    </xf>
    <xf numFmtId="0" fontId="0" fillId="2" borderId="6" xfId="0" applyFill="1" applyBorder="1" applyAlignment="1">
      <alignment vertical="top" wrapText="1"/>
    </xf>
    <xf numFmtId="0" fontId="4" fillId="2" borderId="7" xfId="0" applyFont="1" applyFill="1" applyBorder="1" applyAlignment="1">
      <alignment vertical="top" wrapText="1"/>
    </xf>
    <xf numFmtId="0" fontId="8" fillId="2" borderId="7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14" fontId="0" fillId="0" borderId="8" xfId="0" applyNumberFormat="1" applyBorder="1"/>
    <xf numFmtId="14" fontId="0" fillId="0" borderId="0" xfId="0" applyNumberFormat="1"/>
    <xf numFmtId="0" fontId="1" fillId="3" borderId="0" xfId="0" applyFont="1" applyFill="1"/>
    <xf numFmtId="0" fontId="1" fillId="3" borderId="0" xfId="0" applyFont="1" applyFill="1" applyAlignment="1">
      <alignment horizontal="left" vertical="center"/>
    </xf>
    <xf numFmtId="0" fontId="5" fillId="3" borderId="0" xfId="0" applyFont="1" applyFill="1"/>
    <xf numFmtId="0" fontId="0" fillId="0" borderId="0" xfId="0" applyAlignment="1">
      <alignment horizontal="left" vertical="center"/>
    </xf>
    <xf numFmtId="0" fontId="9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0" fillId="3" borderId="0" xfId="0" applyFont="1" applyFill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9" fillId="7" borderId="2" xfId="0" applyFont="1" applyFill="1" applyBorder="1"/>
    <xf numFmtId="0" fontId="9" fillId="7" borderId="3" xfId="0" applyFont="1" applyFill="1" applyBorder="1"/>
    <xf numFmtId="14" fontId="5" fillId="6" borderId="0" xfId="0" applyNumberFormat="1" applyFont="1" applyFill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top"/>
    </xf>
    <xf numFmtId="0" fontId="0" fillId="0" borderId="9" xfId="0" applyBorder="1" applyAlignment="1">
      <alignment horizontal="right"/>
    </xf>
    <xf numFmtId="9" fontId="0" fillId="0" borderId="9" xfId="6" applyFont="1" applyBorder="1" applyAlignment="1">
      <alignment horizontal="right"/>
    </xf>
    <xf numFmtId="0" fontId="12" fillId="0" borderId="0" xfId="0" applyFont="1" applyAlignment="1">
      <alignment horizontal="center" vertical="center"/>
    </xf>
    <xf numFmtId="0" fontId="0" fillId="0" borderId="11" xfId="0" applyBorder="1" applyAlignment="1">
      <alignment horizontal="right"/>
    </xf>
    <xf numFmtId="0" fontId="0" fillId="0" borderId="12" xfId="0" applyBorder="1" applyAlignment="1">
      <alignment horizontal="right"/>
    </xf>
    <xf numFmtId="0" fontId="1" fillId="0" borderId="12" xfId="0" applyFont="1" applyBorder="1" applyAlignment="1">
      <alignment horizontal="center"/>
    </xf>
    <xf numFmtId="14" fontId="14" fillId="5" borderId="0" xfId="0" applyNumberFormat="1" applyFont="1" applyFill="1" applyAlignment="1">
      <alignment horizontal="left" vertical="center"/>
    </xf>
    <xf numFmtId="14" fontId="14" fillId="6" borderId="0" xfId="0" applyNumberFormat="1" applyFont="1" applyFill="1" applyAlignment="1">
      <alignment horizontal="left" vertical="center"/>
    </xf>
    <xf numFmtId="0" fontId="9" fillId="0" borderId="9" xfId="0" applyFont="1" applyBorder="1" applyAlignment="1">
      <alignment horizontal="right"/>
    </xf>
    <xf numFmtId="0" fontId="1" fillId="0" borderId="4" xfId="0" applyFont="1" applyBorder="1"/>
    <xf numFmtId="0" fontId="0" fillId="0" borderId="4" xfId="0" applyBorder="1"/>
    <xf numFmtId="0" fontId="1" fillId="0" borderId="4" xfId="0" applyFont="1" applyBorder="1" applyAlignment="1">
      <alignment vertical="top"/>
    </xf>
    <xf numFmtId="0" fontId="0" fillId="0" borderId="4" xfId="0" applyBorder="1" applyAlignment="1">
      <alignment wrapText="1"/>
    </xf>
    <xf numFmtId="0" fontId="0" fillId="0" borderId="0" xfId="0" applyAlignment="1">
      <alignment horizontal="left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 vertical="top"/>
    </xf>
    <xf numFmtId="0" fontId="0" fillId="3" borderId="10" xfId="0" applyFill="1" applyBorder="1"/>
    <xf numFmtId="0" fontId="5" fillId="0" borderId="1" xfId="0" applyFont="1" applyBorder="1"/>
    <xf numFmtId="14" fontId="1" fillId="4" borderId="10" xfId="0" applyNumberFormat="1" applyFont="1" applyFill="1" applyBorder="1" applyAlignment="1">
      <alignment horizontal="center" vertical="top" wrapText="1"/>
    </xf>
    <xf numFmtId="0" fontId="13" fillId="0" borderId="13" xfId="0" applyFont="1" applyBorder="1" applyAlignment="1">
      <alignment vertical="center"/>
    </xf>
    <xf numFmtId="0" fontId="0" fillId="0" borderId="14" xfId="0" applyBorder="1"/>
    <xf numFmtId="0" fontId="2" fillId="0" borderId="14" xfId="0" applyFont="1" applyBorder="1" applyAlignment="1">
      <alignment vertical="center"/>
    </xf>
    <xf numFmtId="0" fontId="0" fillId="0" borderId="15" xfId="0" applyBorder="1"/>
    <xf numFmtId="0" fontId="5" fillId="0" borderId="16" xfId="0" applyFont="1" applyBorder="1"/>
    <xf numFmtId="0" fontId="12" fillId="0" borderId="17" xfId="0" applyFont="1" applyBorder="1" applyAlignment="1">
      <alignment horizontal="center" vertical="top"/>
    </xf>
    <xf numFmtId="0" fontId="1" fillId="7" borderId="18" xfId="0" applyFont="1" applyFill="1" applyBorder="1"/>
    <xf numFmtId="0" fontId="1" fillId="3" borderId="0" xfId="0" applyFont="1" applyFill="1" applyAlignment="1">
      <alignment horizontal="center" vertical="top" wrapText="1"/>
    </xf>
    <xf numFmtId="0" fontId="0" fillId="3" borderId="0" xfId="0" applyFill="1"/>
    <xf numFmtId="14" fontId="14" fillId="6" borderId="17" xfId="0" applyNumberFormat="1" applyFont="1" applyFill="1" applyBorder="1" applyAlignment="1">
      <alignment horizontal="left" vertical="center"/>
    </xf>
    <xf numFmtId="0" fontId="1" fillId="0" borderId="19" xfId="0" applyFont="1" applyBorder="1"/>
    <xf numFmtId="0" fontId="0" fillId="0" borderId="20" xfId="0" applyBorder="1" applyAlignment="1">
      <alignment horizontal="right"/>
    </xf>
    <xf numFmtId="0" fontId="1" fillId="0" borderId="17" xfId="0" applyFont="1" applyBorder="1"/>
    <xf numFmtId="0" fontId="0" fillId="8" borderId="0" xfId="0" applyFill="1"/>
    <xf numFmtId="0" fontId="0" fillId="8" borderId="17" xfId="0" applyFill="1" applyBorder="1"/>
    <xf numFmtId="0" fontId="0" fillId="8" borderId="22" xfId="0" applyFill="1" applyBorder="1"/>
    <xf numFmtId="0" fontId="0" fillId="8" borderId="23" xfId="0" applyFill="1" applyBorder="1"/>
    <xf numFmtId="0" fontId="1" fillId="0" borderId="24" xfId="0" applyFont="1" applyBorder="1"/>
    <xf numFmtId="0" fontId="0" fillId="0" borderId="25" xfId="0" applyBorder="1"/>
    <xf numFmtId="0" fontId="1" fillId="0" borderId="26" xfId="0" applyFont="1" applyBorder="1" applyAlignment="1">
      <alignment horizontal="right"/>
    </xf>
    <xf numFmtId="0" fontId="5" fillId="0" borderId="26" xfId="0" applyFont="1" applyBorder="1" applyAlignment="1">
      <alignment horizontal="right"/>
    </xf>
    <xf numFmtId="9" fontId="1" fillId="0" borderId="26" xfId="6" applyFont="1" applyBorder="1" applyAlignment="1">
      <alignment horizontal="right"/>
    </xf>
    <xf numFmtId="0" fontId="1" fillId="0" borderId="25" xfId="0" applyFont="1" applyBorder="1"/>
    <xf numFmtId="0" fontId="1" fillId="0" borderId="27" xfId="0" applyFont="1" applyBorder="1"/>
    <xf numFmtId="9" fontId="9" fillId="0" borderId="29" xfId="6" applyFont="1" applyFill="1" applyBorder="1"/>
    <xf numFmtId="0" fontId="1" fillId="0" borderId="30" xfId="0" applyFont="1" applyBorder="1"/>
    <xf numFmtId="0" fontId="1" fillId="0" borderId="31" xfId="0" applyFont="1" applyBorder="1"/>
    <xf numFmtId="0" fontId="1" fillId="0" borderId="32" xfId="0" applyFont="1" applyBorder="1" applyAlignment="1">
      <alignment horizontal="left"/>
    </xf>
    <xf numFmtId="0" fontId="0" fillId="0" borderId="33" xfId="0" applyBorder="1"/>
    <xf numFmtId="0" fontId="1" fillId="0" borderId="34" xfId="0" applyFont="1" applyBorder="1"/>
    <xf numFmtId="1" fontId="1" fillId="0" borderId="34" xfId="0" applyNumberFormat="1" applyFont="1" applyBorder="1"/>
    <xf numFmtId="9" fontId="1" fillId="0" borderId="34" xfId="6" applyFont="1" applyBorder="1"/>
    <xf numFmtId="0" fontId="0" fillId="0" borderId="34" xfId="0" applyBorder="1"/>
    <xf numFmtId="0" fontId="0" fillId="0" borderId="35" xfId="0" applyBorder="1"/>
    <xf numFmtId="0" fontId="16" fillId="8" borderId="0" xfId="0" applyFont="1" applyFill="1"/>
    <xf numFmtId="0" fontId="15" fillId="8" borderId="0" xfId="0" applyFont="1" applyFill="1"/>
    <xf numFmtId="0" fontId="17" fillId="8" borderId="0" xfId="0" applyFont="1" applyFill="1"/>
    <xf numFmtId="0" fontId="1" fillId="0" borderId="36" xfId="0" applyFont="1" applyBorder="1"/>
    <xf numFmtId="0" fontId="1" fillId="0" borderId="37" xfId="0" applyFont="1" applyBorder="1" applyAlignment="1">
      <alignment horizontal="center"/>
    </xf>
    <xf numFmtId="0" fontId="0" fillId="0" borderId="38" xfId="0" applyBorder="1" applyAlignment="1">
      <alignment horizontal="right"/>
    </xf>
    <xf numFmtId="0" fontId="9" fillId="0" borderId="39" xfId="0" applyFont="1" applyBorder="1" applyAlignment="1">
      <alignment horizontal="right"/>
    </xf>
    <xf numFmtId="9" fontId="0" fillId="0" borderId="39" xfId="6" applyFont="1" applyBorder="1" applyAlignment="1">
      <alignment horizontal="right"/>
    </xf>
    <xf numFmtId="0" fontId="0" fillId="0" borderId="37" xfId="0" applyBorder="1" applyAlignment="1">
      <alignment horizontal="right"/>
    </xf>
    <xf numFmtId="0" fontId="0" fillId="0" borderId="39" xfId="0" applyBorder="1" applyAlignment="1">
      <alignment horizontal="right"/>
    </xf>
    <xf numFmtId="0" fontId="0" fillId="0" borderId="40" xfId="0" applyBorder="1" applyAlignment="1">
      <alignment horizontal="right"/>
    </xf>
    <xf numFmtId="0" fontId="1" fillId="4" borderId="21" xfId="0" applyFont="1" applyFill="1" applyBorder="1" applyAlignment="1">
      <alignment horizontal="center" vertical="top"/>
    </xf>
    <xf numFmtId="0" fontId="1" fillId="4" borderId="41" xfId="0" applyFont="1" applyFill="1" applyBorder="1" applyAlignment="1">
      <alignment horizontal="center" vertical="top" wrapText="1"/>
    </xf>
    <xf numFmtId="0" fontId="1" fillId="3" borderId="22" xfId="0" applyFont="1" applyFill="1" applyBorder="1" applyAlignment="1">
      <alignment horizontal="center" vertical="top" wrapText="1"/>
    </xf>
    <xf numFmtId="0" fontId="1" fillId="3" borderId="41" xfId="0" applyFont="1" applyFill="1" applyBorder="1" applyAlignment="1">
      <alignment horizontal="center" vertical="top" wrapText="1"/>
    </xf>
    <xf numFmtId="14" fontId="5" fillId="4" borderId="22" xfId="0" applyNumberFormat="1" applyFont="1" applyFill="1" applyBorder="1" applyAlignment="1">
      <alignment horizontal="center" vertical="top" wrapText="1"/>
    </xf>
    <xf numFmtId="14" fontId="5" fillId="3" borderId="22" xfId="0" applyNumberFormat="1" applyFont="1" applyFill="1" applyBorder="1" applyAlignment="1">
      <alignment horizontal="center" vertical="top" wrapText="1"/>
    </xf>
    <xf numFmtId="14" fontId="5" fillId="3" borderId="23" xfId="0" applyNumberFormat="1" applyFont="1" applyFill="1" applyBorder="1" applyAlignment="1">
      <alignment horizontal="center" vertical="top" wrapText="1"/>
    </xf>
    <xf numFmtId="0" fontId="18" fillId="8" borderId="16" xfId="0" applyFont="1" applyFill="1" applyBorder="1" applyAlignment="1">
      <alignment horizontal="right"/>
    </xf>
    <xf numFmtId="14" fontId="18" fillId="8" borderId="0" xfId="0" applyNumberFormat="1" applyFont="1" applyFill="1"/>
    <xf numFmtId="0" fontId="18" fillId="8" borderId="0" xfId="0" applyFont="1" applyFill="1"/>
    <xf numFmtId="1" fontId="0" fillId="0" borderId="28" xfId="0" applyNumberFormat="1" applyBorder="1"/>
    <xf numFmtId="0" fontId="19" fillId="8" borderId="21" xfId="0" applyFont="1" applyFill="1" applyBorder="1"/>
    <xf numFmtId="0" fontId="19" fillId="8" borderId="22" xfId="0" applyFont="1" applyFill="1" applyBorder="1"/>
    <xf numFmtId="0" fontId="1" fillId="5" borderId="0" xfId="0" applyFont="1" applyFill="1" applyAlignment="1">
      <alignment vertical="top" wrapText="1"/>
    </xf>
    <xf numFmtId="0" fontId="20" fillId="0" borderId="0" xfId="0" applyFont="1" applyAlignment="1">
      <alignment vertical="center" wrapText="1"/>
    </xf>
    <xf numFmtId="0" fontId="20" fillId="0" borderId="0" xfId="0" applyFont="1" applyAlignment="1">
      <alignment vertical="center"/>
    </xf>
    <xf numFmtId="0" fontId="21" fillId="9" borderId="42" xfId="0" applyFont="1" applyFill="1" applyBorder="1"/>
    <xf numFmtId="0" fontId="21" fillId="9" borderId="0" xfId="0" applyFont="1" applyFill="1"/>
    <xf numFmtId="0" fontId="0" fillId="10" borderId="0" xfId="0" applyFill="1"/>
    <xf numFmtId="14" fontId="0" fillId="2" borderId="7" xfId="0" applyNumberFormat="1" applyFill="1" applyBorder="1" applyAlignment="1">
      <alignment vertical="top" wrapText="1"/>
    </xf>
    <xf numFmtId="0" fontId="9" fillId="7" borderId="0" xfId="0" applyFont="1" applyFill="1"/>
    <xf numFmtId="0" fontId="0" fillId="11" borderId="0" xfId="0" applyFill="1" applyAlignment="1">
      <alignment vertical="center"/>
    </xf>
    <xf numFmtId="0" fontId="0" fillId="13" borderId="0" xfId="0" applyFill="1" applyAlignment="1">
      <alignment vertical="center"/>
    </xf>
    <xf numFmtId="9" fontId="0" fillId="13" borderId="0" xfId="6" applyFont="1" applyFill="1" applyBorder="1" applyAlignment="1">
      <alignment vertical="center"/>
    </xf>
    <xf numFmtId="0" fontId="0" fillId="14" borderId="33" xfId="0" applyFill="1" applyBorder="1"/>
    <xf numFmtId="0" fontId="1" fillId="14" borderId="34" xfId="0" applyFont="1" applyFill="1" applyBorder="1"/>
    <xf numFmtId="1" fontId="1" fillId="14" borderId="34" xfId="0" applyNumberFormat="1" applyFont="1" applyFill="1" applyBorder="1"/>
    <xf numFmtId="9" fontId="1" fillId="14" borderId="34" xfId="6" applyFont="1" applyFill="1" applyBorder="1"/>
    <xf numFmtId="0" fontId="1" fillId="14" borderId="33" xfId="0" applyFont="1" applyFill="1" applyBorder="1"/>
    <xf numFmtId="9" fontId="0" fillId="0" borderId="0" xfId="6" applyFont="1"/>
    <xf numFmtId="0" fontId="0" fillId="15" borderId="0" xfId="0" applyFill="1"/>
    <xf numFmtId="0" fontId="12" fillId="15" borderId="0" xfId="0" applyFont="1" applyFill="1" applyAlignment="1">
      <alignment horizontal="center" vertical="center"/>
    </xf>
    <xf numFmtId="0" fontId="11" fillId="15" borderId="0" xfId="0" applyFont="1" applyFill="1" applyAlignment="1">
      <alignment horizontal="center" vertical="center"/>
    </xf>
    <xf numFmtId="0" fontId="12" fillId="15" borderId="0" xfId="0" applyFont="1" applyFill="1" applyAlignment="1">
      <alignment horizontal="center" vertical="top"/>
    </xf>
    <xf numFmtId="0" fontId="22" fillId="15" borderId="0" xfId="0" applyFont="1" applyFill="1"/>
    <xf numFmtId="0" fontId="22" fillId="15" borderId="0" xfId="0" applyFont="1" applyFill="1" applyAlignment="1">
      <alignment horizontal="center"/>
    </xf>
    <xf numFmtId="0" fontId="23" fillId="3" borderId="0" xfId="0" applyFont="1" applyFill="1" applyAlignment="1">
      <alignment horizontal="center" vertical="top" wrapText="1"/>
    </xf>
    <xf numFmtId="14" fontId="23" fillId="4" borderId="22" xfId="0" applyNumberFormat="1" applyFont="1" applyFill="1" applyBorder="1" applyAlignment="1">
      <alignment horizontal="center" vertical="top" wrapText="1"/>
    </xf>
    <xf numFmtId="14" fontId="23" fillId="3" borderId="22" xfId="0" applyNumberFormat="1" applyFont="1" applyFill="1" applyBorder="1" applyAlignment="1">
      <alignment horizontal="center" vertical="top" wrapText="1"/>
    </xf>
    <xf numFmtId="14" fontId="23" fillId="3" borderId="23" xfId="0" applyNumberFormat="1" applyFont="1" applyFill="1" applyBorder="1" applyAlignment="1">
      <alignment horizontal="center" vertical="top" wrapText="1"/>
    </xf>
    <xf numFmtId="0" fontId="23" fillId="11" borderId="43" xfId="0" applyFont="1" applyFill="1" applyBorder="1"/>
    <xf numFmtId="0" fontId="23" fillId="12" borderId="43" xfId="0" applyFont="1" applyFill="1" applyBorder="1"/>
    <xf numFmtId="0" fontId="23" fillId="14" borderId="44" xfId="0" applyFont="1" applyFill="1" applyBorder="1" applyAlignment="1">
      <alignment horizontal="left"/>
    </xf>
    <xf numFmtId="0" fontId="0" fillId="16" borderId="0" xfId="0" applyFill="1"/>
    <xf numFmtId="0" fontId="0" fillId="11" borderId="45" xfId="0" applyFill="1" applyBorder="1" applyAlignment="1">
      <alignment vertical="center"/>
    </xf>
    <xf numFmtId="0" fontId="0" fillId="11" borderId="30" xfId="0" applyFill="1" applyBorder="1" applyAlignment="1">
      <alignment vertical="center"/>
    </xf>
    <xf numFmtId="9" fontId="0" fillId="11" borderId="30" xfId="6" applyFont="1" applyFill="1" applyBorder="1" applyAlignment="1">
      <alignment vertical="center"/>
    </xf>
    <xf numFmtId="0" fontId="0" fillId="11" borderId="46" xfId="0" applyFill="1" applyBorder="1" applyAlignment="1">
      <alignment vertical="center"/>
    </xf>
    <xf numFmtId="0" fontId="0" fillId="13" borderId="47" xfId="0" applyFill="1" applyBorder="1" applyAlignment="1">
      <alignment vertical="center"/>
    </xf>
    <xf numFmtId="0" fontId="0" fillId="13" borderId="43" xfId="0" applyFill="1" applyBorder="1" applyAlignment="1">
      <alignment vertical="center"/>
    </xf>
    <xf numFmtId="0" fontId="22" fillId="11" borderId="0" xfId="0" applyFont="1" applyFill="1"/>
    <xf numFmtId="0" fontId="23" fillId="13" borderId="0" xfId="0" applyFont="1" applyFill="1"/>
    <xf numFmtId="0" fontId="22" fillId="12" borderId="48" xfId="0" applyFont="1" applyFill="1" applyBorder="1"/>
    <xf numFmtId="0" fontId="22" fillId="13" borderId="51" xfId="0" applyFont="1" applyFill="1" applyBorder="1"/>
    <xf numFmtId="0" fontId="1" fillId="13" borderId="48" xfId="0" applyFont="1" applyFill="1" applyBorder="1" applyAlignment="1">
      <alignment vertical="center"/>
    </xf>
    <xf numFmtId="0" fontId="1" fillId="13" borderId="49" xfId="0" applyFont="1" applyFill="1" applyBorder="1" applyAlignment="1">
      <alignment vertical="center"/>
    </xf>
    <xf numFmtId="9" fontId="1" fillId="13" borderId="49" xfId="6" applyFont="1" applyFill="1" applyBorder="1" applyAlignment="1">
      <alignment vertical="center"/>
    </xf>
    <xf numFmtId="0" fontId="1" fillId="13" borderId="50" xfId="0" applyFont="1" applyFill="1" applyBorder="1" applyAlignment="1">
      <alignment vertical="center"/>
    </xf>
    <xf numFmtId="0" fontId="13" fillId="10" borderId="13" xfId="0" applyFont="1" applyFill="1" applyBorder="1" applyAlignment="1">
      <alignment vertical="center"/>
    </xf>
    <xf numFmtId="0" fontId="0" fillId="10" borderId="14" xfId="0" applyFill="1" applyBorder="1"/>
    <xf numFmtId="0" fontId="2" fillId="10" borderId="14" xfId="0" applyFont="1" applyFill="1" applyBorder="1" applyAlignment="1">
      <alignment vertical="center"/>
    </xf>
    <xf numFmtId="0" fontId="0" fillId="11" borderId="15" xfId="0" applyFill="1" applyBorder="1" applyAlignment="1">
      <alignment vertical="center"/>
    </xf>
    <xf numFmtId="0" fontId="0" fillId="13" borderId="17" xfId="0" applyFill="1" applyBorder="1" applyAlignment="1">
      <alignment vertical="center"/>
    </xf>
    <xf numFmtId="0" fontId="1" fillId="13" borderId="52" xfId="0" applyFont="1" applyFill="1" applyBorder="1" applyAlignment="1">
      <alignment vertical="center"/>
    </xf>
    <xf numFmtId="0" fontId="23" fillId="14" borderId="53" xfId="0" applyFont="1" applyFill="1" applyBorder="1"/>
    <xf numFmtId="0" fontId="0" fillId="14" borderId="54" xfId="0" applyFill="1" applyBorder="1" applyAlignment="1">
      <alignment horizontal="center" vertical="center"/>
    </xf>
    <xf numFmtId="0" fontId="0" fillId="14" borderId="55" xfId="0" applyFill="1" applyBorder="1"/>
    <xf numFmtId="1" fontId="9" fillId="14" borderId="55" xfId="6" applyNumberFormat="1" applyFont="1" applyFill="1" applyBorder="1"/>
    <xf numFmtId="9" fontId="9" fillId="14" borderId="55" xfId="6" applyFont="1" applyFill="1" applyBorder="1"/>
    <xf numFmtId="1" fontId="0" fillId="14" borderId="54" xfId="0" applyNumberFormat="1" applyFill="1" applyBorder="1"/>
    <xf numFmtId="0" fontId="23" fillId="3" borderId="34" xfId="0" applyFont="1" applyFill="1" applyBorder="1" applyAlignment="1">
      <alignment horizontal="center" vertical="top" wrapText="1"/>
    </xf>
    <xf numFmtId="14" fontId="22" fillId="15" borderId="56" xfId="0" applyNumberFormat="1" applyFont="1" applyFill="1" applyBorder="1"/>
    <xf numFmtId="0" fontId="24" fillId="10" borderId="0" xfId="0" applyFont="1" applyFill="1" applyAlignment="1">
      <alignment horizontal="right"/>
    </xf>
    <xf numFmtId="0" fontId="24" fillId="10" borderId="0" xfId="0" applyFont="1" applyFill="1"/>
    <xf numFmtId="0" fontId="21" fillId="10" borderId="0" xfId="0" applyFont="1" applyFill="1"/>
    <xf numFmtId="0" fontId="0" fillId="17" borderId="0" xfId="0" applyFill="1"/>
    <xf numFmtId="0" fontId="25" fillId="0" borderId="57" xfId="0" applyFont="1" applyBorder="1" applyAlignment="1">
      <alignment wrapText="1"/>
    </xf>
    <xf numFmtId="3" fontId="25" fillId="0" borderId="57" xfId="0" applyNumberFormat="1" applyFont="1" applyBorder="1" applyAlignment="1">
      <alignment wrapText="1"/>
    </xf>
    <xf numFmtId="1" fontId="1" fillId="0" borderId="33" xfId="0" applyNumberFormat="1" applyFont="1" applyBorder="1"/>
    <xf numFmtId="0" fontId="24" fillId="0" borderId="0" xfId="0" applyFont="1"/>
    <xf numFmtId="0" fontId="1" fillId="0" borderId="58" xfId="0" applyFont="1" applyBorder="1"/>
    <xf numFmtId="0" fontId="5" fillId="17" borderId="1" xfId="0" applyFont="1" applyFill="1" applyBorder="1"/>
    <xf numFmtId="0" fontId="8" fillId="17" borderId="5" xfId="0" applyFont="1" applyFill="1" applyBorder="1"/>
    <xf numFmtId="0" fontId="8" fillId="17" borderId="7" xfId="0" applyFont="1" applyFill="1" applyBorder="1" applyAlignment="1">
      <alignment vertical="top" wrapText="1"/>
    </xf>
    <xf numFmtId="0" fontId="18" fillId="18" borderId="59" xfId="0" applyFont="1" applyFill="1" applyBorder="1"/>
    <xf numFmtId="0" fontId="0" fillId="19" borderId="59" xfId="0" applyFill="1" applyBorder="1"/>
    <xf numFmtId="0" fontId="0" fillId="0" borderId="59" xfId="0" applyBorder="1"/>
  </cellXfs>
  <cellStyles count="7">
    <cellStyle name="Normal" xfId="0" builtinId="0"/>
    <cellStyle name="Normal 2" xfId="1" xr:uid="{00000000-0005-0000-0000-000001000000}"/>
    <cellStyle name="Normal 3" xfId="2" xr:uid="{00000000-0005-0000-0000-000002000000}"/>
    <cellStyle name="Normal 4" xfId="5" xr:uid="{00000000-0005-0000-0000-000003000000}"/>
    <cellStyle name="Percent" xfId="6" builtinId="5"/>
    <cellStyle name="Percent 2" xfId="3" xr:uid="{00000000-0005-0000-0000-000005000000}"/>
    <cellStyle name="Percent 3" xfId="4" xr:uid="{00000000-0005-0000-0000-000006000000}"/>
  </cellStyles>
  <dxfs count="25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font>
        <color rgb="FFFF0000"/>
      </font>
    </dxf>
    <dxf>
      <font>
        <color rgb="FFFF0000"/>
      </font>
    </dxf>
    <dxf>
      <numFmt numFmtId="19" formatCode="dd/mm/yyyy"/>
    </dxf>
    <dxf>
      <font>
        <color rgb="FFFF0000"/>
      </font>
    </dxf>
    <dxf>
      <numFmt numFmtId="0" formatCode="General"/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Medium9"/>
  <colors>
    <mruColors>
      <color rgb="FFEAEAEA"/>
      <color rgb="FFF5F5F5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onnections" Target="connections.xml"/><Relationship Id="rId22" Type="http://schemas.openxmlformats.org/officeDocument/2006/relationships/customXml" Target="../customXml/item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47624</xdr:colOff>
      <xdr:row>9</xdr:row>
      <xdr:rowOff>57150</xdr:rowOff>
    </xdr:from>
    <xdr:to>
      <xdr:col>5</xdr:col>
      <xdr:colOff>1095374</xdr:colOff>
      <xdr:row>10</xdr:row>
      <xdr:rowOff>123825</xdr:rowOff>
    </xdr:to>
    <xdr:sp macro="" textlink="">
      <xdr:nvSpPr>
        <xdr:cNvPr id="4" name="Right Brac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 rot="5400000">
          <a:off x="7724774" y="533400"/>
          <a:ext cx="257175" cy="433387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6</xdr:col>
      <xdr:colOff>514349</xdr:colOff>
      <xdr:row>7</xdr:row>
      <xdr:rowOff>66675</xdr:rowOff>
    </xdr:from>
    <xdr:to>
      <xdr:col>13</xdr:col>
      <xdr:colOff>1019174</xdr:colOff>
      <xdr:row>8</xdr:row>
      <xdr:rowOff>133350</xdr:rowOff>
    </xdr:to>
    <xdr:sp macro="" textlink="">
      <xdr:nvSpPr>
        <xdr:cNvPr id="5" name="Right Brac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 rot="5400000">
          <a:off x="14492286" y="-1766887"/>
          <a:ext cx="257175" cy="817245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4" xr16:uid="{F1148076-3731-4BBC-A127-F481AACCD513}" autoFormatId="16" applyNumberFormats="0" applyBorderFormats="0" applyFontFormats="0" applyPatternFormats="0" applyAlignmentFormats="0" applyWidthHeightFormats="0">
  <queryTableRefresh nextId="11">
    <queryTableFields count="9">
      <queryTableField id="1" name="Column2.1" tableColumnId="1"/>
      <queryTableField id="9" name="{SDLR02-Q1} NHS Health Checks done" tableColumnId="9"/>
      <queryTableField id="2" name="{SDLR02-Q2} NHS Health Checks done" tableColumnId="2"/>
      <queryTableField id="3" name="{SDLR02-Q3} NHS Health Checks done" tableColumnId="3"/>
      <queryTableField id="4" name="{SDLR02-Q4} NHS Health Checks done" tableColumnId="4"/>
      <queryTableField id="5" name="{SDLR01-Q1} NHS Health Checks offered" tableColumnId="5"/>
      <queryTableField id="6" name="{SDLR01-Q2} NHS Health Checks offered" tableColumnId="6"/>
      <queryTableField id="7" name="{SDLR01-Q3} NHS Health Checks offered" tableColumnId="7"/>
      <queryTableField id="8" name="{SDLR01-Q4} NHS Health Checks offered" tableColumnId="8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removeDataOnSave="1" connectionId="3" xr16:uid="{00000000-0016-0000-0800-000000000000}" autoFormatId="0" applyNumberFormats="0" applyBorderFormats="0" applyFontFormats="1" applyPatternFormats="1" applyAlignmentFormats="0" applyWidthHeightFormats="0">
  <queryTableRefresh preserveSortFilterLayout="0" nextId="11">
    <queryTableFields count="10">
      <queryTableField id="1" name="Rel_D" tableColumnId="1"/>
      <queryTableField id="2" name="OrgID" tableColumnId="2"/>
      <queryTableField id="3" name="{SDLR02-Q1} NHS Health Checks done" tableColumnId="3"/>
      <queryTableField id="4" name="{SDLR02-Q2} NHS Health Checks done" tableColumnId="4"/>
      <queryTableField id="5" name="{SDLR02-Q3} NHS Health Checks done" tableColumnId="5"/>
      <queryTableField id="6" name="{SDLR02-Q4} NHS Health Checks done" tableColumnId="6"/>
      <queryTableField id="7" name="{SDLR01-Q1} NHS Health Checks offered" tableColumnId="7"/>
      <queryTableField id="8" name="{SDLR01-Q2} NHS Health Checks offered" tableColumnId="8"/>
      <queryTableField id="9" name="{SDLR01-Q3} NHS Health Checks offered" tableColumnId="9"/>
      <queryTableField id="10" name="{SDLR01-Q4} NHS Health Checks offered" tableColumnId="10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7" xr16:uid="{00000000-0016-0000-0900-000001000000}" autoFormatId="0" applyNumberFormats="0" applyBorderFormats="0" applyFontFormats="1" applyPatternFormats="1" applyAlignmentFormats="0" applyWidthHeightFormats="0">
  <queryTableRefresh preserveSortFilterLayout="0" nextId="14">
    <queryTableFields count="13">
      <queryTableField id="1" name="Rel_D" tableColumnId="1"/>
      <queryTableField id="2" name="Custom.Registered practice" tableColumnId="2"/>
      <queryTableField id="3" name="OrgID" tableColumnId="3"/>
      <queryTableField id="4" name="00-00 Listsize (CEG Dashboards   PHOF NHS Health check WF PH).csv" tableColumnId="4"/>
      <queryTableField id="5" name="1.0 {SDLR01} NHS Health Checks offered 2022-2023 (CEG Dashboards   PHOF NHS Health check WF PH).csv" tableColumnId="5"/>
      <queryTableField id="6" name="1.1 {SDLR01a} Excluding ineligible NHS Health Check (SDLR) (CEG Dashboards   PHOF NHS Health check WF PH).csv" tableColumnId="6"/>
      <queryTableField id="7" name="1.2 {SDLR01-Q1} NHS Health Checks offered (CEG Dashboards   PHOF NHS Health check WF PH).csv" tableColumnId="7"/>
      <queryTableField id="8" name="2.0 {SDLR02 NHS Health Checks done 2021-2022 (CEG Dashboards   PHOF NHS Health check WF PH).csv" tableColumnId="8"/>
      <queryTableField id="9" name="2.1 {SDLR02a} Excluding ineligible NHS Health Check (SDLR) (CEG Dashboards   PHOF NHS Health check WF PH).csv" tableColumnId="9"/>
      <queryTableField id="10" name="2.2 {SDLR02-Q1} NHS Health Checks done (CEG Dashboards   PHOF NHS Health check WF PH).csv" tableColumnId="10"/>
      <queryTableField id="11" name="3.0 {SDLR03} Patients Aged 40-74 (CEG Dashboards   PHOF NHS Health check WF PH).csv" tableColumnId="11"/>
      <queryTableField id="12" name="3.1 {SDLR03a} Excl DM, IHD, Stroke TIA, HyperT, PAD, FH, CKD, AF, HF, Statins (CEG Dashboards   PHOF NHS Health check WF PH).csv" tableColumnId="12"/>
      <queryTableField id="13" name="3.2 {SDLR03TEP} Current eligible TEP (CEG Dashboards   PHOF NHS Health check WF PH).csv" tableColumnId="13"/>
    </queryTableFields>
  </queryTableRefresh>
</queryTable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9A6C9E94-E392-4482-B37C-61A283D0DA2F}" autoFormatId="16" applyNumberFormats="0" applyBorderFormats="0" applyFontFormats="0" applyPatternFormats="0" applyAlignmentFormats="0" applyWidthHeightFormats="0">
  <queryTableRefresh nextId="10">
    <queryTableFields count="9">
      <queryTableField id="1" name="Column2.1" tableColumnId="1"/>
      <queryTableField id="2" name="{SDLR02-Q1} NHS Health Checks done" tableColumnId="2"/>
      <queryTableField id="3" name="{SDLR02-Q2} NHS Health Checks done" tableColumnId="3"/>
      <queryTableField id="4" name="{SDLR02-Q3} NHS Health Checks done" tableColumnId="4"/>
      <queryTableField id="5" name="{SDLR02-Q4} NHS Health Checks done" tableColumnId="5"/>
      <queryTableField id="6" name="{SDLR01-Q1} NHS Health Checks offered" tableColumnId="6"/>
      <queryTableField id="7" name="{SDLR01-Q2} NHS Health Checks offered" tableColumnId="7"/>
      <queryTableField id="8" name="{SDLR01-Q3} NHS Health Checks offered" tableColumnId="8"/>
      <queryTableField id="9" name="{SDLR01-Q4} NHS Health Checks offered" tableColumnId="9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D37DA2E0-D0CD-4C8F-B1FB-005E4042A670}" name="FEDNET_USE_THIS" displayName="FEDNET_USE_THIS" ref="A1:I40" tableType="queryTable" totalsRowShown="0">
  <autoFilter ref="A1:I40" xr:uid="{D37DA2E0-D0CD-4C8F-B1FB-005E4042A670}"/>
  <tableColumns count="9">
    <tableColumn id="1" xr3:uid="{AF61F1CB-0A7E-4039-8BE1-B783C7B77AC8}" uniqueName="1" name="Column2.1" queryTableFieldId="1" dataDxfId="13"/>
    <tableColumn id="9" xr3:uid="{3D11F43C-46F1-4232-9B77-7C3DCFEF8DC0}" uniqueName="9" name="{SDLR02-Q1} NHS Health Checks done" queryTableFieldId="9"/>
    <tableColumn id="2" xr3:uid="{4A53DDA7-13CB-4766-A7A8-A9C804432F83}" uniqueName="2" name="{SDLR02-Q2} NHS Health Checks done" queryTableFieldId="2"/>
    <tableColumn id="3" xr3:uid="{AA4045DC-71D1-4104-821F-9B8F1503C1E5}" uniqueName="3" name="{SDLR02-Q3} NHS Health Checks done" queryTableFieldId="3"/>
    <tableColumn id="4" xr3:uid="{BC99CBCE-F15E-4D3E-BEBE-ABD622F51AE2}" uniqueName="4" name="{SDLR02-Q4} NHS Health Checks done" queryTableFieldId="4"/>
    <tableColumn id="5" xr3:uid="{740425B8-47E2-41DA-BEF9-F12CEB45C780}" uniqueName="5" name="{SDLR01-Q1} NHS Health Checks offered" queryTableFieldId="5"/>
    <tableColumn id="6" xr3:uid="{FF042C20-F3EA-45A8-948A-6A9A4CBA1F9B}" uniqueName="6" name="{SDLR01-Q2} NHS Health Checks offered" queryTableFieldId="6"/>
    <tableColumn id="7" xr3:uid="{D4745093-7345-4813-934F-48234E7A3AC0}" uniqueName="7" name="{SDLR01-Q3} NHS Health Checks offered" queryTableFieldId="7"/>
    <tableColumn id="8" xr3:uid="{ED8D4910-7823-4E43-99E7-962DDAF7B180}" uniqueName="8" name="{SDLR01-Q4} NHS Health Checks offered" queryTableFieldId="8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election" displayName="Selection" ref="E1:F5" totalsRowShown="0">
  <autoFilter ref="E1:F5" xr:uid="{00000000-0009-0000-0100-000001000000}"/>
  <tableColumns count="2">
    <tableColumn id="1" xr3:uid="{00000000-0010-0000-0000-000001000000}" name="Quarter"/>
    <tableColumn id="2" xr3:uid="{00000000-0010-0000-0000-000002000000}" name="REL_D" dataDxfId="11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Fednet_data" displayName="Fednet_data" ref="A1:J40" tableType="queryTable" totalsRowShown="0">
  <autoFilter ref="A1:J40" xr:uid="{00000000-000C-0000-FFFF-FFFF01000000}"/>
  <tableColumns count="10">
    <tableColumn id="1" xr3:uid="{CA899105-DEC2-4B1A-8A52-0CBCCF8785E8}" uniqueName="1" name="Rel_D" queryTableFieldId="1"/>
    <tableColumn id="2" xr3:uid="{498094E1-F4CB-40EB-90CE-B934E35B8356}" uniqueName="2" name="OrgID" queryTableFieldId="2"/>
    <tableColumn id="3" xr3:uid="{4B9E28A5-C297-41BD-B6BD-E9981CF28C72}" uniqueName="3" name="{SDLR02-Q1} NHS Health Checks done" queryTableFieldId="3"/>
    <tableColumn id="4" xr3:uid="{85FF00D3-8BFC-46FD-97BD-D731F21295FA}" uniqueName="4" name="{SDLR02-Q2} NHS Health Checks done" queryTableFieldId="4"/>
    <tableColumn id="5" xr3:uid="{CCC01C9D-E146-4A7D-8DCA-5360516FC663}" uniqueName="5" name="{SDLR02-Q3} NHS Health Checks done" queryTableFieldId="5"/>
    <tableColumn id="6" xr3:uid="{3D4B26BE-10C2-42CA-9B17-57105675A0CA}" uniqueName="6" name="{SDLR02-Q4} NHS Health Checks done" queryTableFieldId="6"/>
    <tableColumn id="7" xr3:uid="{51E49586-BE08-4EC0-AFCC-A1172612ED9D}" uniqueName="7" name="{SDLR01-Q1} NHS Health Checks offered" queryTableFieldId="7"/>
    <tableColumn id="8" xr3:uid="{B0948F72-8993-4224-B26F-044BB6EEA79A}" uniqueName="8" name="{SDLR01-Q2} NHS Health Checks offered" queryTableFieldId="8"/>
    <tableColumn id="9" xr3:uid="{462AFAF6-A216-4708-89F8-BCE1FA5762B5}" uniqueName="9" name="{SDLR01-Q3} NHS Health Checks offered" queryTableFieldId="9"/>
    <tableColumn id="10" xr3:uid="{827B9E6B-147B-4A1C-8F58-26066B447B86}" uniqueName="10" name="{SDLR01-Q4} NHS Health Checks offered" queryTableFieldId="10"/>
  </tableColumns>
  <tableStyleInfo name="TableStyleMedium7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WF_LD" displayName="WF_LD" ref="I13:U23" tableType="queryTable" totalsRowShown="0">
  <autoFilter ref="I13:U23" xr:uid="{00000000-000C-0000-FFFF-FFFF02000000}"/>
  <sortState xmlns:xlrd2="http://schemas.microsoft.com/office/spreadsheetml/2017/richdata2" ref="I14:AE23">
    <sortCondition ref="I11:I16"/>
  </sortState>
  <tableColumns count="13">
    <tableColumn id="1" xr3:uid="{CABA04E1-67C9-41F3-B1B1-C35B0F52AA2D}" uniqueName="1" name="Rel_D" queryTableFieldId="1"/>
    <tableColumn id="2" xr3:uid="{B071E0BF-225B-4B2D-9261-FAD9C02BA05A}" uniqueName="2" name="Custom.Registered practice" queryTableFieldId="2"/>
    <tableColumn id="3" xr3:uid="{F7C21D72-5DD3-45B6-8A7F-B34D76AEAA13}" uniqueName="3" name="OrgID" queryTableFieldId="3"/>
    <tableColumn id="4" xr3:uid="{C3988ADC-F3C6-43BB-8831-F6697B844296}" uniqueName="4" name="00-00 Listsize (CEG Dashboards   PHOF NHS Health check WF PH).csv" queryTableFieldId="4"/>
    <tableColumn id="5" xr3:uid="{879FAB38-2F80-4D55-AEDA-0D6EEA09124B}" uniqueName="5" name="1.0 {SDLR01} NHS Health Checks offered 2022-2023 (CEG Dashboards   PHOF NHS Health check WF PH).csv" queryTableFieldId="5"/>
    <tableColumn id="6" xr3:uid="{68ED70F0-AE60-4EF4-AA53-F321E246B7A1}" uniqueName="6" name="1.1 {SDLR01a} Excluding ineligible NHS Health Check (SDLR) (CEG Dashboards   PHOF NHS Health check WF PH).csv" queryTableFieldId="6"/>
    <tableColumn id="7" xr3:uid="{3BB5A86C-2004-45C3-9ED8-0D02AE5A29C6}" uniqueName="7" name="1.2 {SDLR01-Q1} NHS Health Checks offered (CEG Dashboards   PHOF NHS Health check WF PH).csv" queryTableFieldId="7"/>
    <tableColumn id="8" xr3:uid="{CFC86EC1-364A-4150-8418-F1CBB62C2029}" uniqueName="8" name="2.0 {SDLR02 NHS Health Checks done 2021-2022 (CEG Dashboards   PHOF NHS Health check WF PH).csv" queryTableFieldId="8"/>
    <tableColumn id="9" xr3:uid="{35DB0112-9B48-45F5-B2F2-56A6DC789A55}" uniqueName="9" name="2.1 {SDLR02a} Excluding ineligible NHS Health Check (SDLR) (CEG Dashboards   PHOF NHS Health check WF PH).csv" queryTableFieldId="9"/>
    <tableColumn id="10" xr3:uid="{4768BDFF-4C4B-43F4-BBD1-DB506868EE1C}" uniqueName="10" name="2.2 {SDLR02-Q1} NHS Health Checks done (CEG Dashboards   PHOF NHS Health check WF PH).csv" queryTableFieldId="10"/>
    <tableColumn id="11" xr3:uid="{B0C7E9D2-C97B-4D43-9EA6-54D4108AC684}" uniqueName="11" name="3.0 {SDLR03} Patients Aged 40-74 (CEG Dashboards   PHOF NHS Health check WF PH).csv" queryTableFieldId="11"/>
    <tableColumn id="12" xr3:uid="{65312594-F2C3-4007-A435-5CBB8C48534E}" uniqueName="12" name="3.1 {SDLR03a} Excl DM, IHD, Stroke TIA, HyperT, PAD, FH, CKD, AF, HF, Statins (CEG Dashboards   PHOF NHS Health check WF PH).csv" queryTableFieldId="12"/>
    <tableColumn id="13" xr3:uid="{32F03C98-1843-4094-B6C8-D75BAE31B4A6}" uniqueName="13" name="3.2 {SDLR03TEP} Current eligible TEP (CEG Dashboards   PHOF NHS Health check WF PH).csv" queryTableFieldId="13"/>
  </tableColumns>
  <tableStyleInfo name="TableStyleMedium7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552F1927-654F-424D-9E73-77352865030C}" name="_01072023" displayName="_01072023" ref="A1:I40" tableType="queryTable" totalsRowShown="0">
  <autoFilter ref="A1:I40" xr:uid="{552F1927-654F-424D-9E73-77352865030C}"/>
  <tableColumns count="9">
    <tableColumn id="1" xr3:uid="{038567F3-C709-42D3-9B5C-FE09381CFD81}" uniqueName="1" name="Column2.1" queryTableFieldId="1" dataDxfId="8"/>
    <tableColumn id="2" xr3:uid="{D5070AEA-23F1-436B-9A12-29883E1EA7D9}" uniqueName="2" name="{SDLR02-Q1} NHS Health Checks done" queryTableFieldId="2" dataDxfId="7"/>
    <tableColumn id="3" xr3:uid="{A6AE1212-08D9-4BBC-9868-AE225AE6FEB8}" uniqueName="3" name="{SDLR02-Q2} NHS Health Checks done" queryTableFieldId="3" dataDxfId="6"/>
    <tableColumn id="4" xr3:uid="{43F62152-4AC8-4873-8FE8-997BCD66EFAB}" uniqueName="4" name="{SDLR02-Q3} NHS Health Checks done" queryTableFieldId="4" dataDxfId="5"/>
    <tableColumn id="5" xr3:uid="{547223AF-6117-496B-93FA-D40E1B58138B}" uniqueName="5" name="{SDLR02-Q4} NHS Health Checks done" queryTableFieldId="5" dataDxfId="4"/>
    <tableColumn id="6" xr3:uid="{525F672E-F16A-4E25-AB3A-BF787287E8A4}" uniqueName="6" name="{SDLR01-Q1} NHS Health Checks offered" queryTableFieldId="6" dataDxfId="3"/>
    <tableColumn id="7" xr3:uid="{2727A244-0489-4268-B4C1-6FF3C5FA27AB}" uniqueName="7" name="{SDLR01-Q2} NHS Health Checks offered" queryTableFieldId="7" dataDxfId="2"/>
    <tableColumn id="8" xr3:uid="{F23FC0C3-5005-4E5D-A96E-0EE7F121A10D}" uniqueName="8" name="{SDLR01-Q3} NHS Health Checks offered" queryTableFieldId="8" dataDxfId="1"/>
    <tableColumn id="9" xr3:uid="{39EDEFCC-EE1D-470C-A752-46889B81472E}" uniqueName="9" name="{SDLR01-Q4} NHS Health Checks offered" queryTableFieldId="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39997558519241921"/>
  </sheetPr>
  <dimension ref="A1:N15"/>
  <sheetViews>
    <sheetView showGridLines="0" tabSelected="1" zoomScale="90" zoomScaleNormal="90" workbookViewId="0">
      <selection activeCell="C7" sqref="C7"/>
    </sheetView>
  </sheetViews>
  <sheetFormatPr defaultRowHeight="15" zeroHeight="1"/>
  <cols>
    <col min="1" max="1" width="36.7109375" customWidth="1"/>
    <col min="2" max="2" width="47.85546875" customWidth="1"/>
    <col min="3" max="14" width="16.42578125" customWidth="1"/>
  </cols>
  <sheetData>
    <row r="1" spans="1:14" ht="29.25" thickTop="1">
      <c r="A1" s="161" t="str">
        <f>"Waltham Forest: NHS Health Check - Public Health Outcome Framework (2024-2025 "&amp;A3&amp;")"</f>
        <v>Waltham Forest: NHS Health Check - Public Health Outcome Framework (2024-2025 Quarter 4)</v>
      </c>
      <c r="B1" s="162"/>
      <c r="C1" s="163"/>
      <c r="D1" s="163"/>
      <c r="E1" s="163"/>
      <c r="F1" s="163"/>
      <c r="G1" s="162"/>
      <c r="H1" s="133"/>
      <c r="I1" s="133"/>
      <c r="J1" s="133"/>
      <c r="K1" s="133"/>
      <c r="L1" s="133"/>
      <c r="M1" s="133"/>
      <c r="N1" s="133"/>
    </row>
    <row r="2" spans="1:14" ht="18.75" customHeight="1" thickBot="1">
      <c r="A2" s="133"/>
      <c r="B2" s="138" t="s">
        <v>0</v>
      </c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</row>
    <row r="3" spans="1:14" ht="15.75" thickBot="1">
      <c r="A3" s="137" t="str">
        <f>INDEX(Selection[Quarter],MATCH(Summary!$B$3,Selection[REL_D],0))</f>
        <v>Quarter 4</v>
      </c>
      <c r="B3" s="174">
        <v>45748</v>
      </c>
      <c r="C3" s="134" t="s">
        <v>1</v>
      </c>
      <c r="D3" s="134" t="s">
        <v>2</v>
      </c>
      <c r="E3" s="135"/>
      <c r="F3" s="136" t="s">
        <v>2</v>
      </c>
      <c r="G3" s="136" t="s">
        <v>3</v>
      </c>
      <c r="H3" s="136" t="s">
        <v>4</v>
      </c>
      <c r="I3" s="136" t="s">
        <v>5</v>
      </c>
      <c r="J3" s="136" t="s">
        <v>6</v>
      </c>
      <c r="K3" s="136" t="s">
        <v>7</v>
      </c>
      <c r="L3" s="136" t="s">
        <v>8</v>
      </c>
      <c r="M3" s="136" t="s">
        <v>9</v>
      </c>
      <c r="N3" s="136" t="s">
        <v>10</v>
      </c>
    </row>
    <row r="4" spans="1:14" ht="45.75" customHeight="1" thickBot="1">
      <c r="A4" s="146"/>
      <c r="B4" s="146"/>
      <c r="C4" s="139" t="s">
        <v>11</v>
      </c>
      <c r="D4" s="139" t="s">
        <v>12</v>
      </c>
      <c r="E4" s="139" t="s">
        <v>13</v>
      </c>
      <c r="F4" s="173" t="str">
        <f>"Total Eligible Pop (TEP) @"&amp;TEXT(B3,"dd/mm/yyyy")</f>
        <v>Total Eligible Pop (TEP) @01/04/2025</v>
      </c>
      <c r="G4" s="140" t="str">
        <f>"NHS Health Checks Offered "&amp;RIGHT(G2,2)</f>
        <v xml:space="preserve">NHS Health Checks Offered </v>
      </c>
      <c r="H4" s="141" t="str">
        <f>"NHS Health Checks Done "&amp;RIGHT(H2,2)</f>
        <v xml:space="preserve">NHS Health Checks Done </v>
      </c>
      <c r="I4" s="140" t="str">
        <f>"NHS Health Checks Offered "&amp;RIGHT(I2,2)</f>
        <v xml:space="preserve">NHS Health Checks Offered </v>
      </c>
      <c r="J4" s="141" t="str">
        <f>"NHS Health Checks Done "&amp;RIGHT(J2,2)</f>
        <v xml:space="preserve">NHS Health Checks Done </v>
      </c>
      <c r="K4" s="140" t="str">
        <f>"NHS Health Checks Offered "&amp;RIGHT(K2,2)</f>
        <v xml:space="preserve">NHS Health Checks Offered </v>
      </c>
      <c r="L4" s="141" t="str">
        <f>"NHS Health Checks Done "&amp;RIGHT(L2,2)</f>
        <v xml:space="preserve">NHS Health Checks Done </v>
      </c>
      <c r="M4" s="140" t="str">
        <f>"NHS Health Checks Offered "&amp;RIGHT(M2,2)</f>
        <v xml:space="preserve">NHS Health Checks Offered </v>
      </c>
      <c r="N4" s="142" t="str">
        <f>"NHS Health Checks Done "&amp;RIGHT(N2,2)</f>
        <v xml:space="preserve">NHS Health Checks Done </v>
      </c>
    </row>
    <row r="5" spans="1:14" ht="21" customHeight="1" thickTop="1">
      <c r="A5" s="143" t="s">
        <v>14</v>
      </c>
      <c r="B5" s="153" t="s">
        <v>15</v>
      </c>
      <c r="C5" s="147">
        <f ca="1">SUMIFS(OFFSET(REL_D,,MATCH(C$3,IND,0)-1),REL_D,$B$3,OrgID,Sheet2!$G2)</f>
        <v>4056</v>
      </c>
      <c r="D5" s="148">
        <f ca="1">C5-SUMIFS(OFFSET(REL_D,,MATCH(D$3,IND,0)-1),REL_D,$B$3,OrgID,Sheet2!$G2)</f>
        <v>1659</v>
      </c>
      <c r="E5" s="149">
        <f ca="1">IFERROR(D5/C5,"-")</f>
        <v>0.40902366863905326</v>
      </c>
      <c r="F5" s="150">
        <f ca="1">SUMIFS(OFFSET(REL_D,,MATCH(F$3,IND,0)-1),REL_D,$B$3,OrgID,Sheet2!$G2)</f>
        <v>2397</v>
      </c>
      <c r="G5" s="124">
        <f ca="1">SUMIFS(OFFSET(REL_D,,MATCH(G$3,IND,0)-1),REL_D,$B$3,OrgID,Sheet2!$G2)</f>
        <v>109</v>
      </c>
      <c r="H5" s="124">
        <f ca="1">SUMIFS(OFFSET(REL_D,,MATCH(H$3,IND,0)-1),REL_D,$B$3,OrgID,Sheet2!$G2)</f>
        <v>69</v>
      </c>
      <c r="I5" s="124">
        <f ca="1">SUMIFS(OFFSET(REL_D,,MATCH(I$3,IND,0)-1),REL_D,$B$3,OrgID,Sheet2!$G2)</f>
        <v>93</v>
      </c>
      <c r="J5" s="124">
        <f ca="1">SUMIFS(OFFSET(REL_D,,MATCH(J$3,IND,0)-1),REL_D,$B$3,OrgID,Sheet2!$G2)</f>
        <v>61</v>
      </c>
      <c r="K5" s="124">
        <f ca="1">SUMIFS(OFFSET(REL_D,,MATCH(K$3,IND,0)-1),REL_D,$B$3,OrgID,Sheet2!$G2)</f>
        <v>24</v>
      </c>
      <c r="L5" s="124">
        <f ca="1">SUMIFS(OFFSET(REL_D,,MATCH(L$3,IND,0)-1),REL_D,$B$3,OrgID,Sheet2!$G2)</f>
        <v>22</v>
      </c>
      <c r="M5" s="124">
        <f ca="1">SUMIFS(OFFSET(REL_D,,MATCH(M$3,IND,0)-1),REL_D,$B$3,OrgID,Sheet2!$G2)</f>
        <v>185</v>
      </c>
      <c r="N5" s="164">
        <f ca="1">SUMIFS(OFFSET(REL_D,,MATCH(N$3,IND,0)-1),REL_D,$B$3,OrgID,Sheet2!$G2)</f>
        <v>108</v>
      </c>
    </row>
    <row r="6" spans="1:14" ht="20.25" customHeight="1" thickBot="1">
      <c r="A6" s="154" t="s">
        <v>16</v>
      </c>
      <c r="B6" s="156" t="str">
        <f>VLOOKUP(Sheet2!$H$2,Sheet2!$G$12:$H$19,2,0)</f>
        <v>Chingford E4</v>
      </c>
      <c r="C6" s="151">
        <f ca="1">SUMIFS(OFFSET(REL_D,,MATCH(C$3,IND,0)-1),REL_D,$B$3,NwID,Sheet2!$H2)</f>
        <v>16292</v>
      </c>
      <c r="D6" s="125">
        <f ca="1">SUMIFS(OFFSET(REL_D,,MATCH(D$3,IND,0)-1),REL_D,$B$3,NwID,Sheet2!$H2)</f>
        <v>10139</v>
      </c>
      <c r="E6" s="126">
        <f ca="1">IFERROR(D6/C6,"-")</f>
        <v>0.62232997790326539</v>
      </c>
      <c r="F6" s="152">
        <f ca="1">SUMIFS(OFFSET(REL_D,,MATCH(F$3,IND,0)-1),REL_D,$B$3,NwID,Sheet2!$H2)</f>
        <v>10139</v>
      </c>
      <c r="G6" s="125">
        <f ca="1">SUMIFS(OFFSET(REL_D,,MATCH(G$3,IND,0)-1),REL_D,$B$3,NwID,Sheet2!$H2)</f>
        <v>439</v>
      </c>
      <c r="H6" s="125">
        <f ca="1">SUMIFS(OFFSET(REL_D,,MATCH(H$3,IND,0)-1),REL_D,$B$3,NwID,Sheet2!$H2)</f>
        <v>297</v>
      </c>
      <c r="I6" s="125">
        <f ca="1">SUMIFS(OFFSET(REL_D,,MATCH(I$3,IND,0)-1),REL_D,$B$3,NwID,Sheet2!$H2)</f>
        <v>595</v>
      </c>
      <c r="J6" s="125">
        <f ca="1">SUMIFS(OFFSET(REL_D,,MATCH(J$3,IND,0)-1),REL_D,$B$3,NwID,Sheet2!$H2)</f>
        <v>315</v>
      </c>
      <c r="K6" s="125">
        <f ca="1">SUMIFS(OFFSET(REL_D,,MATCH(K$3,IND,0)-1),REL_D,$B$3,NwID,Sheet2!$H2)</f>
        <v>356</v>
      </c>
      <c r="L6" s="125">
        <f ca="1">SUMIFS(OFFSET(REL_D,,MATCH(L$3,IND,0)-1),REL_D,$B$3,NwID,Sheet2!$H2)</f>
        <v>270</v>
      </c>
      <c r="M6" s="125">
        <f ca="1">SUMIFS(OFFSET(REL_D,,MATCH(M$3,IND,0)-1),REL_D,$B$3,NwID,Sheet2!$H2)</f>
        <v>520</v>
      </c>
      <c r="N6" s="165">
        <f ca="1">SUMIFS(OFFSET(REL_D,,MATCH(N$3,IND,0)-1),REL_D,$B$3,NwID,Sheet2!$H2)</f>
        <v>310</v>
      </c>
    </row>
    <row r="7" spans="1:14" ht="16.5" thickTop="1" thickBot="1">
      <c r="A7" s="144" t="s">
        <v>17</v>
      </c>
      <c r="B7" s="155" t="s">
        <v>18</v>
      </c>
      <c r="C7" s="157">
        <f>VLOOKUP($A$3,Sheet3!$C$4:$O$7,2,0)</f>
        <v>131503</v>
      </c>
      <c r="D7" s="158">
        <f>VLOOKUP($A$3,Sheet3!$C$4:$O$7,3,0)</f>
        <v>44678</v>
      </c>
      <c r="E7" s="159">
        <f>VLOOKUP($A$3,Sheet3!$C$4:$O$7,4,0)</f>
        <v>0.33974890306685018</v>
      </c>
      <c r="F7" s="160">
        <f>VLOOKUP($A$3,Sheet3!$C$4:$O$7,5,0)</f>
        <v>86825</v>
      </c>
      <c r="G7" s="158">
        <f>VLOOKUP($A$3,Sheet3!$C$4:$O$7,6,0)</f>
        <v>6856</v>
      </c>
      <c r="H7" s="158">
        <f>VLOOKUP($A$3,Sheet3!$C$4:$O$7,7,0)</f>
        <v>2623</v>
      </c>
      <c r="I7" s="158">
        <f>VLOOKUP($A$3,Sheet3!$C$4:$O$7,8,0)</f>
        <v>6612</v>
      </c>
      <c r="J7" s="158">
        <f>VLOOKUP($A$3,Sheet3!$C$4:$O$7,9,0)</f>
        <v>3107</v>
      </c>
      <c r="K7" s="158">
        <f>VLOOKUP($A$3,Sheet3!$C$4:$O$7,10,0)</f>
        <v>4826</v>
      </c>
      <c r="L7" s="158">
        <f>VLOOKUP($A$3,Sheet3!$C$4:$O$7,11,0)</f>
        <v>3468</v>
      </c>
      <c r="M7" s="158">
        <f>VLOOKUP($A$3,Sheet3!$C$4:$O$7,12,0)</f>
        <v>6398</v>
      </c>
      <c r="N7" s="166">
        <f>VLOOKUP($A$3,Sheet3!$C$4:$O$7,13,0)</f>
        <v>3271</v>
      </c>
    </row>
    <row r="8" spans="1:14">
      <c r="A8" s="167" t="s">
        <v>19</v>
      </c>
      <c r="B8" s="168" t="s">
        <v>20</v>
      </c>
      <c r="C8" s="169">
        <v>98483</v>
      </c>
      <c r="D8" s="170">
        <v>27196</v>
      </c>
      <c r="E8" s="171">
        <f>D8/C8</f>
        <v>0.2761491831077445</v>
      </c>
      <c r="F8" s="172">
        <f>C8-D8</f>
        <v>71287</v>
      </c>
      <c r="G8" s="121"/>
      <c r="H8" s="121"/>
      <c r="I8" s="121"/>
      <c r="J8" s="121"/>
      <c r="K8" s="121"/>
      <c r="L8" s="121"/>
      <c r="M8" s="121"/>
      <c r="N8" s="121"/>
    </row>
    <row r="9" spans="1:14" ht="15.75" thickBot="1">
      <c r="A9" s="145" t="s">
        <v>21</v>
      </c>
      <c r="B9" s="127"/>
      <c r="C9" s="128">
        <f>C7-C8</f>
        <v>33020</v>
      </c>
      <c r="D9" s="129">
        <f>D7-D8</f>
        <v>17482</v>
      </c>
      <c r="E9" s="130">
        <f>E7-E8</f>
        <v>6.3599719959105683E-2</v>
      </c>
      <c r="F9" s="131">
        <f>F7-F8</f>
        <v>15538</v>
      </c>
      <c r="G9" s="121"/>
      <c r="H9" s="121"/>
      <c r="I9" s="121"/>
      <c r="J9" s="121"/>
      <c r="K9" s="121"/>
      <c r="L9" s="121"/>
      <c r="M9" s="121"/>
      <c r="N9" s="121"/>
    </row>
    <row r="10" spans="1:14">
      <c r="A10" s="121"/>
      <c r="B10" s="121"/>
      <c r="C10" s="121"/>
      <c r="D10" s="121"/>
      <c r="E10" s="121"/>
      <c r="F10" s="121"/>
      <c r="G10" s="121"/>
      <c r="H10" s="121"/>
      <c r="I10" s="121"/>
      <c r="J10" s="182" t="s">
        <v>22</v>
      </c>
      <c r="M10" s="121"/>
      <c r="N10" s="121"/>
    </row>
    <row r="11" spans="1:14">
      <c r="A11" s="121"/>
      <c r="B11" s="121"/>
      <c r="C11" s="121"/>
      <c r="D11" s="121"/>
      <c r="E11" s="121"/>
      <c r="F11" s="121"/>
      <c r="G11" s="121"/>
      <c r="H11" s="121"/>
      <c r="I11" s="121"/>
      <c r="J11" s="121"/>
      <c r="K11" s="121"/>
      <c r="L11" s="121"/>
      <c r="M11" s="121"/>
      <c r="N11" s="121"/>
    </row>
    <row r="12" spans="1:14">
      <c r="A12" s="175" t="s">
        <v>23</v>
      </c>
      <c r="B12" s="176" t="s">
        <v>24</v>
      </c>
      <c r="C12" s="121"/>
      <c r="D12" s="182" t="s">
        <v>25</v>
      </c>
      <c r="F12" s="121"/>
      <c r="G12" s="121"/>
      <c r="H12" s="121"/>
      <c r="I12" s="121"/>
      <c r="J12" s="121"/>
      <c r="K12" s="121"/>
      <c r="L12" s="121"/>
      <c r="M12" s="121"/>
      <c r="N12" s="121"/>
    </row>
    <row r="13" spans="1:14">
      <c r="A13" s="121"/>
      <c r="B13" s="121"/>
      <c r="C13" s="121"/>
      <c r="D13" s="121"/>
      <c r="E13" s="121"/>
      <c r="F13" s="121"/>
      <c r="G13" s="177" t="s">
        <v>26</v>
      </c>
      <c r="H13" s="121"/>
      <c r="I13" s="121"/>
      <c r="J13" s="121"/>
      <c r="K13" s="121"/>
      <c r="L13" s="121"/>
      <c r="M13" s="121"/>
      <c r="N13" s="121"/>
    </row>
    <row r="14" spans="1:14"/>
    <row r="15" spans="1:14"/>
  </sheetData>
  <conditionalFormatting sqref="A8:A9">
    <cfRule type="expression" dxfId="24" priority="5">
      <formula>ISERROR(A8)</formula>
    </cfRule>
  </conditionalFormatting>
  <conditionalFormatting sqref="C8:F8">
    <cfRule type="expression" dxfId="23" priority="4">
      <formula>ISERROR(C8)</formula>
    </cfRule>
  </conditionalFormatting>
  <conditionalFormatting sqref="C4:N4">
    <cfRule type="expression" dxfId="22" priority="6">
      <formula>ISERROR(C4)</formula>
    </cfRule>
  </conditionalFormatting>
  <pageMargins left="0.7" right="0.7" top="0.75" bottom="0.75" header="0.3" footer="0.3"/>
  <ignoredErrors>
    <ignoredError sqref="E6" formula="1"/>
  </ignoredErrors>
  <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CONTROL!$F$2:$F$5</xm:f>
          </x14:formula1>
          <xm:sqref>B3</xm:sqref>
        </x14:dataValidation>
        <x14:dataValidation type="list" allowBlank="1" showInputMessage="1" showErrorMessage="1" xr:uid="{00000000-0002-0000-0000-000001000000}">
          <x14:formula1>
            <xm:f>Sheet2!$B$2:$B$41</xm:f>
          </x14:formula1>
          <xm:sqref>B5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39997558519241921"/>
  </sheetPr>
  <dimension ref="A1:N50"/>
  <sheetViews>
    <sheetView showGridLines="0" zoomScale="80" zoomScaleNormal="80" workbookViewId="0">
      <selection activeCell="A3" sqref="A3"/>
    </sheetView>
  </sheetViews>
  <sheetFormatPr defaultRowHeight="15"/>
  <cols>
    <col min="1" max="1" width="48.42578125" customWidth="1"/>
    <col min="2" max="2" width="12.42578125" customWidth="1"/>
    <col min="3" max="4" width="14.42578125" customWidth="1"/>
    <col min="5" max="5" width="15.7109375" customWidth="1"/>
    <col min="6" max="6" width="14.42578125" customWidth="1"/>
    <col min="7" max="14" width="19.28515625" customWidth="1"/>
  </cols>
  <sheetData>
    <row r="1" spans="1:14" ht="29.25" thickTop="1">
      <c r="A1" s="58" t="str">
        <f>"Waltham Forest: NHS Health Check - Public Health Outcome Framework (2024-2025 "&amp;A3&amp;")"</f>
        <v>Waltham Forest: NHS Health Check - Public Health Outcome Framework (2024-2025 Quarter 4)</v>
      </c>
      <c r="B1" s="59"/>
      <c r="C1" s="60"/>
      <c r="D1" s="60"/>
      <c r="E1" s="60"/>
      <c r="F1" s="60"/>
      <c r="G1" s="59"/>
      <c r="H1" s="59"/>
      <c r="I1" s="59"/>
      <c r="J1" s="59"/>
      <c r="K1" s="59"/>
      <c r="L1" s="59"/>
      <c r="M1" s="59"/>
      <c r="N1" s="61"/>
    </row>
    <row r="2" spans="1:14" ht="15.75" thickBot="1">
      <c r="A2" s="62"/>
      <c r="C2" s="41" t="s">
        <v>1</v>
      </c>
      <c r="D2" s="41" t="s">
        <v>2</v>
      </c>
      <c r="E2" s="37"/>
      <c r="F2" s="38" t="s">
        <v>2</v>
      </c>
      <c r="G2" s="38" t="s">
        <v>3</v>
      </c>
      <c r="H2" s="38" t="s">
        <v>4</v>
      </c>
      <c r="I2" s="38" t="s">
        <v>5</v>
      </c>
      <c r="J2" s="38" t="s">
        <v>6</v>
      </c>
      <c r="K2" s="38" t="s">
        <v>7</v>
      </c>
      <c r="L2" s="38" t="s">
        <v>8</v>
      </c>
      <c r="M2" s="38" t="s">
        <v>9</v>
      </c>
      <c r="N2" s="63" t="s">
        <v>10</v>
      </c>
    </row>
    <row r="3" spans="1:14" ht="15.75" thickBot="1">
      <c r="A3" s="64" t="s">
        <v>27</v>
      </c>
      <c r="B3" s="57">
        <f>VLOOKUP(A3,Selection[],2,0)</f>
        <v>45748</v>
      </c>
      <c r="C3" s="65"/>
      <c r="D3" s="66"/>
      <c r="E3" s="66"/>
      <c r="F3" s="55"/>
      <c r="G3" s="2" t="str">
        <f>"Quarter "&amp;RIGHT(G$2,1)</f>
        <v>Quarter 1</v>
      </c>
      <c r="H3" s="45"/>
      <c r="I3" s="36" t="str">
        <f>"Quarter "&amp;RIGHT(I$2,1)</f>
        <v>Quarter 2</v>
      </c>
      <c r="J3" s="46"/>
      <c r="K3" s="2" t="str">
        <f>"Quarter "&amp;RIGHT(K$2,1)</f>
        <v>Quarter 3</v>
      </c>
      <c r="L3" s="45"/>
      <c r="M3" s="36" t="str">
        <f>"Quarter "&amp;RIGHT(M$2,1)</f>
        <v>Quarter 4</v>
      </c>
      <c r="N3" s="67"/>
    </row>
    <row r="4" spans="1:14" ht="60.75" thickBot="1">
      <c r="A4" s="103" t="s">
        <v>28</v>
      </c>
      <c r="B4" s="104" t="s">
        <v>29</v>
      </c>
      <c r="C4" s="105" t="s">
        <v>11</v>
      </c>
      <c r="D4" s="105" t="s">
        <v>12</v>
      </c>
      <c r="E4" s="105" t="s">
        <v>13</v>
      </c>
      <c r="F4" s="106" t="str">
        <f>"Total Eligible Pop (TEP) @"&amp;TEXT(B3,"dd/mm/yyyy")</f>
        <v>Total Eligible Pop (TEP) @01/04/2025</v>
      </c>
      <c r="G4" s="107" t="str">
        <f>"NHS Health Checks Offered "&amp;RIGHT(G2,2)</f>
        <v>NHS Health Checks Offered Q1</v>
      </c>
      <c r="H4" s="108" t="str">
        <f>"NHS Health Checks Done "&amp;RIGHT(H2,2)</f>
        <v>NHS Health Checks Done Q1</v>
      </c>
      <c r="I4" s="107" t="str">
        <f>"NHS Health Checks Offered "&amp;RIGHT(I2,2)</f>
        <v>NHS Health Checks Offered Q2</v>
      </c>
      <c r="J4" s="108" t="str">
        <f>"NHS Health Checks Done "&amp;RIGHT(J2,2)</f>
        <v>NHS Health Checks Done Q2</v>
      </c>
      <c r="K4" s="107" t="str">
        <f>"NHS Health Checks Offered "&amp;RIGHT(K2,2)</f>
        <v>NHS Health Checks Offered Q3</v>
      </c>
      <c r="L4" s="108" t="str">
        <f>"NHS Health Checks Done "&amp;RIGHT(L2,2)</f>
        <v>NHS Health Checks Done Q3</v>
      </c>
      <c r="M4" s="107" t="str">
        <f>"NHS Health Checks Offered "&amp;RIGHT(M2,2)</f>
        <v>NHS Health Checks Offered Q4</v>
      </c>
      <c r="N4" s="109" t="str">
        <f>"NHS Health Checks Done "&amp;RIGHT(N2,2)</f>
        <v>NHS Health Checks Done Q4</v>
      </c>
    </row>
    <row r="5" spans="1:14" ht="15.75" thickTop="1">
      <c r="A5" s="95" t="s">
        <v>15</v>
      </c>
      <c r="B5" s="96" t="s">
        <v>30</v>
      </c>
      <c r="C5" s="97">
        <f t="shared" ref="C5:C43" ca="1" si="0">SUMIFS(OFFSET(REL_D,,MATCH(C$2,IND,0)-1),REL_D,$B$3,OrgID,$B5)</f>
        <v>4056</v>
      </c>
      <c r="D5" s="98">
        <f ca="1">C5-SUMIFS(OFFSET(REL_D,,MATCH(D$2,IND,0)-1),REL_D,$B$3,OrgID,$B5)</f>
        <v>1659</v>
      </c>
      <c r="E5" s="99">
        <f ca="1">IFERROR(D5/C5,"-")</f>
        <v>0.40902366863905326</v>
      </c>
      <c r="F5" s="100">
        <f t="shared" ref="F5:N14" ca="1" si="1">SUMIFS(OFFSET(REL_D,,MATCH(F$2,IND,0)-1),REL_D,$B$3,OrgID,$B5)</f>
        <v>2397</v>
      </c>
      <c r="G5" s="97">
        <f t="shared" ca="1" si="1"/>
        <v>109</v>
      </c>
      <c r="H5" s="101">
        <f t="shared" ca="1" si="1"/>
        <v>69</v>
      </c>
      <c r="I5" s="101">
        <f t="shared" ca="1" si="1"/>
        <v>93</v>
      </c>
      <c r="J5" s="101">
        <f t="shared" ca="1" si="1"/>
        <v>61</v>
      </c>
      <c r="K5" s="101">
        <f t="shared" ca="1" si="1"/>
        <v>24</v>
      </c>
      <c r="L5" s="101">
        <f t="shared" ca="1" si="1"/>
        <v>22</v>
      </c>
      <c r="M5" s="101">
        <f t="shared" ca="1" si="1"/>
        <v>185</v>
      </c>
      <c r="N5" s="102">
        <f t="shared" ca="1" si="1"/>
        <v>108</v>
      </c>
    </row>
    <row r="6" spans="1:14">
      <c r="A6" s="68" t="s">
        <v>31</v>
      </c>
      <c r="B6" s="44" t="s">
        <v>32</v>
      </c>
      <c r="C6" s="97">
        <f t="shared" ca="1" si="0"/>
        <v>5738</v>
      </c>
      <c r="D6" s="47">
        <f t="shared" ref="D6:D43" ca="1" si="2">C6-SUMIFS(OFFSET(REL_D,,MATCH(D$2,IND,0)-1),REL_D,$B$3,OrgID,$B6)</f>
        <v>2250</v>
      </c>
      <c r="E6" s="40">
        <f t="shared" ref="E6:E43" ca="1" si="3">IFERROR(D6/C6,"-")</f>
        <v>0.39212269083304285</v>
      </c>
      <c r="F6" s="43">
        <f t="shared" ca="1" si="1"/>
        <v>3488</v>
      </c>
      <c r="G6" s="42">
        <f t="shared" ca="1" si="1"/>
        <v>227</v>
      </c>
      <c r="H6" s="39">
        <f t="shared" ca="1" si="1"/>
        <v>152</v>
      </c>
      <c r="I6" s="39">
        <f t="shared" ca="1" si="1"/>
        <v>234</v>
      </c>
      <c r="J6" s="39">
        <f t="shared" ca="1" si="1"/>
        <v>159</v>
      </c>
      <c r="K6" s="39">
        <f t="shared" ca="1" si="1"/>
        <v>162</v>
      </c>
      <c r="L6" s="39">
        <f t="shared" ca="1" si="1"/>
        <v>109</v>
      </c>
      <c r="M6" s="39">
        <f t="shared" ca="1" si="1"/>
        <v>127</v>
      </c>
      <c r="N6" s="69">
        <f t="shared" ca="1" si="1"/>
        <v>68</v>
      </c>
    </row>
    <row r="7" spans="1:14">
      <c r="A7" s="68" t="s">
        <v>33</v>
      </c>
      <c r="B7" s="44" t="s">
        <v>34</v>
      </c>
      <c r="C7" s="97">
        <f t="shared" ca="1" si="0"/>
        <v>3027</v>
      </c>
      <c r="D7" s="47">
        <f t="shared" ca="1" si="2"/>
        <v>1125</v>
      </c>
      <c r="E7" s="40">
        <f t="shared" ca="1" si="3"/>
        <v>0.37165510406342916</v>
      </c>
      <c r="F7" s="43">
        <f t="shared" ca="1" si="1"/>
        <v>1902</v>
      </c>
      <c r="G7" s="42">
        <f t="shared" ca="1" si="1"/>
        <v>4</v>
      </c>
      <c r="H7" s="39">
        <f t="shared" ca="1" si="1"/>
        <v>3</v>
      </c>
      <c r="I7" s="39">
        <f t="shared" ca="1" si="1"/>
        <v>6</v>
      </c>
      <c r="J7" s="39">
        <f t="shared" ca="1" si="1"/>
        <v>4</v>
      </c>
      <c r="K7" s="39">
        <f t="shared" ca="1" si="1"/>
        <v>69</v>
      </c>
      <c r="L7" s="39">
        <f t="shared" ca="1" si="1"/>
        <v>39</v>
      </c>
      <c r="M7" s="39">
        <f t="shared" ca="1" si="1"/>
        <v>145</v>
      </c>
      <c r="N7" s="69">
        <f t="shared" ca="1" si="1"/>
        <v>74</v>
      </c>
    </row>
    <row r="8" spans="1:14">
      <c r="A8" s="68" t="s">
        <v>35</v>
      </c>
      <c r="B8" s="44" t="s">
        <v>36</v>
      </c>
      <c r="C8" s="97">
        <f t="shared" ca="1" si="0"/>
        <v>1519</v>
      </c>
      <c r="D8" s="47">
        <f t="shared" ca="1" si="2"/>
        <v>655</v>
      </c>
      <c r="E8" s="40">
        <f t="shared" ca="1" si="3"/>
        <v>0.43120473996050035</v>
      </c>
      <c r="F8" s="43">
        <f t="shared" ca="1" si="1"/>
        <v>864</v>
      </c>
      <c r="G8" s="42">
        <f t="shared" ca="1" si="1"/>
        <v>39</v>
      </c>
      <c r="H8" s="39">
        <f t="shared" ca="1" si="1"/>
        <v>7</v>
      </c>
      <c r="I8" s="39">
        <f t="shared" ca="1" si="1"/>
        <v>19</v>
      </c>
      <c r="J8" s="39">
        <f t="shared" ca="1" si="1"/>
        <v>11</v>
      </c>
      <c r="K8" s="39">
        <f t="shared" ca="1" si="1"/>
        <v>18</v>
      </c>
      <c r="L8" s="39">
        <f t="shared" ca="1" si="1"/>
        <v>11</v>
      </c>
      <c r="M8" s="39">
        <f t="shared" ca="1" si="1"/>
        <v>26</v>
      </c>
      <c r="N8" s="69">
        <f t="shared" ca="1" si="1"/>
        <v>14</v>
      </c>
    </row>
    <row r="9" spans="1:14">
      <c r="A9" s="68" t="s">
        <v>37</v>
      </c>
      <c r="B9" s="44" t="s">
        <v>38</v>
      </c>
      <c r="C9" s="97">
        <f t="shared" ca="1" si="0"/>
        <v>3589</v>
      </c>
      <c r="D9" s="47">
        <f t="shared" ca="1" si="2"/>
        <v>1248</v>
      </c>
      <c r="E9" s="40">
        <f t="shared" ca="1" si="3"/>
        <v>0.34772917247144053</v>
      </c>
      <c r="F9" s="43">
        <f t="shared" ca="1" si="1"/>
        <v>2341</v>
      </c>
      <c r="G9" s="42">
        <f t="shared" ca="1" si="1"/>
        <v>131</v>
      </c>
      <c r="H9" s="39">
        <f t="shared" ca="1" si="1"/>
        <v>80</v>
      </c>
      <c r="I9" s="39">
        <f t="shared" ca="1" si="1"/>
        <v>89</v>
      </c>
      <c r="J9" s="39">
        <f t="shared" ca="1" si="1"/>
        <v>60</v>
      </c>
      <c r="K9" s="39">
        <f t="shared" ca="1" si="1"/>
        <v>121</v>
      </c>
      <c r="L9" s="39">
        <f t="shared" ca="1" si="1"/>
        <v>66</v>
      </c>
      <c r="M9" s="39">
        <f t="shared" ca="1" si="1"/>
        <v>148</v>
      </c>
      <c r="N9" s="69">
        <f t="shared" ca="1" si="1"/>
        <v>103</v>
      </c>
    </row>
    <row r="10" spans="1:14">
      <c r="A10" s="68" t="s">
        <v>39</v>
      </c>
      <c r="B10" s="44" t="s">
        <v>40</v>
      </c>
      <c r="C10" s="97">
        <f t="shared" ca="1" si="0"/>
        <v>3471</v>
      </c>
      <c r="D10" s="47">
        <f t="shared" ca="1" si="2"/>
        <v>1119</v>
      </c>
      <c r="E10" s="40">
        <f t="shared" ca="1" si="3"/>
        <v>0.32238547968885045</v>
      </c>
      <c r="F10" s="43">
        <f t="shared" ca="1" si="1"/>
        <v>2352</v>
      </c>
      <c r="G10" s="42">
        <f t="shared" ca="1" si="1"/>
        <v>99</v>
      </c>
      <c r="H10" s="39">
        <f t="shared" ca="1" si="1"/>
        <v>73</v>
      </c>
      <c r="I10" s="39">
        <f t="shared" ca="1" si="1"/>
        <v>262</v>
      </c>
      <c r="J10" s="39">
        <f t="shared" ca="1" si="1"/>
        <v>91</v>
      </c>
      <c r="K10" s="39">
        <f t="shared" ca="1" si="1"/>
        <v>101</v>
      </c>
      <c r="L10" s="39">
        <f t="shared" ca="1" si="1"/>
        <v>100</v>
      </c>
      <c r="M10" s="39">
        <f t="shared" ca="1" si="1"/>
        <v>63</v>
      </c>
      <c r="N10" s="69">
        <f t="shared" ca="1" si="1"/>
        <v>60</v>
      </c>
    </row>
    <row r="11" spans="1:14">
      <c r="A11" s="68" t="s">
        <v>41</v>
      </c>
      <c r="B11" s="44" t="s">
        <v>42</v>
      </c>
      <c r="C11" s="97">
        <f t="shared" ca="1" si="0"/>
        <v>1919</v>
      </c>
      <c r="D11" s="47">
        <f ca="1">C11-SUMIFS(OFFSET(REL_D,,MATCH(D$2,IND,0)-1),REL_D,$B$3,OrgID,$B11)</f>
        <v>784</v>
      </c>
      <c r="E11" s="40">
        <f t="shared" ca="1" si="3"/>
        <v>0.4085461177696717</v>
      </c>
      <c r="F11" s="43">
        <f t="shared" ca="1" si="1"/>
        <v>1135</v>
      </c>
      <c r="G11" s="42">
        <f t="shared" ca="1" si="1"/>
        <v>77</v>
      </c>
      <c r="H11" s="39">
        <f t="shared" ca="1" si="1"/>
        <v>16</v>
      </c>
      <c r="I11" s="39">
        <f t="shared" ca="1" si="1"/>
        <v>68</v>
      </c>
      <c r="J11" s="39">
        <f t="shared" ca="1" si="1"/>
        <v>49</v>
      </c>
      <c r="K11" s="39">
        <f t="shared" ca="1" si="1"/>
        <v>71</v>
      </c>
      <c r="L11" s="39">
        <f t="shared" ca="1" si="1"/>
        <v>52</v>
      </c>
      <c r="M11" s="39">
        <f t="shared" ca="1" si="1"/>
        <v>70</v>
      </c>
      <c r="N11" s="69">
        <f t="shared" ca="1" si="1"/>
        <v>68</v>
      </c>
    </row>
    <row r="12" spans="1:14">
      <c r="A12" s="68" t="s">
        <v>43</v>
      </c>
      <c r="B12" s="44" t="s">
        <v>44</v>
      </c>
      <c r="C12" s="97">
        <f t="shared" ca="1" si="0"/>
        <v>3951</v>
      </c>
      <c r="D12" s="47">
        <f t="shared" ca="1" si="2"/>
        <v>1525</v>
      </c>
      <c r="E12" s="40">
        <f t="shared" ca="1" si="3"/>
        <v>0.3859782333586434</v>
      </c>
      <c r="F12" s="43">
        <f t="shared" ca="1" si="1"/>
        <v>2426</v>
      </c>
      <c r="G12" s="42">
        <f t="shared" ca="1" si="1"/>
        <v>128</v>
      </c>
      <c r="H12" s="39">
        <f t="shared" ca="1" si="1"/>
        <v>40</v>
      </c>
      <c r="I12" s="39">
        <f t="shared" ca="1" si="1"/>
        <v>342</v>
      </c>
      <c r="J12" s="39">
        <f t="shared" ca="1" si="1"/>
        <v>28</v>
      </c>
      <c r="K12" s="39">
        <f t="shared" ca="1" si="1"/>
        <v>55</v>
      </c>
      <c r="L12" s="39">
        <f t="shared" ca="1" si="1"/>
        <v>35</v>
      </c>
      <c r="M12" s="39">
        <f t="shared" ca="1" si="1"/>
        <v>39</v>
      </c>
      <c r="N12" s="69">
        <f t="shared" ca="1" si="1"/>
        <v>37</v>
      </c>
    </row>
    <row r="13" spans="1:14">
      <c r="A13" s="68" t="s">
        <v>45</v>
      </c>
      <c r="B13" s="44" t="s">
        <v>46</v>
      </c>
      <c r="C13" s="97">
        <f t="shared" ca="1" si="0"/>
        <v>6395</v>
      </c>
      <c r="D13" s="47">
        <f t="shared" ca="1" si="2"/>
        <v>1981</v>
      </c>
      <c r="E13" s="40">
        <f t="shared" ca="1" si="3"/>
        <v>0.30977326035965597</v>
      </c>
      <c r="F13" s="43">
        <f t="shared" ca="1" si="1"/>
        <v>4414</v>
      </c>
      <c r="G13" s="42">
        <f t="shared" ca="1" si="1"/>
        <v>292</v>
      </c>
      <c r="H13" s="39">
        <f t="shared" ca="1" si="1"/>
        <v>200</v>
      </c>
      <c r="I13" s="39">
        <f t="shared" ca="1" si="1"/>
        <v>221</v>
      </c>
      <c r="J13" s="39">
        <f t="shared" ca="1" si="1"/>
        <v>135</v>
      </c>
      <c r="K13" s="39">
        <f t="shared" ca="1" si="1"/>
        <v>215</v>
      </c>
      <c r="L13" s="39">
        <f t="shared" ca="1" si="1"/>
        <v>154</v>
      </c>
      <c r="M13" s="39">
        <f t="shared" ca="1" si="1"/>
        <v>199</v>
      </c>
      <c r="N13" s="69">
        <f t="shared" ca="1" si="1"/>
        <v>143</v>
      </c>
    </row>
    <row r="14" spans="1:14">
      <c r="A14" s="68" t="s">
        <v>47</v>
      </c>
      <c r="B14" s="44" t="s">
        <v>48</v>
      </c>
      <c r="C14" s="97">
        <f t="shared" ca="1" si="0"/>
        <v>4057</v>
      </c>
      <c r="D14" s="47">
        <f t="shared" ca="1" si="2"/>
        <v>1667</v>
      </c>
      <c r="E14" s="40">
        <f t="shared" ca="1" si="3"/>
        <v>0.41089474981513435</v>
      </c>
      <c r="F14" s="43">
        <f t="shared" ca="1" si="1"/>
        <v>2390</v>
      </c>
      <c r="G14" s="42">
        <f t="shared" ca="1" si="1"/>
        <v>214</v>
      </c>
      <c r="H14" s="39">
        <f t="shared" ca="1" si="1"/>
        <v>97</v>
      </c>
      <c r="I14" s="39">
        <f t="shared" ca="1" si="1"/>
        <v>157</v>
      </c>
      <c r="J14" s="39">
        <f t="shared" ca="1" si="1"/>
        <v>109</v>
      </c>
      <c r="K14" s="39">
        <f t="shared" ca="1" si="1"/>
        <v>121</v>
      </c>
      <c r="L14" s="39">
        <f t="shared" ca="1" si="1"/>
        <v>92</v>
      </c>
      <c r="M14" s="39">
        <f t="shared" ca="1" si="1"/>
        <v>192</v>
      </c>
      <c r="N14" s="69">
        <f t="shared" ca="1" si="1"/>
        <v>132</v>
      </c>
    </row>
    <row r="15" spans="1:14">
      <c r="A15" s="68" t="s">
        <v>49</v>
      </c>
      <c r="B15" s="44" t="s">
        <v>50</v>
      </c>
      <c r="C15" s="97">
        <f t="shared" ca="1" si="0"/>
        <v>3819</v>
      </c>
      <c r="D15" s="47">
        <f t="shared" ca="1" si="2"/>
        <v>1048</v>
      </c>
      <c r="E15" s="40">
        <f t="shared" ca="1" si="3"/>
        <v>0.27441738675045824</v>
      </c>
      <c r="F15" s="43">
        <f t="shared" ref="F15:N24" ca="1" si="4">SUMIFS(OFFSET(REL_D,,MATCH(F$2,IND,0)-1),REL_D,$B$3,OrgID,$B15)</f>
        <v>2771</v>
      </c>
      <c r="G15" s="42">
        <f t="shared" ca="1" si="4"/>
        <v>75</v>
      </c>
      <c r="H15" s="39">
        <f t="shared" ca="1" si="4"/>
        <v>62</v>
      </c>
      <c r="I15" s="39">
        <f t="shared" ca="1" si="4"/>
        <v>211</v>
      </c>
      <c r="J15" s="39">
        <f t="shared" ca="1" si="4"/>
        <v>102</v>
      </c>
      <c r="K15" s="39">
        <f t="shared" ca="1" si="4"/>
        <v>58</v>
      </c>
      <c r="L15" s="39">
        <f t="shared" ca="1" si="4"/>
        <v>57</v>
      </c>
      <c r="M15" s="39">
        <f t="shared" ca="1" si="4"/>
        <v>147</v>
      </c>
      <c r="N15" s="69">
        <f t="shared" ca="1" si="4"/>
        <v>76</v>
      </c>
    </row>
    <row r="16" spans="1:14">
      <c r="A16" s="68" t="s">
        <v>51</v>
      </c>
      <c r="B16" s="44" t="s">
        <v>52</v>
      </c>
      <c r="C16" s="97">
        <f t="shared" ca="1" si="0"/>
        <v>2500</v>
      </c>
      <c r="D16" s="47">
        <f t="shared" ca="1" si="2"/>
        <v>737</v>
      </c>
      <c r="E16" s="40">
        <f t="shared" ca="1" si="3"/>
        <v>0.29480000000000001</v>
      </c>
      <c r="F16" s="43">
        <f t="shared" ca="1" si="4"/>
        <v>1763</v>
      </c>
      <c r="G16" s="42">
        <f t="shared" ca="1" si="4"/>
        <v>95</v>
      </c>
      <c r="H16" s="39">
        <f t="shared" ca="1" si="4"/>
        <v>70</v>
      </c>
      <c r="I16" s="39">
        <f t="shared" ca="1" si="4"/>
        <v>75</v>
      </c>
      <c r="J16" s="39">
        <f t="shared" ca="1" si="4"/>
        <v>68</v>
      </c>
      <c r="K16" s="39">
        <f t="shared" ca="1" si="4"/>
        <v>55</v>
      </c>
      <c r="L16" s="39">
        <f t="shared" ca="1" si="4"/>
        <v>51</v>
      </c>
      <c r="M16" s="39">
        <f t="shared" ca="1" si="4"/>
        <v>65</v>
      </c>
      <c r="N16" s="69">
        <f t="shared" ca="1" si="4"/>
        <v>62</v>
      </c>
    </row>
    <row r="17" spans="1:14">
      <c r="A17" s="68" t="s">
        <v>53</v>
      </c>
      <c r="B17" s="44" t="s">
        <v>54</v>
      </c>
      <c r="C17" s="97">
        <f t="shared" ca="1" si="0"/>
        <v>2702</v>
      </c>
      <c r="D17" s="47">
        <f t="shared" ca="1" si="2"/>
        <v>820</v>
      </c>
      <c r="E17" s="40">
        <f t="shared" ca="1" si="3"/>
        <v>0.30347890451517395</v>
      </c>
      <c r="F17" s="43">
        <f t="shared" ca="1" si="4"/>
        <v>1882</v>
      </c>
      <c r="G17" s="42">
        <f t="shared" ca="1" si="4"/>
        <v>129</v>
      </c>
      <c r="H17" s="39">
        <f t="shared" ca="1" si="4"/>
        <v>6</v>
      </c>
      <c r="I17" s="39">
        <f t="shared" ca="1" si="4"/>
        <v>5</v>
      </c>
      <c r="J17" s="39">
        <f t="shared" ca="1" si="4"/>
        <v>5</v>
      </c>
      <c r="K17" s="39">
        <f t="shared" ca="1" si="4"/>
        <v>37</v>
      </c>
      <c r="L17" s="39">
        <f t="shared" ca="1" si="4"/>
        <v>36</v>
      </c>
      <c r="M17" s="39">
        <f t="shared" ca="1" si="4"/>
        <v>23</v>
      </c>
      <c r="N17" s="69">
        <f t="shared" ca="1" si="4"/>
        <v>23</v>
      </c>
    </row>
    <row r="18" spans="1:14">
      <c r="A18" s="68" t="s">
        <v>55</v>
      </c>
      <c r="B18" s="44" t="s">
        <v>56</v>
      </c>
      <c r="C18" s="97">
        <f t="shared" ca="1" si="0"/>
        <v>1264</v>
      </c>
      <c r="D18" s="47">
        <f t="shared" ca="1" si="2"/>
        <v>412</v>
      </c>
      <c r="E18" s="40">
        <f t="shared" ca="1" si="3"/>
        <v>0.32594936708860761</v>
      </c>
      <c r="F18" s="43">
        <f t="shared" ca="1" si="4"/>
        <v>852</v>
      </c>
      <c r="G18" s="42">
        <f t="shared" ca="1" si="4"/>
        <v>76</v>
      </c>
      <c r="H18" s="39">
        <f t="shared" ca="1" si="4"/>
        <v>34</v>
      </c>
      <c r="I18" s="39">
        <f t="shared" ca="1" si="4"/>
        <v>30</v>
      </c>
      <c r="J18" s="39">
        <f t="shared" ca="1" si="4"/>
        <v>30</v>
      </c>
      <c r="K18" s="39">
        <f t="shared" ca="1" si="4"/>
        <v>22</v>
      </c>
      <c r="L18" s="39">
        <f t="shared" ca="1" si="4"/>
        <v>22</v>
      </c>
      <c r="M18" s="39">
        <f t="shared" ca="1" si="4"/>
        <v>34</v>
      </c>
      <c r="N18" s="69">
        <f t="shared" ca="1" si="4"/>
        <v>33</v>
      </c>
    </row>
    <row r="19" spans="1:14">
      <c r="A19" s="68" t="s">
        <v>57</v>
      </c>
      <c r="B19" s="44" t="s">
        <v>58</v>
      </c>
      <c r="C19" s="97">
        <f t="shared" ca="1" si="0"/>
        <v>807</v>
      </c>
      <c r="D19" s="47">
        <f t="shared" ca="1" si="2"/>
        <v>305</v>
      </c>
      <c r="E19" s="40">
        <f t="shared" ca="1" si="3"/>
        <v>0.37794299876084264</v>
      </c>
      <c r="F19" s="43">
        <f t="shared" ca="1" si="4"/>
        <v>502</v>
      </c>
      <c r="G19" s="42">
        <f t="shared" ca="1" si="4"/>
        <v>24</v>
      </c>
      <c r="H19" s="39">
        <f t="shared" ca="1" si="4"/>
        <v>22</v>
      </c>
      <c r="I19" s="39">
        <f t="shared" ca="1" si="4"/>
        <v>58</v>
      </c>
      <c r="J19" s="39">
        <f t="shared" ca="1" si="4"/>
        <v>16</v>
      </c>
      <c r="K19" s="39">
        <f t="shared" ca="1" si="4"/>
        <v>22</v>
      </c>
      <c r="L19" s="39">
        <f t="shared" ca="1" si="4"/>
        <v>22</v>
      </c>
      <c r="M19" s="39">
        <f t="shared" ca="1" si="4"/>
        <v>25</v>
      </c>
      <c r="N19" s="69">
        <f t="shared" ca="1" si="4"/>
        <v>25</v>
      </c>
    </row>
    <row r="20" spans="1:14">
      <c r="A20" s="68" t="s">
        <v>59</v>
      </c>
      <c r="B20" s="44" t="s">
        <v>60</v>
      </c>
      <c r="C20" s="97">
        <f t="shared" ca="1" si="0"/>
        <v>1563</v>
      </c>
      <c r="D20" s="47">
        <f t="shared" ca="1" si="2"/>
        <v>594</v>
      </c>
      <c r="E20" s="40">
        <f t="shared" ca="1" si="3"/>
        <v>0.3800383877159309</v>
      </c>
      <c r="F20" s="43">
        <f t="shared" ca="1" si="4"/>
        <v>969</v>
      </c>
      <c r="G20" s="42">
        <f t="shared" ca="1" si="4"/>
        <v>45</v>
      </c>
      <c r="H20" s="39">
        <f t="shared" ca="1" si="4"/>
        <v>31</v>
      </c>
      <c r="I20" s="39">
        <f t="shared" ca="1" si="4"/>
        <v>55</v>
      </c>
      <c r="J20" s="39">
        <f t="shared" ca="1" si="4"/>
        <v>35</v>
      </c>
      <c r="K20" s="39">
        <f t="shared" ca="1" si="4"/>
        <v>96</v>
      </c>
      <c r="L20" s="39">
        <f t="shared" ca="1" si="4"/>
        <v>51</v>
      </c>
      <c r="M20" s="39">
        <f t="shared" ca="1" si="4"/>
        <v>106</v>
      </c>
      <c r="N20" s="69">
        <f t="shared" ca="1" si="4"/>
        <v>72</v>
      </c>
    </row>
    <row r="21" spans="1:14">
      <c r="A21" s="68" t="s">
        <v>61</v>
      </c>
      <c r="B21" s="44" t="s">
        <v>62</v>
      </c>
      <c r="C21" s="97">
        <f t="shared" ca="1" si="0"/>
        <v>3339</v>
      </c>
      <c r="D21" s="47">
        <f t="shared" ca="1" si="2"/>
        <v>1014</v>
      </c>
      <c r="E21" s="40">
        <f t="shared" ca="1" si="3"/>
        <v>0.30368373764600182</v>
      </c>
      <c r="F21" s="43">
        <f t="shared" ca="1" si="4"/>
        <v>2325</v>
      </c>
      <c r="G21" s="42">
        <f t="shared" ca="1" si="4"/>
        <v>107</v>
      </c>
      <c r="H21" s="39">
        <f t="shared" ca="1" si="4"/>
        <v>76</v>
      </c>
      <c r="I21" s="39">
        <f t="shared" ca="1" si="4"/>
        <v>81</v>
      </c>
      <c r="J21" s="39">
        <f t="shared" ca="1" si="4"/>
        <v>55</v>
      </c>
      <c r="K21" s="39">
        <f t="shared" ca="1" si="4"/>
        <v>67</v>
      </c>
      <c r="L21" s="39">
        <f t="shared" ca="1" si="4"/>
        <v>54</v>
      </c>
      <c r="M21" s="39">
        <f t="shared" ca="1" si="4"/>
        <v>435</v>
      </c>
      <c r="N21" s="69">
        <f t="shared" ca="1" si="4"/>
        <v>105</v>
      </c>
    </row>
    <row r="22" spans="1:14">
      <c r="A22" s="68" t="s">
        <v>63</v>
      </c>
      <c r="B22" s="44" t="s">
        <v>64</v>
      </c>
      <c r="C22" s="97">
        <f t="shared" ca="1" si="0"/>
        <v>2519</v>
      </c>
      <c r="D22" s="47">
        <f t="shared" ca="1" si="2"/>
        <v>900</v>
      </c>
      <c r="E22" s="40">
        <f t="shared" ca="1" si="3"/>
        <v>0.35728463676061928</v>
      </c>
      <c r="F22" s="43">
        <f t="shared" ca="1" si="4"/>
        <v>1619</v>
      </c>
      <c r="G22" s="42">
        <f t="shared" ca="1" si="4"/>
        <v>66</v>
      </c>
      <c r="H22" s="39">
        <f t="shared" ca="1" si="4"/>
        <v>30</v>
      </c>
      <c r="I22" s="39">
        <f t="shared" ca="1" si="4"/>
        <v>71</v>
      </c>
      <c r="J22" s="39">
        <f t="shared" ca="1" si="4"/>
        <v>40</v>
      </c>
      <c r="K22" s="39">
        <f t="shared" ca="1" si="4"/>
        <v>125</v>
      </c>
      <c r="L22" s="39">
        <f t="shared" ca="1" si="4"/>
        <v>52</v>
      </c>
      <c r="M22" s="39">
        <f t="shared" ca="1" si="4"/>
        <v>11</v>
      </c>
      <c r="N22" s="69">
        <f t="shared" ca="1" si="4"/>
        <v>11</v>
      </c>
    </row>
    <row r="23" spans="1:14">
      <c r="A23" s="68" t="s">
        <v>65</v>
      </c>
      <c r="B23" s="44" t="s">
        <v>66</v>
      </c>
      <c r="C23" s="97">
        <f t="shared" ca="1" si="0"/>
        <v>5755</v>
      </c>
      <c r="D23" s="47">
        <f t="shared" ca="1" si="2"/>
        <v>2252</v>
      </c>
      <c r="E23" s="40">
        <f t="shared" ca="1" si="3"/>
        <v>0.39131190269331018</v>
      </c>
      <c r="F23" s="43">
        <f t="shared" ca="1" si="4"/>
        <v>3503</v>
      </c>
      <c r="G23" s="42">
        <f t="shared" ca="1" si="4"/>
        <v>319</v>
      </c>
      <c r="H23" s="39">
        <f t="shared" ca="1" si="4"/>
        <v>165</v>
      </c>
      <c r="I23" s="39">
        <f t="shared" ca="1" si="4"/>
        <v>218</v>
      </c>
      <c r="J23" s="39">
        <f t="shared" ca="1" si="4"/>
        <v>128</v>
      </c>
      <c r="K23" s="39">
        <f t="shared" ca="1" si="4"/>
        <v>173</v>
      </c>
      <c r="L23" s="39">
        <f t="shared" ca="1" si="4"/>
        <v>118</v>
      </c>
      <c r="M23" s="39">
        <f t="shared" ca="1" si="4"/>
        <v>206</v>
      </c>
      <c r="N23" s="69">
        <f t="shared" ca="1" si="4"/>
        <v>101</v>
      </c>
    </row>
    <row r="24" spans="1:14">
      <c r="A24" s="68" t="s">
        <v>67</v>
      </c>
      <c r="B24" s="44" t="s">
        <v>68</v>
      </c>
      <c r="C24" s="97">
        <f t="shared" ca="1" si="0"/>
        <v>1420</v>
      </c>
      <c r="D24" s="47">
        <f t="shared" ca="1" si="2"/>
        <v>522</v>
      </c>
      <c r="E24" s="40">
        <f t="shared" ca="1" si="3"/>
        <v>0.36760563380281691</v>
      </c>
      <c r="F24" s="43">
        <f t="shared" ca="1" si="4"/>
        <v>898</v>
      </c>
      <c r="G24" s="42">
        <f t="shared" ca="1" si="4"/>
        <v>27</v>
      </c>
      <c r="H24" s="39">
        <f t="shared" ca="1" si="4"/>
        <v>26</v>
      </c>
      <c r="I24" s="39">
        <f t="shared" ca="1" si="4"/>
        <v>24</v>
      </c>
      <c r="J24" s="39">
        <f t="shared" ca="1" si="4"/>
        <v>23</v>
      </c>
      <c r="K24" s="39">
        <f t="shared" ca="1" si="4"/>
        <v>40</v>
      </c>
      <c r="L24" s="39">
        <f t="shared" ca="1" si="4"/>
        <v>40</v>
      </c>
      <c r="M24" s="39">
        <f t="shared" ca="1" si="4"/>
        <v>28</v>
      </c>
      <c r="N24" s="69">
        <f t="shared" ca="1" si="4"/>
        <v>27</v>
      </c>
    </row>
    <row r="25" spans="1:14">
      <c r="A25" s="68" t="s">
        <v>69</v>
      </c>
      <c r="B25" s="44" t="s">
        <v>70</v>
      </c>
      <c r="C25" s="97">
        <f t="shared" ca="1" si="0"/>
        <v>2048</v>
      </c>
      <c r="D25" s="47">
        <f t="shared" ca="1" si="2"/>
        <v>711</v>
      </c>
      <c r="E25" s="40">
        <f t="shared" ca="1" si="3"/>
        <v>0.34716796875</v>
      </c>
      <c r="F25" s="43">
        <f t="shared" ref="F25:N43" ca="1" si="5">SUMIFS(OFFSET(REL_D,,MATCH(F$2,IND,0)-1),REL_D,$B$3,OrgID,$B25)</f>
        <v>1337</v>
      </c>
      <c r="G25" s="42">
        <f t="shared" ca="1" si="5"/>
        <v>11</v>
      </c>
      <c r="H25" s="39">
        <f t="shared" ca="1" si="5"/>
        <v>10</v>
      </c>
      <c r="I25" s="39">
        <f t="shared" ca="1" si="5"/>
        <v>108</v>
      </c>
      <c r="J25" s="39">
        <f t="shared" ca="1" si="5"/>
        <v>27</v>
      </c>
      <c r="K25" s="39">
        <f t="shared" ca="1" si="5"/>
        <v>39</v>
      </c>
      <c r="L25" s="39">
        <f t="shared" ca="1" si="5"/>
        <v>36</v>
      </c>
      <c r="M25" s="39">
        <f t="shared" ca="1" si="5"/>
        <v>30</v>
      </c>
      <c r="N25" s="69">
        <f t="shared" ca="1" si="5"/>
        <v>30</v>
      </c>
    </row>
    <row r="26" spans="1:14">
      <c r="A26" s="68" t="s">
        <v>71</v>
      </c>
      <c r="B26" s="44" t="s">
        <v>72</v>
      </c>
      <c r="C26" s="97">
        <f t="shared" ca="1" si="0"/>
        <v>5705</v>
      </c>
      <c r="D26" s="47">
        <f t="shared" ca="1" si="2"/>
        <v>1912</v>
      </c>
      <c r="E26" s="40">
        <f t="shared" ca="1" si="3"/>
        <v>0.33514460999123574</v>
      </c>
      <c r="F26" s="43">
        <f t="shared" ca="1" si="5"/>
        <v>3793</v>
      </c>
      <c r="G26" s="42">
        <f t="shared" ca="1" si="5"/>
        <v>879</v>
      </c>
      <c r="H26" s="39">
        <f t="shared" ca="1" si="5"/>
        <v>223</v>
      </c>
      <c r="I26" s="39">
        <f t="shared" ca="1" si="5"/>
        <v>802</v>
      </c>
      <c r="J26" s="39">
        <f t="shared" ca="1" si="5"/>
        <v>438</v>
      </c>
      <c r="K26" s="39">
        <f t="shared" ca="1" si="5"/>
        <v>787</v>
      </c>
      <c r="L26" s="39">
        <f t="shared" ref="L26:N43" ca="1" si="6">SUMIFS(OFFSET(REL_D,,MATCH(L$2,IND,0)-1),REL_D,$B$3,OrgID,$B26)</f>
        <v>438</v>
      </c>
      <c r="M26" s="39">
        <f t="shared" ca="1" si="6"/>
        <v>770</v>
      </c>
      <c r="N26" s="69">
        <f t="shared" ca="1" si="6"/>
        <v>445</v>
      </c>
    </row>
    <row r="27" spans="1:14">
      <c r="A27" s="68" t="s">
        <v>73</v>
      </c>
      <c r="B27" s="44" t="s">
        <v>74</v>
      </c>
      <c r="C27" s="97">
        <f t="shared" ca="1" si="0"/>
        <v>4156</v>
      </c>
      <c r="D27" s="47">
        <f t="shared" ca="1" si="2"/>
        <v>1631</v>
      </c>
      <c r="E27" s="40">
        <f t="shared" ca="1" si="3"/>
        <v>0.39244465832531278</v>
      </c>
      <c r="F27" s="43">
        <f t="shared" ca="1" si="5"/>
        <v>2525</v>
      </c>
      <c r="G27" s="42">
        <f t="shared" ca="1" si="5"/>
        <v>910</v>
      </c>
      <c r="H27" s="39">
        <f t="shared" ca="1" si="5"/>
        <v>71</v>
      </c>
      <c r="I27" s="39">
        <f t="shared" ca="1" si="5"/>
        <v>914</v>
      </c>
      <c r="J27" s="39">
        <f t="shared" ca="1" si="5"/>
        <v>265</v>
      </c>
      <c r="K27" s="39">
        <f t="shared" ca="1" si="5"/>
        <v>844</v>
      </c>
      <c r="L27" s="39">
        <f t="shared" ca="1" si="6"/>
        <v>241</v>
      </c>
      <c r="M27" s="39">
        <f t="shared" ca="1" si="6"/>
        <v>852</v>
      </c>
      <c r="N27" s="69">
        <f t="shared" ca="1" si="6"/>
        <v>278</v>
      </c>
    </row>
    <row r="28" spans="1:14">
      <c r="A28" s="68" t="s">
        <v>75</v>
      </c>
      <c r="B28" s="44" t="s">
        <v>76</v>
      </c>
      <c r="C28" s="97">
        <f t="shared" ca="1" si="0"/>
        <v>6818</v>
      </c>
      <c r="D28" s="47">
        <f t="shared" ca="1" si="2"/>
        <v>2081</v>
      </c>
      <c r="E28" s="40">
        <f t="shared" ca="1" si="3"/>
        <v>0.30522147257260196</v>
      </c>
      <c r="F28" s="43">
        <f t="shared" ca="1" si="5"/>
        <v>4737</v>
      </c>
      <c r="G28" s="42">
        <f t="shared" ca="1" si="5"/>
        <v>343</v>
      </c>
      <c r="H28" s="39">
        <f t="shared" ca="1" si="5"/>
        <v>190</v>
      </c>
      <c r="I28" s="39">
        <f t="shared" ca="1" si="5"/>
        <v>56</v>
      </c>
      <c r="J28" s="39">
        <f t="shared" ca="1" si="5"/>
        <v>40</v>
      </c>
      <c r="K28" s="39">
        <f t="shared" ca="1" si="5"/>
        <v>63</v>
      </c>
      <c r="L28" s="39">
        <f t="shared" ca="1" si="6"/>
        <v>41</v>
      </c>
      <c r="M28" s="39">
        <f t="shared" ca="1" si="6"/>
        <v>702</v>
      </c>
      <c r="N28" s="69">
        <f t="shared" ca="1" si="6"/>
        <v>119</v>
      </c>
    </row>
    <row r="29" spans="1:14">
      <c r="A29" s="68" t="s">
        <v>77</v>
      </c>
      <c r="B29" s="44" t="s">
        <v>78</v>
      </c>
      <c r="C29" s="97">
        <f t="shared" ca="1" si="0"/>
        <v>1178</v>
      </c>
      <c r="D29" s="47">
        <f t="shared" ca="1" si="2"/>
        <v>505</v>
      </c>
      <c r="E29" s="40">
        <f t="shared" ca="1" si="3"/>
        <v>0.42869269949066213</v>
      </c>
      <c r="F29" s="43">
        <f t="shared" ca="1" si="5"/>
        <v>673</v>
      </c>
      <c r="G29" s="42">
        <f t="shared" ca="1" si="5"/>
        <v>11</v>
      </c>
      <c r="H29" s="39">
        <f t="shared" ca="1" si="5"/>
        <v>7</v>
      </c>
      <c r="I29" s="39">
        <f t="shared" ca="1" si="5"/>
        <v>7</v>
      </c>
      <c r="J29" s="39">
        <f t="shared" ca="1" si="5"/>
        <v>7</v>
      </c>
      <c r="K29" s="39">
        <f t="shared" ca="1" si="5"/>
        <v>11</v>
      </c>
      <c r="L29" s="39">
        <f t="shared" ca="1" si="6"/>
        <v>11</v>
      </c>
      <c r="M29" s="39">
        <f t="shared" ca="1" si="6"/>
        <v>33</v>
      </c>
      <c r="N29" s="69">
        <f t="shared" ca="1" si="6"/>
        <v>32</v>
      </c>
    </row>
    <row r="30" spans="1:14">
      <c r="A30" s="68" t="s">
        <v>79</v>
      </c>
      <c r="B30" s="44" t="s">
        <v>80</v>
      </c>
      <c r="C30" s="97">
        <f t="shared" ca="1" si="0"/>
        <v>4148</v>
      </c>
      <c r="D30" s="47">
        <f t="shared" ca="1" si="2"/>
        <v>1408</v>
      </c>
      <c r="E30" s="40">
        <f t="shared" ca="1" si="3"/>
        <v>0.3394406943105111</v>
      </c>
      <c r="F30" s="43">
        <f t="shared" ca="1" si="5"/>
        <v>2740</v>
      </c>
      <c r="G30" s="42">
        <f t="shared" ca="1" si="5"/>
        <v>135</v>
      </c>
      <c r="H30" s="39">
        <f t="shared" ca="1" si="5"/>
        <v>57</v>
      </c>
      <c r="I30" s="39">
        <f t="shared" ca="1" si="5"/>
        <v>50</v>
      </c>
      <c r="J30" s="39">
        <f t="shared" ca="1" si="5"/>
        <v>34</v>
      </c>
      <c r="K30" s="39">
        <f t="shared" ca="1" si="5"/>
        <v>96</v>
      </c>
      <c r="L30" s="39">
        <f t="shared" ca="1" si="6"/>
        <v>94</v>
      </c>
      <c r="M30" s="39">
        <f t="shared" ca="1" si="6"/>
        <v>91</v>
      </c>
      <c r="N30" s="69">
        <f t="shared" ca="1" si="6"/>
        <v>86</v>
      </c>
    </row>
    <row r="31" spans="1:14">
      <c r="A31" s="68" t="s">
        <v>81</v>
      </c>
      <c r="B31" s="44" t="s">
        <v>82</v>
      </c>
      <c r="C31" s="97">
        <f t="shared" ca="1" si="0"/>
        <v>3402</v>
      </c>
      <c r="D31" s="47">
        <f t="shared" ca="1" si="2"/>
        <v>926</v>
      </c>
      <c r="E31" s="40">
        <f t="shared" ca="1" si="3"/>
        <v>0.27219282774838333</v>
      </c>
      <c r="F31" s="43">
        <f t="shared" ca="1" si="5"/>
        <v>2476</v>
      </c>
      <c r="G31" s="42">
        <f t="shared" ca="1" si="5"/>
        <v>352</v>
      </c>
      <c r="H31" s="39">
        <f t="shared" ca="1" si="5"/>
        <v>91</v>
      </c>
      <c r="I31" s="39">
        <f t="shared" ca="1" si="5"/>
        <v>62</v>
      </c>
      <c r="J31" s="39">
        <f t="shared" ca="1" si="5"/>
        <v>36</v>
      </c>
      <c r="K31" s="39">
        <f t="shared" ca="1" si="5"/>
        <v>28</v>
      </c>
      <c r="L31" s="39">
        <f t="shared" ca="1" si="6"/>
        <v>25</v>
      </c>
      <c r="M31" s="39">
        <f t="shared" ca="1" si="6"/>
        <v>31</v>
      </c>
      <c r="N31" s="69">
        <f t="shared" ca="1" si="6"/>
        <v>13</v>
      </c>
    </row>
    <row r="32" spans="1:14">
      <c r="A32" s="68" t="s">
        <v>83</v>
      </c>
      <c r="B32" s="44" t="s">
        <v>84</v>
      </c>
      <c r="C32" s="97">
        <f t="shared" ca="1" si="0"/>
        <v>2434</v>
      </c>
      <c r="D32" s="47">
        <f t="shared" ca="1" si="2"/>
        <v>745</v>
      </c>
      <c r="E32" s="40">
        <f t="shared" ca="1" si="3"/>
        <v>0.30608052588331963</v>
      </c>
      <c r="F32" s="43">
        <f t="shared" ca="1" si="5"/>
        <v>1689</v>
      </c>
      <c r="G32" s="42">
        <f t="shared" ca="1" si="5"/>
        <v>12</v>
      </c>
      <c r="H32" s="39">
        <f t="shared" ca="1" si="5"/>
        <v>8</v>
      </c>
      <c r="I32" s="39">
        <f t="shared" ca="1" si="5"/>
        <v>7</v>
      </c>
      <c r="J32" s="39">
        <f t="shared" ca="1" si="5"/>
        <v>4</v>
      </c>
      <c r="K32" s="39">
        <f t="shared" ca="1" si="5"/>
        <v>19</v>
      </c>
      <c r="L32" s="39">
        <f t="shared" ca="1" si="6"/>
        <v>17</v>
      </c>
      <c r="M32" s="39">
        <f t="shared" ca="1" si="6"/>
        <v>48</v>
      </c>
      <c r="N32" s="69">
        <f t="shared" ca="1" si="6"/>
        <v>5</v>
      </c>
    </row>
    <row r="33" spans="1:14">
      <c r="A33" s="68" t="s">
        <v>85</v>
      </c>
      <c r="B33" s="44" t="s">
        <v>86</v>
      </c>
      <c r="C33" s="97">
        <f t="shared" ca="1" si="0"/>
        <v>2786</v>
      </c>
      <c r="D33" s="47">
        <f t="shared" ca="1" si="2"/>
        <v>980</v>
      </c>
      <c r="E33" s="40">
        <f t="shared" ca="1" si="3"/>
        <v>0.35175879396984927</v>
      </c>
      <c r="F33" s="43">
        <f t="shared" ca="1" si="5"/>
        <v>1806</v>
      </c>
      <c r="G33" s="42">
        <f t="shared" ca="1" si="5"/>
        <v>148</v>
      </c>
      <c r="H33" s="39">
        <f t="shared" ca="1" si="5"/>
        <v>48</v>
      </c>
      <c r="I33" s="39">
        <f t="shared" ca="1" si="5"/>
        <v>68</v>
      </c>
      <c r="J33" s="39">
        <f t="shared" ca="1" si="5"/>
        <v>46</v>
      </c>
      <c r="K33" s="39">
        <f t="shared" ca="1" si="5"/>
        <v>52</v>
      </c>
      <c r="L33" s="39">
        <f t="shared" ca="1" si="6"/>
        <v>38</v>
      </c>
      <c r="M33" s="39">
        <f t="shared" ca="1" si="6"/>
        <v>8</v>
      </c>
      <c r="N33" s="69">
        <f t="shared" ca="1" si="6"/>
        <v>3</v>
      </c>
    </row>
    <row r="34" spans="1:14">
      <c r="A34" s="68" t="s">
        <v>87</v>
      </c>
      <c r="B34" s="44" t="s">
        <v>88</v>
      </c>
      <c r="C34" s="97">
        <f t="shared" ca="1" si="0"/>
        <v>3108</v>
      </c>
      <c r="D34" s="47">
        <f t="shared" ca="1" si="2"/>
        <v>887</v>
      </c>
      <c r="E34" s="40">
        <f t="shared" ca="1" si="3"/>
        <v>0.2853925353925354</v>
      </c>
      <c r="F34" s="43">
        <f t="shared" ca="1" si="5"/>
        <v>2221</v>
      </c>
      <c r="G34" s="42">
        <f t="shared" ca="1" si="5"/>
        <v>119</v>
      </c>
      <c r="H34" s="39">
        <f t="shared" ca="1" si="5"/>
        <v>45</v>
      </c>
      <c r="I34" s="39">
        <f t="shared" ca="1" si="5"/>
        <v>79</v>
      </c>
      <c r="J34" s="39">
        <f t="shared" ca="1" si="5"/>
        <v>54</v>
      </c>
      <c r="K34" s="39">
        <f t="shared" ca="1" si="5"/>
        <v>46</v>
      </c>
      <c r="L34" s="39">
        <f t="shared" ca="1" si="6"/>
        <v>41</v>
      </c>
      <c r="M34" s="39">
        <f t="shared" ca="1" si="6"/>
        <v>85</v>
      </c>
      <c r="N34" s="69">
        <f t="shared" ca="1" si="6"/>
        <v>54</v>
      </c>
    </row>
    <row r="35" spans="1:14">
      <c r="A35" s="183" t="s">
        <v>89</v>
      </c>
      <c r="B35" s="44" t="s">
        <v>90</v>
      </c>
      <c r="C35" s="97">
        <f t="shared" ca="1" si="0"/>
        <v>3038</v>
      </c>
      <c r="D35" s="47">
        <f t="shared" ca="1" si="2"/>
        <v>1093</v>
      </c>
      <c r="E35" s="40">
        <f t="shared" ca="1" si="3"/>
        <v>0.3597761685319289</v>
      </c>
      <c r="F35" s="43">
        <f t="shared" ca="1" si="5"/>
        <v>1945</v>
      </c>
      <c r="G35" s="42">
        <f t="shared" ca="1" si="5"/>
        <v>97</v>
      </c>
      <c r="H35" s="39">
        <f t="shared" ca="1" si="5"/>
        <v>3</v>
      </c>
      <c r="I35" s="39">
        <f t="shared" ca="1" si="5"/>
        <v>66</v>
      </c>
      <c r="J35" s="39">
        <f t="shared" ca="1" si="5"/>
        <v>32</v>
      </c>
      <c r="K35" s="39">
        <f t="shared" ca="1" si="5"/>
        <v>91</v>
      </c>
      <c r="L35" s="39">
        <f t="shared" ca="1" si="6"/>
        <v>73</v>
      </c>
      <c r="M35" s="39">
        <f t="shared" ca="1" si="6"/>
        <v>55</v>
      </c>
      <c r="N35" s="69">
        <f t="shared" ca="1" si="6"/>
        <v>40</v>
      </c>
    </row>
    <row r="36" spans="1:14">
      <c r="A36" s="68" t="s">
        <v>91</v>
      </c>
      <c r="B36" s="44" t="s">
        <v>92</v>
      </c>
      <c r="C36" s="97">
        <f t="shared" ca="1" si="0"/>
        <v>2628</v>
      </c>
      <c r="D36" s="47">
        <f t="shared" ca="1" si="2"/>
        <v>946</v>
      </c>
      <c r="E36" s="40">
        <f t="shared" ca="1" si="3"/>
        <v>0.35996955859969559</v>
      </c>
      <c r="F36" s="43">
        <f t="shared" ca="1" si="5"/>
        <v>1682</v>
      </c>
      <c r="G36" s="42">
        <f t="shared" ca="1" si="5"/>
        <v>109</v>
      </c>
      <c r="H36" s="39">
        <f t="shared" ca="1" si="5"/>
        <v>33</v>
      </c>
      <c r="I36" s="39">
        <f t="shared" ca="1" si="5"/>
        <v>44</v>
      </c>
      <c r="J36" s="39">
        <f t="shared" ca="1" si="5"/>
        <v>29</v>
      </c>
      <c r="K36" s="39">
        <f t="shared" ref="K36:K43" ca="1" si="7">SUMIFS(OFFSET(REL_D,,MATCH(K$2,IND,0)-1),REL_D,$B$3,OrgID,$B36)</f>
        <v>64</v>
      </c>
      <c r="L36" s="39">
        <f t="shared" ca="1" si="6"/>
        <v>52</v>
      </c>
      <c r="M36" s="39">
        <f t="shared" ca="1" si="6"/>
        <v>98</v>
      </c>
      <c r="N36" s="69">
        <f t="shared" ca="1" si="6"/>
        <v>58</v>
      </c>
    </row>
    <row r="37" spans="1:14">
      <c r="A37" s="68" t="s">
        <v>93</v>
      </c>
      <c r="B37" s="44" t="s">
        <v>94</v>
      </c>
      <c r="C37" s="97">
        <f t="shared" ca="1" si="0"/>
        <v>2462</v>
      </c>
      <c r="D37" s="47">
        <f t="shared" ca="1" si="2"/>
        <v>714</v>
      </c>
      <c r="E37" s="40">
        <f t="shared" ca="1" si="3"/>
        <v>0.29000812347684807</v>
      </c>
      <c r="F37" s="43">
        <f t="shared" ca="1" si="5"/>
        <v>1748</v>
      </c>
      <c r="G37" s="42">
        <f t="shared" ca="1" si="5"/>
        <v>10</v>
      </c>
      <c r="H37" s="39">
        <f t="shared" ca="1" si="5"/>
        <v>4</v>
      </c>
      <c r="I37" s="39">
        <f t="shared" ca="1" si="5"/>
        <v>58</v>
      </c>
      <c r="J37" s="39">
        <f t="shared" ca="1" si="5"/>
        <v>46</v>
      </c>
      <c r="K37" s="39">
        <f t="shared" ca="1" si="7"/>
        <v>63</v>
      </c>
      <c r="L37" s="39">
        <f t="shared" ca="1" si="6"/>
        <v>55</v>
      </c>
      <c r="M37" s="39">
        <f t="shared" ca="1" si="6"/>
        <v>71</v>
      </c>
      <c r="N37" s="69">
        <f t="shared" ca="1" si="6"/>
        <v>54</v>
      </c>
    </row>
    <row r="38" spans="1:14">
      <c r="A38" s="68" t="s">
        <v>95</v>
      </c>
      <c r="B38" s="44" t="s">
        <v>96</v>
      </c>
      <c r="C38" s="97">
        <f t="shared" ca="1" si="0"/>
        <v>2922</v>
      </c>
      <c r="D38" s="47">
        <f t="shared" ca="1" si="2"/>
        <v>953</v>
      </c>
      <c r="E38" s="40">
        <f t="shared" ca="1" si="3"/>
        <v>0.32614647501711158</v>
      </c>
      <c r="F38" s="43">
        <f t="shared" ca="1" si="5"/>
        <v>1969</v>
      </c>
      <c r="G38" s="42">
        <f t="shared" ca="1" si="5"/>
        <v>65</v>
      </c>
      <c r="H38" s="39">
        <f t="shared" ca="1" si="5"/>
        <v>55</v>
      </c>
      <c r="I38" s="39">
        <f t="shared" ca="1" si="5"/>
        <v>81</v>
      </c>
      <c r="J38" s="39">
        <f t="shared" ca="1" si="5"/>
        <v>73</v>
      </c>
      <c r="K38" s="39">
        <f t="shared" ca="1" si="7"/>
        <v>86</v>
      </c>
      <c r="L38" s="39">
        <f t="shared" ca="1" si="6"/>
        <v>77</v>
      </c>
      <c r="M38" s="39">
        <f t="shared" ca="1" si="6"/>
        <v>107</v>
      </c>
      <c r="N38" s="69">
        <f t="shared" ca="1" si="6"/>
        <v>90</v>
      </c>
    </row>
    <row r="39" spans="1:14">
      <c r="A39" s="68" t="s">
        <v>97</v>
      </c>
      <c r="B39" s="44" t="s">
        <v>98</v>
      </c>
      <c r="C39" s="97">
        <f t="shared" ca="1" si="0"/>
        <v>5906</v>
      </c>
      <c r="D39" s="47">
        <f t="shared" ca="1" si="2"/>
        <v>1802</v>
      </c>
      <c r="E39" s="40">
        <f t="shared" ca="1" si="3"/>
        <v>0.30511344395529971</v>
      </c>
      <c r="F39" s="43">
        <f t="shared" ca="1" si="5"/>
        <v>4104</v>
      </c>
      <c r="G39" s="42">
        <f t="shared" ca="1" si="5"/>
        <v>257</v>
      </c>
      <c r="H39" s="39">
        <f t="shared" ca="1" si="5"/>
        <v>110</v>
      </c>
      <c r="I39" s="39">
        <f t="shared" ca="1" si="5"/>
        <v>343</v>
      </c>
      <c r="J39" s="39">
        <f t="shared" ca="1" si="5"/>
        <v>199</v>
      </c>
      <c r="K39" s="39">
        <f t="shared" ca="1" si="7"/>
        <v>130</v>
      </c>
      <c r="L39" s="39">
        <f t="shared" ca="1" si="6"/>
        <v>39</v>
      </c>
      <c r="M39" s="39">
        <f t="shared" ca="1" si="6"/>
        <v>428</v>
      </c>
      <c r="N39" s="69">
        <f t="shared" ca="1" si="6"/>
        <v>173</v>
      </c>
    </row>
    <row r="40" spans="1:14">
      <c r="A40" s="68" t="s">
        <v>99</v>
      </c>
      <c r="B40" s="44" t="s">
        <v>100</v>
      </c>
      <c r="C40" s="97">
        <f t="shared" ca="1" si="0"/>
        <v>1933</v>
      </c>
      <c r="D40" s="47">
        <f t="shared" ca="1" si="2"/>
        <v>436</v>
      </c>
      <c r="E40" s="40">
        <f t="shared" ca="1" si="3"/>
        <v>0.22555613036730471</v>
      </c>
      <c r="F40" s="43">
        <f t="shared" ca="1" si="5"/>
        <v>1497</v>
      </c>
      <c r="G40" s="42">
        <f t="shared" ca="1" si="5"/>
        <v>91</v>
      </c>
      <c r="H40" s="39">
        <f t="shared" ca="1" si="5"/>
        <v>48</v>
      </c>
      <c r="I40" s="39">
        <f t="shared" ca="1" si="5"/>
        <v>60</v>
      </c>
      <c r="J40" s="39">
        <f t="shared" ca="1" si="5"/>
        <v>49</v>
      </c>
      <c r="K40" s="39">
        <f t="shared" ca="1" si="7"/>
        <v>83</v>
      </c>
      <c r="L40" s="39">
        <f t="shared" ca="1" si="6"/>
        <v>62</v>
      </c>
      <c r="M40" s="39">
        <f t="shared" ca="1" si="6"/>
        <v>68</v>
      </c>
      <c r="N40" s="69">
        <f t="shared" ca="1" si="6"/>
        <v>47</v>
      </c>
    </row>
    <row r="41" spans="1:14">
      <c r="A41" s="68" t="s">
        <v>101</v>
      </c>
      <c r="B41" s="44" t="s">
        <v>102</v>
      </c>
      <c r="C41" s="97">
        <f t="shared" ca="1" si="0"/>
        <v>3672</v>
      </c>
      <c r="D41" s="47">
        <f t="shared" ca="1" si="2"/>
        <v>1289</v>
      </c>
      <c r="E41" s="40">
        <f t="shared" ca="1" si="3"/>
        <v>0.35103485838779958</v>
      </c>
      <c r="F41" s="43">
        <f t="shared" ca="1" si="5"/>
        <v>2383</v>
      </c>
      <c r="G41" s="42">
        <f t="shared" ca="1" si="5"/>
        <v>171</v>
      </c>
      <c r="H41" s="39">
        <f t="shared" ca="1" si="5"/>
        <v>73</v>
      </c>
      <c r="I41" s="39">
        <f t="shared" ca="1" si="5"/>
        <v>44</v>
      </c>
      <c r="J41" s="39">
        <f t="shared" ca="1" si="5"/>
        <v>31</v>
      </c>
      <c r="K41" s="39">
        <f t="shared" ca="1" si="7"/>
        <v>58</v>
      </c>
      <c r="L41" s="39">
        <f t="shared" ca="1" si="6"/>
        <v>58</v>
      </c>
      <c r="M41" s="39">
        <f t="shared" ca="1" si="6"/>
        <v>45</v>
      </c>
      <c r="N41" s="69">
        <f t="shared" ca="1" si="6"/>
        <v>45</v>
      </c>
    </row>
    <row r="42" spans="1:14">
      <c r="A42" s="68" t="s">
        <v>103</v>
      </c>
      <c r="B42" s="44" t="s">
        <v>104</v>
      </c>
      <c r="C42" s="97">
        <f t="shared" ca="1" si="0"/>
        <v>2872</v>
      </c>
      <c r="D42" s="47">
        <f t="shared" ca="1" si="2"/>
        <v>937</v>
      </c>
      <c r="E42" s="40">
        <f t="shared" ca="1" si="3"/>
        <v>0.32625348189415043</v>
      </c>
      <c r="F42" s="43">
        <f t="shared" ca="1" si="5"/>
        <v>1935</v>
      </c>
      <c r="G42" s="42">
        <f t="shared" ca="1" si="5"/>
        <v>254</v>
      </c>
      <c r="H42" s="39">
        <f t="shared" ca="1" si="5"/>
        <v>231</v>
      </c>
      <c r="I42" s="39">
        <f t="shared" ca="1" si="5"/>
        <v>824</v>
      </c>
      <c r="J42" s="39">
        <f t="shared" ca="1" si="5"/>
        <v>155</v>
      </c>
      <c r="K42" s="39">
        <f t="shared" ca="1" si="7"/>
        <v>11</v>
      </c>
      <c r="L42" s="39">
        <f t="shared" ca="1" si="6"/>
        <v>11</v>
      </c>
      <c r="M42" s="39">
        <f t="shared" ca="1" si="6"/>
        <v>1</v>
      </c>
      <c r="N42" s="69">
        <f t="shared" ca="1" si="6"/>
        <v>1</v>
      </c>
    </row>
    <row r="43" spans="1:14">
      <c r="A43" s="68" t="s">
        <v>105</v>
      </c>
      <c r="B43" s="44" t="s">
        <v>106</v>
      </c>
      <c r="C43" s="97">
        <f t="shared" ca="1" si="0"/>
        <v>6877</v>
      </c>
      <c r="D43" s="47">
        <f t="shared" ca="1" si="2"/>
        <v>2105</v>
      </c>
      <c r="E43" s="40">
        <f t="shared" ca="1" si="3"/>
        <v>0.30609277301148757</v>
      </c>
      <c r="F43" s="43">
        <f t="shared" ca="1" si="5"/>
        <v>4772</v>
      </c>
      <c r="G43" s="42">
        <f t="shared" ca="1" si="5"/>
        <v>599</v>
      </c>
      <c r="H43" s="39">
        <f t="shared" ca="1" si="5"/>
        <v>57</v>
      </c>
      <c r="I43" s="39">
        <f t="shared" ca="1" si="5"/>
        <v>620</v>
      </c>
      <c r="J43" s="39">
        <f t="shared" ca="1" si="5"/>
        <v>333</v>
      </c>
      <c r="K43" s="39">
        <f t="shared" ca="1" si="7"/>
        <v>603</v>
      </c>
      <c r="L43" s="39">
        <f t="shared" ca="1" si="6"/>
        <v>333</v>
      </c>
      <c r="M43" s="39">
        <f t="shared" ca="1" si="6"/>
        <v>601</v>
      </c>
      <c r="N43" s="69">
        <f t="shared" ca="1" si="6"/>
        <v>356</v>
      </c>
    </row>
    <row r="44" spans="1:14" ht="15.75" thickBot="1">
      <c r="A44" s="75" t="s">
        <v>107</v>
      </c>
      <c r="B44" s="76"/>
      <c r="C44" s="77">
        <f ca="1">SUM(C5:C43)</f>
        <v>131503</v>
      </c>
      <c r="D44" s="78">
        <f ca="1">SUM(D5:D43)</f>
        <v>44678</v>
      </c>
      <c r="E44" s="79">
        <f t="shared" ref="E44" ca="1" si="8">D44/C44</f>
        <v>0.33974890306685018</v>
      </c>
      <c r="F44" s="80">
        <f t="shared" ref="F44:N44" ca="1" si="9">SUM(F5:F43)</f>
        <v>86825</v>
      </c>
      <c r="G44" s="1">
        <f t="shared" ca="1" si="9"/>
        <v>6856</v>
      </c>
      <c r="H44" s="1">
        <f t="shared" ca="1" si="9"/>
        <v>2623</v>
      </c>
      <c r="I44" s="1">
        <f t="shared" ca="1" si="9"/>
        <v>6612</v>
      </c>
      <c r="J44" s="1">
        <f t="shared" ca="1" si="9"/>
        <v>3107</v>
      </c>
      <c r="K44" s="1">
        <f t="shared" ca="1" si="9"/>
        <v>4826</v>
      </c>
      <c r="L44" s="1">
        <f t="shared" ca="1" si="9"/>
        <v>2925</v>
      </c>
      <c r="M44" s="1">
        <f t="shared" ca="1" si="9"/>
        <v>6398</v>
      </c>
      <c r="N44" s="70">
        <f t="shared" ca="1" si="9"/>
        <v>3271</v>
      </c>
    </row>
    <row r="45" spans="1:14" s="1" customFormat="1">
      <c r="A45" s="81" t="s">
        <v>19</v>
      </c>
      <c r="B45" s="179" t="s">
        <v>20</v>
      </c>
      <c r="C45" s="180">
        <v>99774</v>
      </c>
      <c r="D45" s="180">
        <v>27747</v>
      </c>
      <c r="E45" s="82">
        <f>D45/C45</f>
        <v>0.27809850261591196</v>
      </c>
      <c r="F45" s="113">
        <f>C45-D45</f>
        <v>72027</v>
      </c>
      <c r="G45" s="83"/>
      <c r="H45" s="83"/>
      <c r="I45" s="83"/>
      <c r="J45" s="83"/>
      <c r="K45" s="83"/>
      <c r="L45" s="83"/>
      <c r="M45" s="83"/>
      <c r="N45" s="84"/>
    </row>
    <row r="46" spans="1:14" ht="15.75" thickBot="1">
      <c r="A46" s="85" t="s">
        <v>21</v>
      </c>
      <c r="B46" s="86"/>
      <c r="C46" s="87">
        <f ca="1">C44-C45</f>
        <v>31729</v>
      </c>
      <c r="D46" s="88">
        <f t="shared" ref="D46:E46" ca="1" si="10">D44-D45</f>
        <v>16931</v>
      </c>
      <c r="E46" s="89">
        <f t="shared" ca="1" si="10"/>
        <v>6.1650400450938225E-2</v>
      </c>
      <c r="F46" s="181">
        <f ca="1">F44-F45</f>
        <v>14798</v>
      </c>
      <c r="G46" s="90"/>
      <c r="H46" s="90"/>
      <c r="I46" s="90"/>
      <c r="J46" s="90"/>
      <c r="K46" s="90"/>
      <c r="L46" s="90"/>
      <c r="M46" s="90"/>
      <c r="N46" s="91"/>
    </row>
    <row r="47" spans="1:14">
      <c r="A47" s="110" t="s">
        <v>108</v>
      </c>
      <c r="B47" s="111">
        <f>B3</f>
        <v>45748</v>
      </c>
      <c r="C47" s="71"/>
      <c r="D47" s="112"/>
      <c r="E47" s="71"/>
      <c r="F47" s="71"/>
      <c r="G47" s="71"/>
      <c r="H47" s="71"/>
      <c r="I47" s="71"/>
      <c r="J47" s="71"/>
      <c r="K47" s="71"/>
      <c r="L47" s="71"/>
      <c r="M47" s="71"/>
      <c r="N47" s="72"/>
    </row>
    <row r="48" spans="1:14" ht="26.25">
      <c r="A48" s="94"/>
      <c r="B48" s="92"/>
      <c r="C48" s="92"/>
      <c r="D48" s="92"/>
      <c r="E48" s="93"/>
      <c r="F48" s="93"/>
      <c r="G48" s="71"/>
      <c r="H48" s="71"/>
      <c r="I48" s="71"/>
      <c r="J48" s="71"/>
      <c r="K48" s="71"/>
      <c r="L48" s="71"/>
      <c r="M48" s="71"/>
      <c r="N48" s="72"/>
    </row>
    <row r="49" spans="1:14" ht="15.75" thickBot="1">
      <c r="A49" s="73"/>
      <c r="B49" s="73"/>
      <c r="C49" s="73"/>
      <c r="D49" s="73"/>
      <c r="E49" s="73"/>
      <c r="F49" s="73"/>
      <c r="G49" s="73"/>
      <c r="H49" s="73"/>
      <c r="I49" s="73"/>
      <c r="J49" s="73"/>
      <c r="K49" s="73"/>
      <c r="L49" s="73"/>
      <c r="M49" s="73"/>
      <c r="N49" s="74"/>
    </row>
    <row r="50" spans="1:14" ht="15.75" thickTop="1"/>
  </sheetData>
  <conditionalFormatting sqref="B3:E4 F3:F10 E44:E45 A45:A46">
    <cfRule type="expression" dxfId="21" priority="7">
      <formula>ISERROR(A3)</formula>
    </cfRule>
  </conditionalFormatting>
  <conditionalFormatting sqref="B5:N44">
    <cfRule type="expression" dxfId="20" priority="1">
      <formula>ISERROR(B5)</formula>
    </cfRule>
  </conditionalFormatting>
  <conditionalFormatting sqref="F45:N45">
    <cfRule type="expression" dxfId="19" priority="6">
      <formula>ISERROR(F45)</formula>
    </cfRule>
  </conditionalFormatting>
  <conditionalFormatting sqref="G3:N4">
    <cfRule type="expression" dxfId="18" priority="27">
      <formula>ISERROR(G3)</formula>
    </cfRule>
  </conditionalFormatting>
  <dataValidations count="1">
    <dataValidation type="list" allowBlank="1" showInputMessage="1" showErrorMessage="1" sqref="A3" xr:uid="{00000000-0002-0000-0100-000000000000}">
      <formula1>QSelection</formula1>
    </dataValidation>
  </dataValidations>
  <pageMargins left="0.7" right="0.7" top="0.75" bottom="0.75" header="0.3" footer="0.3"/>
  <pageSetup paperSize="9" orientation="portrait" r:id="rId1"/>
  <ignoredErrors>
    <ignoredError sqref="H4:N4 E44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39997558519241921"/>
  </sheetPr>
  <dimension ref="A1:R48"/>
  <sheetViews>
    <sheetView showGridLines="0" topLeftCell="B1" zoomScale="80" zoomScaleNormal="80" workbookViewId="0">
      <selection activeCell="B65" sqref="B65"/>
    </sheetView>
  </sheetViews>
  <sheetFormatPr defaultRowHeight="15"/>
  <cols>
    <col min="1" max="1" width="0" hidden="1" customWidth="1"/>
    <col min="2" max="2" width="46.5703125" customWidth="1"/>
    <col min="3" max="3" width="12.42578125" customWidth="1"/>
    <col min="4" max="5" width="14.42578125" hidden="1" customWidth="1"/>
    <col min="6" max="6" width="15.7109375" hidden="1" customWidth="1"/>
    <col min="7" max="7" width="14.42578125" hidden="1" customWidth="1"/>
    <col min="8" max="15" width="19.28515625" customWidth="1"/>
    <col min="18" max="18" width="10.85546875" bestFit="1" customWidth="1"/>
  </cols>
  <sheetData>
    <row r="1" spans="1:18" ht="29.25" thickTop="1">
      <c r="B1" s="58" t="str">
        <f>"Waltham Forest: NHS Health Check - Public Health Outcome Framework (2024-2025 "&amp;B3&amp;")"</f>
        <v>Waltham Forest: NHS Health Check - Public Health Outcome Framework (2024-2025 Quarter 4)</v>
      </c>
      <c r="C1" s="59"/>
      <c r="D1" s="60"/>
      <c r="E1" s="60"/>
      <c r="F1" s="60"/>
      <c r="G1" s="60"/>
      <c r="H1" s="59"/>
      <c r="I1" s="59"/>
      <c r="J1" s="59"/>
      <c r="K1" s="59"/>
      <c r="L1" s="59"/>
      <c r="M1" s="59"/>
      <c r="N1" s="59"/>
      <c r="O1" s="61"/>
    </row>
    <row r="2" spans="1:18" ht="15.75" thickBot="1">
      <c r="B2" s="62"/>
      <c r="D2" s="41" t="s">
        <v>1</v>
      </c>
      <c r="E2" s="41" t="s">
        <v>2</v>
      </c>
      <c r="F2" s="37"/>
      <c r="G2" s="38" t="s">
        <v>2</v>
      </c>
      <c r="H2" s="38" t="s">
        <v>3</v>
      </c>
      <c r="I2" s="38" t="s">
        <v>4</v>
      </c>
      <c r="J2" s="38" t="s">
        <v>5</v>
      </c>
      <c r="K2" s="38" t="s">
        <v>6</v>
      </c>
      <c r="L2" s="38" t="s">
        <v>7</v>
      </c>
      <c r="M2" s="38" t="s">
        <v>8</v>
      </c>
      <c r="N2" s="38" t="s">
        <v>9</v>
      </c>
      <c r="O2" s="63" t="s">
        <v>10</v>
      </c>
    </row>
    <row r="3" spans="1:18" ht="15.75" thickBot="1">
      <c r="B3" s="64" t="s">
        <v>27</v>
      </c>
      <c r="C3" s="57">
        <f>VLOOKUP(B3,Selection[],2,0)</f>
        <v>45748</v>
      </c>
      <c r="D3" s="65"/>
      <c r="E3" s="66"/>
      <c r="F3" s="66"/>
      <c r="G3" s="55"/>
      <c r="H3" s="2" t="str">
        <f>"Quarter "&amp;RIGHT(H$2,1)</f>
        <v>Quarter 1</v>
      </c>
      <c r="I3" s="45"/>
      <c r="J3" s="36" t="str">
        <f>"Quarter "&amp;RIGHT(J$2,1)</f>
        <v>Quarter 2</v>
      </c>
      <c r="K3" s="46"/>
      <c r="L3" s="2" t="str">
        <f>"Quarter "&amp;RIGHT(L$2,1)</f>
        <v>Quarter 3</v>
      </c>
      <c r="M3" s="45"/>
      <c r="N3" s="36" t="str">
        <f>"Quarter "&amp;RIGHT(N$2,1)</f>
        <v>Quarter 4</v>
      </c>
      <c r="O3" s="67"/>
    </row>
    <row r="4" spans="1:18" ht="60.75" thickBot="1">
      <c r="B4" s="103" t="s">
        <v>28</v>
      </c>
      <c r="C4" s="104" t="s">
        <v>29</v>
      </c>
      <c r="D4" s="105" t="s">
        <v>11</v>
      </c>
      <c r="E4" s="105" t="s">
        <v>12</v>
      </c>
      <c r="F4" s="105" t="s">
        <v>13</v>
      </c>
      <c r="G4" s="106" t="str">
        <f>"Total Eligible Pop (TEP) @"&amp;TEXT(C3,"dd/mm/yyyy")</f>
        <v>Total Eligible Pop (TEP) @01/04/2025</v>
      </c>
      <c r="H4" s="107" t="str">
        <f>"NHS Health Checks Offered "&amp;RIGHT(H2,2)</f>
        <v>NHS Health Checks Offered Q1</v>
      </c>
      <c r="I4" s="108" t="str">
        <f>"NHS Health Checks Done "&amp;RIGHT(I2,2)</f>
        <v>NHS Health Checks Done Q1</v>
      </c>
      <c r="J4" s="107" t="str">
        <f>"NHS Health Checks Offered "&amp;RIGHT(J2,2)</f>
        <v>NHS Health Checks Offered Q2</v>
      </c>
      <c r="K4" s="108" t="str">
        <f>"NHS Health Checks Done "&amp;RIGHT(K2,2)</f>
        <v>NHS Health Checks Done Q2</v>
      </c>
      <c r="L4" s="107" t="str">
        <f>"NHS Health Checks Offered "&amp;RIGHT(L2,2)</f>
        <v>NHS Health Checks Offered Q3</v>
      </c>
      <c r="M4" s="108" t="str">
        <f>"NHS Health Checks Done "&amp;RIGHT(M2,2)</f>
        <v>NHS Health Checks Done Q3</v>
      </c>
      <c r="N4" s="107" t="str">
        <f>"NHS Health Checks Offered "&amp;RIGHT(N2,2)</f>
        <v>NHS Health Checks Offered Q4</v>
      </c>
      <c r="O4" s="109" t="str">
        <f>"NHS Health Checks Done "&amp;RIGHT(O2,2)</f>
        <v>NHS Health Checks Done Q4</v>
      </c>
      <c r="R4" s="24"/>
    </row>
    <row r="5" spans="1:18" ht="15.75" thickTop="1">
      <c r="A5" s="44" t="s">
        <v>30</v>
      </c>
      <c r="B5" s="68" t="s">
        <v>15</v>
      </c>
      <c r="C5" s="44" t="str">
        <f>VLOOKUP(A5,DATA!$I$46:$J$85,2,FALSE)</f>
        <v>Y01291FN</v>
      </c>
      <c r="D5" s="42">
        <f ca="1">SUMIFS(OFFSET(REL_D,,MATCH(D$2,IND,0)-1),REL_D,$C$3,OrgID,$C5)</f>
        <v>0</v>
      </c>
      <c r="E5" s="47">
        <f t="shared" ref="E5:E41" ca="1" si="0">D5-SUMIFS(OFFSET(REL_D,,MATCH(E$2,IND,0)-1),REL_D,$C$3,OrgID,$C5)</f>
        <v>0</v>
      </c>
      <c r="F5" s="40" t="str">
        <f t="shared" ref="F5:F41" ca="1" si="1">IFERROR(E5/D5,"-")</f>
        <v>-</v>
      </c>
      <c r="G5" s="43">
        <f t="shared" ref="G5:O35" ca="1" si="2">SUMIFS(OFFSET(REL_D,,MATCH(G$2,IND,0)-1),REL_D,$C$3,OrgID,$C5)</f>
        <v>0</v>
      </c>
      <c r="H5" s="42">
        <f t="shared" ca="1" si="2"/>
        <v>2</v>
      </c>
      <c r="I5" s="39">
        <f t="shared" ca="1" si="2"/>
        <v>0</v>
      </c>
      <c r="J5" s="39">
        <f t="shared" ca="1" si="2"/>
        <v>0</v>
      </c>
      <c r="K5" s="39">
        <f t="shared" ca="1" si="2"/>
        <v>0</v>
      </c>
      <c r="L5" s="39">
        <f t="shared" ca="1" si="2"/>
        <v>0</v>
      </c>
      <c r="M5" s="39">
        <f t="shared" ca="1" si="2"/>
        <v>0</v>
      </c>
      <c r="N5" s="39">
        <f t="shared" ca="1" si="2"/>
        <v>10</v>
      </c>
      <c r="O5" s="69">
        <f t="shared" ca="1" si="2"/>
        <v>0</v>
      </c>
    </row>
    <row r="6" spans="1:18">
      <c r="A6" s="44" t="s">
        <v>32</v>
      </c>
      <c r="B6" s="68" t="s">
        <v>31</v>
      </c>
      <c r="C6" s="44" t="str">
        <f>VLOOKUP(A6,DATA!$I$46:$J$85,2,FALSE)</f>
        <v>F86627FN</v>
      </c>
      <c r="D6" s="42"/>
      <c r="E6" s="47"/>
      <c r="F6" s="40"/>
      <c r="G6" s="43"/>
      <c r="H6" s="42">
        <f t="shared" ca="1" si="2"/>
        <v>3</v>
      </c>
      <c r="I6" s="39">
        <f t="shared" ca="1" si="2"/>
        <v>0</v>
      </c>
      <c r="J6" s="39">
        <f t="shared" ca="1" si="2"/>
        <v>0</v>
      </c>
      <c r="K6" s="39">
        <f t="shared" ca="1" si="2"/>
        <v>0</v>
      </c>
      <c r="L6" s="39">
        <f t="shared" ca="1" si="2"/>
        <v>1</v>
      </c>
      <c r="M6" s="39">
        <f t="shared" ca="1" si="2"/>
        <v>0</v>
      </c>
      <c r="N6" s="39">
        <f t="shared" ca="1" si="2"/>
        <v>7</v>
      </c>
      <c r="O6" s="69">
        <f t="shared" ca="1" si="2"/>
        <v>0</v>
      </c>
    </row>
    <row r="7" spans="1:18">
      <c r="A7" s="44" t="s">
        <v>34</v>
      </c>
      <c r="B7" s="68" t="s">
        <v>33</v>
      </c>
      <c r="C7" s="44" t="str">
        <f>VLOOKUP(A7,DATA!$I$46:$J$85,2,FALSE)</f>
        <v>F86078FN</v>
      </c>
      <c r="D7" s="42"/>
      <c r="E7" s="47"/>
      <c r="F7" s="40"/>
      <c r="G7" s="43"/>
      <c r="H7" s="42">
        <f t="shared" ca="1" si="2"/>
        <v>0</v>
      </c>
      <c r="I7" s="39">
        <f t="shared" ca="1" si="2"/>
        <v>0</v>
      </c>
      <c r="J7" s="39">
        <f t="shared" ca="1" si="2"/>
        <v>1</v>
      </c>
      <c r="K7" s="39">
        <f t="shared" ca="1" si="2"/>
        <v>0</v>
      </c>
      <c r="L7" s="39">
        <f t="shared" ca="1" si="2"/>
        <v>0</v>
      </c>
      <c r="M7" s="39">
        <f t="shared" ca="1" si="2"/>
        <v>0</v>
      </c>
      <c r="N7" s="39">
        <f t="shared" ca="1" si="2"/>
        <v>5</v>
      </c>
      <c r="O7" s="69">
        <f t="shared" ca="1" si="2"/>
        <v>0</v>
      </c>
    </row>
    <row r="8" spans="1:18">
      <c r="A8" s="44" t="s">
        <v>36</v>
      </c>
      <c r="B8" s="68" t="s">
        <v>35</v>
      </c>
      <c r="C8" s="44" t="str">
        <f>VLOOKUP(A8,DATA!$I$46:$J$85,2,FALSE)</f>
        <v>F86700FN</v>
      </c>
      <c r="D8" s="42"/>
      <c r="E8" s="47"/>
      <c r="F8" s="40"/>
      <c r="G8" s="43"/>
      <c r="H8" s="42">
        <f t="shared" ca="1" si="2"/>
        <v>4</v>
      </c>
      <c r="I8" s="39">
        <f t="shared" ca="1" si="2"/>
        <v>35</v>
      </c>
      <c r="J8" s="39">
        <f t="shared" ca="1" si="2"/>
        <v>4</v>
      </c>
      <c r="K8" s="39">
        <f t="shared" ca="1" si="2"/>
        <v>16</v>
      </c>
      <c r="L8" s="39">
        <f t="shared" ca="1" si="2"/>
        <v>9</v>
      </c>
      <c r="M8" s="39">
        <f t="shared" ca="1" si="2"/>
        <v>14</v>
      </c>
      <c r="N8" s="39">
        <f t="shared" ca="1" si="2"/>
        <v>38</v>
      </c>
      <c r="O8" s="69">
        <f t="shared" ca="1" si="2"/>
        <v>0</v>
      </c>
    </row>
    <row r="9" spans="1:18">
      <c r="A9" s="44" t="s">
        <v>38</v>
      </c>
      <c r="B9" s="68" t="s">
        <v>37</v>
      </c>
      <c r="C9" s="44" t="str">
        <f>VLOOKUP(A9,DATA!$I$46:$J$85,2,FALSE)</f>
        <v>F86664FN</v>
      </c>
      <c r="D9" s="42"/>
      <c r="E9" s="47"/>
      <c r="F9" s="40"/>
      <c r="G9" s="43"/>
      <c r="H9" s="42">
        <f t="shared" ca="1" si="2"/>
        <v>305</v>
      </c>
      <c r="I9" s="39">
        <f t="shared" ca="1" si="2"/>
        <v>23</v>
      </c>
      <c r="J9" s="39">
        <f t="shared" ca="1" si="2"/>
        <v>33</v>
      </c>
      <c r="K9" s="39">
        <f t="shared" ca="1" si="2"/>
        <v>14</v>
      </c>
      <c r="L9" s="39">
        <f t="shared" ca="1" si="2"/>
        <v>35</v>
      </c>
      <c r="M9" s="39">
        <f t="shared" ca="1" si="2"/>
        <v>12</v>
      </c>
      <c r="N9" s="39">
        <f t="shared" ca="1" si="2"/>
        <v>112</v>
      </c>
      <c r="O9" s="69">
        <f t="shared" ca="1" si="2"/>
        <v>0</v>
      </c>
    </row>
    <row r="10" spans="1:18">
      <c r="A10" s="44" t="s">
        <v>40</v>
      </c>
      <c r="B10" s="68" t="s">
        <v>39</v>
      </c>
      <c r="C10" s="44" t="str">
        <f>VLOOKUP(A10,DATA!$I$46:$J$85,2,FALSE)</f>
        <v>F86616FN</v>
      </c>
      <c r="D10" s="42"/>
      <c r="E10" s="47"/>
      <c r="F10" s="40"/>
      <c r="G10" s="43"/>
      <c r="H10" s="42">
        <f t="shared" ca="1" si="2"/>
        <v>2</v>
      </c>
      <c r="I10" s="39">
        <f t="shared" ca="1" si="2"/>
        <v>0</v>
      </c>
      <c r="J10" s="39">
        <f t="shared" ca="1" si="2"/>
        <v>0</v>
      </c>
      <c r="K10" s="39">
        <f t="shared" ca="1" si="2"/>
        <v>0</v>
      </c>
      <c r="L10" s="39">
        <f t="shared" ca="1" si="2"/>
        <v>1</v>
      </c>
      <c r="M10" s="39">
        <f t="shared" ca="1" si="2"/>
        <v>0</v>
      </c>
      <c r="N10" s="39">
        <f t="shared" ca="1" si="2"/>
        <v>2</v>
      </c>
      <c r="O10" s="69">
        <f t="shared" ca="1" si="2"/>
        <v>0</v>
      </c>
    </row>
    <row r="11" spans="1:18">
      <c r="A11" s="44" t="s">
        <v>42</v>
      </c>
      <c r="B11" s="68" t="s">
        <v>41</v>
      </c>
      <c r="C11" s="44" t="str">
        <f>VLOOKUP(A11,DATA!$I$46:$J$85,2,FALSE)</f>
        <v>F86638FN</v>
      </c>
      <c r="D11" s="42"/>
      <c r="E11" s="47"/>
      <c r="F11" s="40"/>
      <c r="G11" s="43"/>
      <c r="H11" s="42">
        <f t="shared" ca="1" si="2"/>
        <v>1</v>
      </c>
      <c r="I11" s="39">
        <f t="shared" ca="1" si="2"/>
        <v>0</v>
      </c>
      <c r="J11" s="39">
        <f t="shared" ca="1" si="2"/>
        <v>13</v>
      </c>
      <c r="K11" s="39">
        <f t="shared" ca="1" si="2"/>
        <v>5</v>
      </c>
      <c r="L11" s="39">
        <f t="shared" ca="1" si="2"/>
        <v>38</v>
      </c>
      <c r="M11" s="39">
        <f t="shared" ca="1" si="2"/>
        <v>12</v>
      </c>
      <c r="N11" s="39">
        <f t="shared" ca="1" si="2"/>
        <v>2</v>
      </c>
      <c r="O11" s="69">
        <f t="shared" ca="1" si="2"/>
        <v>0</v>
      </c>
    </row>
    <row r="12" spans="1:18">
      <c r="A12" s="44" t="s">
        <v>44</v>
      </c>
      <c r="B12" s="68" t="s">
        <v>43</v>
      </c>
      <c r="C12" s="44" t="str">
        <f>VLOOKUP(A12,DATA!$I$46:$J$85,2,FALSE)</f>
        <v>F86011FN</v>
      </c>
      <c r="D12" s="42"/>
      <c r="E12" s="47"/>
      <c r="F12" s="40"/>
      <c r="G12" s="43"/>
      <c r="H12" s="42">
        <f t="shared" ca="1" si="2"/>
        <v>672</v>
      </c>
      <c r="I12" s="39">
        <f t="shared" ca="1" si="2"/>
        <v>150</v>
      </c>
      <c r="J12" s="39">
        <f t="shared" ca="1" si="2"/>
        <v>68</v>
      </c>
      <c r="K12" s="39">
        <f t="shared" ca="1" si="2"/>
        <v>58</v>
      </c>
      <c r="L12" s="39">
        <f t="shared" ca="1" si="2"/>
        <v>11</v>
      </c>
      <c r="M12" s="39">
        <f t="shared" ca="1" si="2"/>
        <v>21</v>
      </c>
      <c r="N12" s="39">
        <f t="shared" ca="1" si="2"/>
        <v>1</v>
      </c>
      <c r="O12" s="69">
        <f t="shared" ca="1" si="2"/>
        <v>0</v>
      </c>
    </row>
    <row r="13" spans="1:18">
      <c r="A13" s="44" t="s">
        <v>46</v>
      </c>
      <c r="B13" s="68" t="s">
        <v>45</v>
      </c>
      <c r="C13" s="44" t="str">
        <f>VLOOKUP(A13,DATA!$I$46:$J$85,2,FALSE)</f>
        <v>F86036FN</v>
      </c>
      <c r="D13" s="42"/>
      <c r="E13" s="47"/>
      <c r="F13" s="40"/>
      <c r="G13" s="43"/>
      <c r="H13" s="42">
        <f t="shared" ca="1" si="2"/>
        <v>0</v>
      </c>
      <c r="I13" s="39">
        <f t="shared" ca="1" si="2"/>
        <v>0</v>
      </c>
      <c r="J13" s="39">
        <f t="shared" ca="1" si="2"/>
        <v>1</v>
      </c>
      <c r="K13" s="39">
        <f t="shared" ca="1" si="2"/>
        <v>0</v>
      </c>
      <c r="L13" s="39">
        <f t="shared" ca="1" si="2"/>
        <v>0</v>
      </c>
      <c r="M13" s="39">
        <f t="shared" ca="1" si="2"/>
        <v>0</v>
      </c>
      <c r="N13" s="39">
        <f t="shared" ca="1" si="2"/>
        <v>8</v>
      </c>
      <c r="O13" s="69">
        <f t="shared" ca="1" si="2"/>
        <v>0</v>
      </c>
    </row>
    <row r="14" spans="1:18">
      <c r="A14" s="44" t="s">
        <v>48</v>
      </c>
      <c r="B14" s="68" t="s">
        <v>47</v>
      </c>
      <c r="C14" s="44" t="str">
        <f>VLOOKUP(A14,DATA!$I$46:$J$85,2,FALSE)</f>
        <v>F86038FN</v>
      </c>
      <c r="D14" s="42"/>
      <c r="E14" s="47"/>
      <c r="F14" s="40"/>
      <c r="G14" s="43"/>
      <c r="H14" s="42">
        <f t="shared" ca="1" si="2"/>
        <v>2</v>
      </c>
      <c r="I14" s="39">
        <f t="shared" ca="1" si="2"/>
        <v>1</v>
      </c>
      <c r="J14" s="39">
        <f t="shared" ca="1" si="2"/>
        <v>1</v>
      </c>
      <c r="K14" s="39">
        <f t="shared" ca="1" si="2"/>
        <v>0</v>
      </c>
      <c r="L14" s="39">
        <f t="shared" ca="1" si="2"/>
        <v>2</v>
      </c>
      <c r="M14" s="39">
        <f t="shared" ca="1" si="2"/>
        <v>1</v>
      </c>
      <c r="N14" s="39">
        <f t="shared" ca="1" si="2"/>
        <v>2</v>
      </c>
      <c r="O14" s="69">
        <f t="shared" ca="1" si="2"/>
        <v>0</v>
      </c>
    </row>
    <row r="15" spans="1:18">
      <c r="A15" s="44" t="s">
        <v>50</v>
      </c>
      <c r="B15" s="68" t="s">
        <v>109</v>
      </c>
      <c r="C15" s="44" t="str">
        <f>VLOOKUP(A15,DATA!$I$46:$J$85,2,FALSE)</f>
        <v>F86044FN</v>
      </c>
      <c r="D15" s="42"/>
      <c r="E15" s="47"/>
      <c r="F15" s="40"/>
      <c r="G15" s="43"/>
      <c r="H15" s="42">
        <f t="shared" ca="1" si="2"/>
        <v>87</v>
      </c>
      <c r="I15" s="39">
        <f t="shared" ca="1" si="2"/>
        <v>47</v>
      </c>
      <c r="J15" s="39">
        <f t="shared" ca="1" si="2"/>
        <v>9</v>
      </c>
      <c r="K15" s="39">
        <f t="shared" ca="1" si="2"/>
        <v>5</v>
      </c>
      <c r="L15" s="39">
        <f t="shared" ca="1" si="2"/>
        <v>14</v>
      </c>
      <c r="M15" s="39">
        <f t="shared" ca="1" si="2"/>
        <v>3</v>
      </c>
      <c r="N15" s="39">
        <f t="shared" ca="1" si="2"/>
        <v>4</v>
      </c>
      <c r="O15" s="69">
        <f t="shared" ca="1" si="2"/>
        <v>0</v>
      </c>
    </row>
    <row r="16" spans="1:18">
      <c r="A16" s="44" t="s">
        <v>52</v>
      </c>
      <c r="B16" s="68" t="s">
        <v>51</v>
      </c>
      <c r="C16" s="44" t="str">
        <f>VLOOKUP(A16,DATA!$I$46:$J$85,2,FALSE)</f>
        <v>F86696FN</v>
      </c>
      <c r="D16" s="42"/>
      <c r="E16" s="47"/>
      <c r="F16" s="40"/>
      <c r="G16" s="43"/>
      <c r="H16" s="42">
        <f t="shared" ca="1" si="2"/>
        <v>142</v>
      </c>
      <c r="I16" s="39">
        <f t="shared" ca="1" si="2"/>
        <v>22</v>
      </c>
      <c r="J16" s="39">
        <f t="shared" ca="1" si="2"/>
        <v>17</v>
      </c>
      <c r="K16" s="39">
        <f t="shared" ca="1" si="2"/>
        <v>2</v>
      </c>
      <c r="L16" s="39">
        <f t="shared" ca="1" si="2"/>
        <v>4</v>
      </c>
      <c r="M16" s="39">
        <f t="shared" ca="1" si="2"/>
        <v>1</v>
      </c>
      <c r="N16" s="39">
        <f t="shared" ca="1" si="2"/>
        <v>1</v>
      </c>
      <c r="O16" s="69">
        <f t="shared" ca="1" si="2"/>
        <v>0</v>
      </c>
    </row>
    <row r="17" spans="1:15">
      <c r="A17" s="44" t="s">
        <v>54</v>
      </c>
      <c r="B17" s="68" t="s">
        <v>53</v>
      </c>
      <c r="C17" s="44" t="str">
        <f>VLOOKUP(A17,DATA!$I$46:$J$85,2,FALSE)</f>
        <v>F86621FN</v>
      </c>
      <c r="D17" s="42"/>
      <c r="E17" s="47"/>
      <c r="F17" s="40"/>
      <c r="G17" s="43"/>
      <c r="H17" s="42">
        <f t="shared" ca="1" si="2"/>
        <v>1</v>
      </c>
      <c r="I17" s="39">
        <f t="shared" ca="1" si="2"/>
        <v>0</v>
      </c>
      <c r="J17" s="39">
        <f t="shared" ca="1" si="2"/>
        <v>0</v>
      </c>
      <c r="K17" s="39">
        <f t="shared" ca="1" si="2"/>
        <v>0</v>
      </c>
      <c r="L17" s="39">
        <f t="shared" ca="1" si="2"/>
        <v>0</v>
      </c>
      <c r="M17" s="39">
        <f t="shared" ca="1" si="2"/>
        <v>0</v>
      </c>
      <c r="N17" s="39">
        <f t="shared" ca="1" si="2"/>
        <v>1</v>
      </c>
      <c r="O17" s="69">
        <f t="shared" ca="1" si="2"/>
        <v>0</v>
      </c>
    </row>
    <row r="18" spans="1:15">
      <c r="A18" s="44" t="s">
        <v>56</v>
      </c>
      <c r="B18" s="68" t="s">
        <v>55</v>
      </c>
      <c r="C18" s="44" t="str">
        <f>VLOOKUP(A18,DATA!$I$46:$J$85,2,FALSE)</f>
        <v>F86712FN</v>
      </c>
      <c r="D18" s="42"/>
      <c r="E18" s="47"/>
      <c r="F18" s="40"/>
      <c r="G18" s="43"/>
      <c r="H18" s="42">
        <f t="shared" ca="1" si="2"/>
        <v>0</v>
      </c>
      <c r="I18" s="39">
        <f t="shared" ca="1" si="2"/>
        <v>0</v>
      </c>
      <c r="J18" s="39">
        <f t="shared" ca="1" si="2"/>
        <v>0</v>
      </c>
      <c r="K18" s="39">
        <f t="shared" ca="1" si="2"/>
        <v>0</v>
      </c>
      <c r="L18" s="39">
        <f t="shared" ca="1" si="2"/>
        <v>0</v>
      </c>
      <c r="M18" s="39">
        <f t="shared" ca="1" si="2"/>
        <v>0</v>
      </c>
      <c r="N18" s="39">
        <f t="shared" ca="1" si="2"/>
        <v>0</v>
      </c>
      <c r="O18" s="69">
        <f t="shared" ca="1" si="2"/>
        <v>0</v>
      </c>
    </row>
    <row r="19" spans="1:15">
      <c r="A19" s="44" t="s">
        <v>58</v>
      </c>
      <c r="B19" s="68" t="s">
        <v>57</v>
      </c>
      <c r="C19" s="44" t="str">
        <f>VLOOKUP(A19,DATA!$I$46:$J$85,2,FALSE)</f>
        <v>F86045FN</v>
      </c>
      <c r="D19" s="42"/>
      <c r="E19" s="47"/>
      <c r="F19" s="40"/>
      <c r="G19" s="43"/>
      <c r="H19" s="42">
        <f t="shared" ca="1" si="2"/>
        <v>0</v>
      </c>
      <c r="I19" s="39">
        <f t="shared" ca="1" si="2"/>
        <v>0</v>
      </c>
      <c r="J19" s="39">
        <f t="shared" ca="1" si="2"/>
        <v>0</v>
      </c>
      <c r="K19" s="39">
        <f t="shared" ca="1" si="2"/>
        <v>0</v>
      </c>
      <c r="L19" s="39">
        <f t="shared" ca="1" si="2"/>
        <v>0</v>
      </c>
      <c r="M19" s="39">
        <f t="shared" ca="1" si="2"/>
        <v>0</v>
      </c>
      <c r="N19" s="39">
        <f t="shared" ca="1" si="2"/>
        <v>0</v>
      </c>
      <c r="O19" s="69">
        <f t="shared" ca="1" si="2"/>
        <v>0</v>
      </c>
    </row>
    <row r="20" spans="1:15">
      <c r="A20" s="44" t="s">
        <v>60</v>
      </c>
      <c r="B20" s="68" t="s">
        <v>59</v>
      </c>
      <c r="C20" s="44" t="str">
        <f>VLOOKUP(A20,DATA!$I$46:$J$85,2,FALSE)</f>
        <v>F86701FN</v>
      </c>
      <c r="D20" s="42"/>
      <c r="E20" s="47"/>
      <c r="F20" s="40"/>
      <c r="G20" s="43"/>
      <c r="H20" s="42">
        <f t="shared" ca="1" si="2"/>
        <v>10</v>
      </c>
      <c r="I20" s="39">
        <f t="shared" ca="1" si="2"/>
        <v>2</v>
      </c>
      <c r="J20" s="39">
        <f t="shared" ca="1" si="2"/>
        <v>3</v>
      </c>
      <c r="K20" s="39">
        <f t="shared" ca="1" si="2"/>
        <v>0</v>
      </c>
      <c r="L20" s="39">
        <f t="shared" ca="1" si="2"/>
        <v>0</v>
      </c>
      <c r="M20" s="39">
        <f t="shared" ca="1" si="2"/>
        <v>0</v>
      </c>
      <c r="N20" s="39">
        <f t="shared" ca="1" si="2"/>
        <v>0</v>
      </c>
      <c r="O20" s="69">
        <f t="shared" ca="1" si="2"/>
        <v>0</v>
      </c>
    </row>
    <row r="21" spans="1:15">
      <c r="A21" s="44" t="s">
        <v>62</v>
      </c>
      <c r="B21" s="68" t="s">
        <v>61</v>
      </c>
      <c r="C21" s="44" t="str">
        <f>VLOOKUP(A21,DATA!$I$46:$J$85,2,FALSE)</f>
        <v>F86650FN</v>
      </c>
      <c r="D21" s="42"/>
      <c r="E21" s="47"/>
      <c r="F21" s="40"/>
      <c r="G21" s="43"/>
      <c r="H21" s="42">
        <f t="shared" ca="1" si="2"/>
        <v>1</v>
      </c>
      <c r="I21" s="39">
        <f t="shared" ca="1" si="2"/>
        <v>3</v>
      </c>
      <c r="J21" s="39">
        <f t="shared" ca="1" si="2"/>
        <v>0</v>
      </c>
      <c r="K21" s="39">
        <f t="shared" ca="1" si="2"/>
        <v>0</v>
      </c>
      <c r="L21" s="39">
        <f t="shared" ca="1" si="2"/>
        <v>0</v>
      </c>
      <c r="M21" s="39">
        <f t="shared" ca="1" si="2"/>
        <v>0</v>
      </c>
      <c r="N21" s="39">
        <f t="shared" ca="1" si="2"/>
        <v>6</v>
      </c>
      <c r="O21" s="69">
        <f t="shared" ca="1" si="2"/>
        <v>0</v>
      </c>
    </row>
    <row r="22" spans="1:15">
      <c r="A22" s="44" t="s">
        <v>64</v>
      </c>
      <c r="B22" s="68" t="s">
        <v>63</v>
      </c>
      <c r="C22" s="44" t="str">
        <f>VLOOKUP(A22,DATA!$I$46:$J$85,2,FALSE)</f>
        <v>F86625FN</v>
      </c>
      <c r="D22" s="42"/>
      <c r="E22" s="47"/>
      <c r="F22" s="40"/>
      <c r="G22" s="43"/>
      <c r="H22" s="42">
        <f t="shared" ca="1" si="2"/>
        <v>11</v>
      </c>
      <c r="I22" s="39">
        <f t="shared" ca="1" si="2"/>
        <v>53</v>
      </c>
      <c r="J22" s="39">
        <f t="shared" ca="1" si="2"/>
        <v>31</v>
      </c>
      <c r="K22" s="39">
        <f t="shared" ca="1" si="2"/>
        <v>31</v>
      </c>
      <c r="L22" s="39">
        <f t="shared" ca="1" si="2"/>
        <v>0</v>
      </c>
      <c r="M22" s="39">
        <f t="shared" ca="1" si="2"/>
        <v>2</v>
      </c>
      <c r="N22" s="39">
        <f t="shared" ca="1" si="2"/>
        <v>2</v>
      </c>
      <c r="O22" s="69">
        <f t="shared" ca="1" si="2"/>
        <v>0</v>
      </c>
    </row>
    <row r="23" spans="1:15">
      <c r="A23" s="44" t="s">
        <v>66</v>
      </c>
      <c r="B23" s="68" t="s">
        <v>65</v>
      </c>
      <c r="C23" s="44" t="str">
        <f>VLOOKUP(A23,DATA!$I$46:$J$85,2,FALSE)</f>
        <v>F86666FN</v>
      </c>
      <c r="D23" s="42"/>
      <c r="E23" s="47"/>
      <c r="F23" s="40"/>
      <c r="G23" s="43"/>
      <c r="H23" s="42">
        <f t="shared" ca="1" si="2"/>
        <v>0</v>
      </c>
      <c r="I23" s="39">
        <f t="shared" ca="1" si="2"/>
        <v>0</v>
      </c>
      <c r="J23" s="39">
        <f t="shared" ca="1" si="2"/>
        <v>0</v>
      </c>
      <c r="K23" s="39">
        <f t="shared" ca="1" si="2"/>
        <v>0</v>
      </c>
      <c r="L23" s="39">
        <f t="shared" ca="1" si="2"/>
        <v>2</v>
      </c>
      <c r="M23" s="39">
        <f t="shared" ca="1" si="2"/>
        <v>2</v>
      </c>
      <c r="N23" s="39">
        <f t="shared" ca="1" si="2"/>
        <v>4</v>
      </c>
      <c r="O23" s="69">
        <f t="shared" ca="1" si="2"/>
        <v>0</v>
      </c>
    </row>
    <row r="24" spans="1:15">
      <c r="A24" s="44" t="s">
        <v>68</v>
      </c>
      <c r="B24" s="68" t="s">
        <v>67</v>
      </c>
      <c r="C24" s="44" t="str">
        <f>VLOOKUP(A24,DATA!$I$46:$J$85,2,FALSE)</f>
        <v>F86705FN</v>
      </c>
      <c r="D24" s="42"/>
      <c r="E24" s="47"/>
      <c r="F24" s="40"/>
      <c r="G24" s="43"/>
      <c r="H24" s="42">
        <f t="shared" ca="1" si="2"/>
        <v>0</v>
      </c>
      <c r="I24" s="39">
        <f t="shared" ca="1" si="2"/>
        <v>0</v>
      </c>
      <c r="J24" s="39">
        <f t="shared" ca="1" si="2"/>
        <v>0</v>
      </c>
      <c r="K24" s="39">
        <f t="shared" ca="1" si="2"/>
        <v>0</v>
      </c>
      <c r="L24" s="39">
        <f t="shared" ca="1" si="2"/>
        <v>0</v>
      </c>
      <c r="M24" s="39">
        <f t="shared" ca="1" si="2"/>
        <v>0</v>
      </c>
      <c r="N24" s="39">
        <f t="shared" ca="1" si="2"/>
        <v>0</v>
      </c>
      <c r="O24" s="69">
        <f t="shared" ca="1" si="2"/>
        <v>0</v>
      </c>
    </row>
    <row r="25" spans="1:15">
      <c r="A25" s="44" t="s">
        <v>70</v>
      </c>
      <c r="B25" s="68" t="s">
        <v>69</v>
      </c>
      <c r="C25" s="44" t="str">
        <f>VLOOKUP(A25,DATA!$I$46:$J$85,2,FALSE)</f>
        <v>F86088FN</v>
      </c>
      <c r="D25" s="42"/>
      <c r="E25" s="47"/>
      <c r="F25" s="40"/>
      <c r="G25" s="43"/>
      <c r="H25" s="42">
        <f t="shared" ca="1" si="2"/>
        <v>0</v>
      </c>
      <c r="I25" s="39">
        <f t="shared" ca="1" si="2"/>
        <v>0</v>
      </c>
      <c r="J25" s="39">
        <f t="shared" ca="1" si="2"/>
        <v>0</v>
      </c>
      <c r="K25" s="39">
        <f t="shared" ca="1" si="2"/>
        <v>0</v>
      </c>
      <c r="L25" s="39">
        <f t="shared" ca="1" si="2"/>
        <v>0</v>
      </c>
      <c r="M25" s="39">
        <f t="shared" ca="1" si="2"/>
        <v>0</v>
      </c>
      <c r="N25" s="39">
        <f t="shared" ca="1" si="2"/>
        <v>1</v>
      </c>
      <c r="O25" s="69">
        <f t="shared" ca="1" si="2"/>
        <v>0</v>
      </c>
    </row>
    <row r="26" spans="1:15">
      <c r="A26" s="44" t="s">
        <v>72</v>
      </c>
      <c r="B26" s="68" t="s">
        <v>71</v>
      </c>
      <c r="C26" s="44" t="str">
        <f>VLOOKUP(A26,DATA!$I$46:$J$85,2,FALSE)</f>
        <v>F86074FN</v>
      </c>
      <c r="D26" s="42"/>
      <c r="E26" s="47"/>
      <c r="F26" s="40"/>
      <c r="G26" s="43"/>
      <c r="H26" s="42">
        <f t="shared" ca="1" si="2"/>
        <v>11</v>
      </c>
      <c r="I26" s="39">
        <f t="shared" ca="1" si="2"/>
        <v>9</v>
      </c>
      <c r="J26" s="39">
        <f t="shared" ca="1" si="2"/>
        <v>24</v>
      </c>
      <c r="K26" s="39">
        <f t="shared" ca="1" si="2"/>
        <v>5</v>
      </c>
      <c r="L26" s="39">
        <f t="shared" ca="1" si="2"/>
        <v>277</v>
      </c>
      <c r="M26" s="39">
        <f t="shared" ca="1" si="2"/>
        <v>33</v>
      </c>
      <c r="N26" s="39">
        <f t="shared" ca="1" si="2"/>
        <v>4</v>
      </c>
      <c r="O26" s="69">
        <f t="shared" ca="1" si="2"/>
        <v>0</v>
      </c>
    </row>
    <row r="27" spans="1:15">
      <c r="A27" s="44" t="s">
        <v>74</v>
      </c>
      <c r="B27" s="68" t="s">
        <v>73</v>
      </c>
      <c r="C27" s="44" t="str">
        <f>VLOOKUP(A27,DATA!$I$46:$J$85,2,FALSE)</f>
        <v>F86018FN</v>
      </c>
      <c r="D27" s="42"/>
      <c r="E27" s="47"/>
      <c r="F27" s="40"/>
      <c r="G27" s="43"/>
      <c r="H27" s="42">
        <f t="shared" ca="1" si="2"/>
        <v>0</v>
      </c>
      <c r="I27" s="39">
        <f t="shared" ca="1" si="2"/>
        <v>9</v>
      </c>
      <c r="J27" s="39">
        <f t="shared" ca="1" si="2"/>
        <v>0</v>
      </c>
      <c r="K27" s="39">
        <f t="shared" ca="1" si="2"/>
        <v>0</v>
      </c>
      <c r="L27" s="39">
        <f t="shared" ca="1" si="2"/>
        <v>0</v>
      </c>
      <c r="M27" s="39">
        <f t="shared" ca="1" si="2"/>
        <v>0</v>
      </c>
      <c r="N27" s="39">
        <f t="shared" ca="1" si="2"/>
        <v>2</v>
      </c>
      <c r="O27" s="69">
        <f t="shared" ca="1" si="2"/>
        <v>0</v>
      </c>
    </row>
    <row r="28" spans="1:15">
      <c r="A28" s="44" t="s">
        <v>76</v>
      </c>
      <c r="B28" s="68" t="s">
        <v>75</v>
      </c>
      <c r="C28" s="44" t="str">
        <f>VLOOKUP(A28,DATA!$I$46:$J$85,2,FALSE)</f>
        <v>F86607FN</v>
      </c>
      <c r="D28" s="42"/>
      <c r="E28" s="47"/>
      <c r="F28" s="40"/>
      <c r="G28" s="43"/>
      <c r="H28" s="42">
        <f t="shared" ca="1" si="2"/>
        <v>164</v>
      </c>
      <c r="I28" s="39">
        <f t="shared" ca="1" si="2"/>
        <v>43</v>
      </c>
      <c r="J28" s="39">
        <f t="shared" ca="1" si="2"/>
        <v>10</v>
      </c>
      <c r="K28" s="39">
        <f t="shared" ca="1" si="2"/>
        <v>5</v>
      </c>
      <c r="L28" s="39">
        <f t="shared" ca="1" si="2"/>
        <v>2</v>
      </c>
      <c r="M28" s="39">
        <f t="shared" ca="1" si="2"/>
        <v>1</v>
      </c>
      <c r="N28" s="39">
        <f t="shared" ca="1" si="2"/>
        <v>3</v>
      </c>
      <c r="O28" s="69">
        <f t="shared" ca="1" si="2"/>
        <v>0</v>
      </c>
    </row>
    <row r="29" spans="1:15">
      <c r="A29" s="44" t="s">
        <v>78</v>
      </c>
      <c r="B29" s="68" t="s">
        <v>77</v>
      </c>
      <c r="C29" s="44" t="str">
        <f>VLOOKUP(A29,DATA!$I$46:$J$85,2,FALSE)</f>
        <v>F86708FN</v>
      </c>
      <c r="D29" s="42"/>
      <c r="E29" s="47"/>
      <c r="F29" s="40"/>
      <c r="G29" s="43"/>
      <c r="H29" s="42">
        <f t="shared" ca="1" si="2"/>
        <v>7</v>
      </c>
      <c r="I29" s="39">
        <f t="shared" ca="1" si="2"/>
        <v>5</v>
      </c>
      <c r="J29" s="39">
        <f t="shared" ca="1" si="2"/>
        <v>4</v>
      </c>
      <c r="K29" s="39">
        <f t="shared" ca="1" si="2"/>
        <v>1</v>
      </c>
      <c r="L29" s="39">
        <f t="shared" ca="1" si="2"/>
        <v>1</v>
      </c>
      <c r="M29" s="39">
        <f t="shared" ca="1" si="2"/>
        <v>0</v>
      </c>
      <c r="N29" s="39">
        <f t="shared" ca="1" si="2"/>
        <v>0</v>
      </c>
      <c r="O29" s="69">
        <f t="shared" ca="1" si="2"/>
        <v>0</v>
      </c>
    </row>
    <row r="30" spans="1:15">
      <c r="A30" s="44" t="s">
        <v>80</v>
      </c>
      <c r="B30" s="68" t="s">
        <v>79</v>
      </c>
      <c r="C30" s="44" t="str">
        <f>VLOOKUP(A30,DATA!$I$46:$J$85,2,FALSE)</f>
        <v>F86001FN</v>
      </c>
      <c r="D30" s="42"/>
      <c r="E30" s="47"/>
      <c r="F30" s="40"/>
      <c r="G30" s="43"/>
      <c r="H30" s="42">
        <f t="shared" ca="1" si="2"/>
        <v>228</v>
      </c>
      <c r="I30" s="39">
        <f t="shared" ca="1" si="2"/>
        <v>100</v>
      </c>
      <c r="J30" s="39">
        <f t="shared" ca="1" si="2"/>
        <v>50</v>
      </c>
      <c r="K30" s="39">
        <f t="shared" ca="1" si="2"/>
        <v>16</v>
      </c>
      <c r="L30" s="39">
        <f t="shared" ca="1" si="2"/>
        <v>45</v>
      </c>
      <c r="M30" s="39">
        <f t="shared" ca="1" si="2"/>
        <v>8</v>
      </c>
      <c r="N30" s="39">
        <f t="shared" ca="1" si="2"/>
        <v>6</v>
      </c>
      <c r="O30" s="69">
        <f t="shared" ca="1" si="2"/>
        <v>0</v>
      </c>
    </row>
    <row r="31" spans="1:15">
      <c r="A31" s="44" t="s">
        <v>82</v>
      </c>
      <c r="B31" s="68" t="s">
        <v>110</v>
      </c>
      <c r="C31" s="44" t="str">
        <f>VLOOKUP(A31,DATA!$I$46:$J$85,2,FALSE)</f>
        <v>F86005FN</v>
      </c>
      <c r="D31" s="42"/>
      <c r="E31" s="47"/>
      <c r="F31" s="40"/>
      <c r="G31" s="43"/>
      <c r="H31" s="42">
        <f t="shared" ca="1" si="2"/>
        <v>1</v>
      </c>
      <c r="I31" s="39">
        <f t="shared" ca="1" si="2"/>
        <v>2</v>
      </c>
      <c r="J31" s="39">
        <f t="shared" ca="1" si="2"/>
        <v>2</v>
      </c>
      <c r="K31" s="39">
        <f t="shared" ca="1" si="2"/>
        <v>1</v>
      </c>
      <c r="L31" s="39">
        <f t="shared" ca="1" si="2"/>
        <v>1</v>
      </c>
      <c r="M31" s="39">
        <f t="shared" ca="1" si="2"/>
        <v>3</v>
      </c>
      <c r="N31" s="39">
        <f t="shared" ca="1" si="2"/>
        <v>5</v>
      </c>
      <c r="O31" s="69">
        <f t="shared" ca="1" si="2"/>
        <v>0</v>
      </c>
    </row>
    <row r="32" spans="1:15">
      <c r="A32" s="44" t="s">
        <v>84</v>
      </c>
      <c r="B32" s="68" t="s">
        <v>83</v>
      </c>
      <c r="C32" s="44" t="str">
        <f>VLOOKUP(A32,DATA!$I$46:$J$85,2,FALSE)</f>
        <v>F86086FN</v>
      </c>
      <c r="D32" s="42"/>
      <c r="E32" s="47"/>
      <c r="F32" s="40"/>
      <c r="G32" s="43"/>
      <c r="H32" s="42">
        <f t="shared" ca="1" si="2"/>
        <v>14</v>
      </c>
      <c r="I32" s="39">
        <f t="shared" ca="1" si="2"/>
        <v>25</v>
      </c>
      <c r="J32" s="39">
        <f t="shared" ca="1" si="2"/>
        <v>7</v>
      </c>
      <c r="K32" s="39">
        <f t="shared" ca="1" si="2"/>
        <v>10</v>
      </c>
      <c r="L32" s="39">
        <f t="shared" ca="1" si="2"/>
        <v>2</v>
      </c>
      <c r="M32" s="39">
        <f t="shared" ca="1" si="2"/>
        <v>5</v>
      </c>
      <c r="N32" s="39">
        <f t="shared" ca="1" si="2"/>
        <v>3</v>
      </c>
      <c r="O32" s="69">
        <f t="shared" ca="1" si="2"/>
        <v>0</v>
      </c>
    </row>
    <row r="33" spans="1:15">
      <c r="A33" s="44" t="s">
        <v>86</v>
      </c>
      <c r="B33" s="68" t="s">
        <v>85</v>
      </c>
      <c r="C33" s="44" t="str">
        <f>VLOOKUP(A33,DATA!$I$46:$J$85,2,FALSE)</f>
        <v>F86006FN</v>
      </c>
      <c r="D33" s="42"/>
      <c r="E33" s="47"/>
      <c r="F33" s="40"/>
      <c r="G33" s="43"/>
      <c r="H33" s="42">
        <f t="shared" ca="1" si="2"/>
        <v>179</v>
      </c>
      <c r="I33" s="39">
        <f t="shared" ca="1" si="2"/>
        <v>150</v>
      </c>
      <c r="J33" s="39">
        <f t="shared" ca="1" si="2"/>
        <v>35</v>
      </c>
      <c r="K33" s="39">
        <f t="shared" ca="1" si="2"/>
        <v>61</v>
      </c>
      <c r="L33" s="39">
        <f t="shared" ca="1" si="2"/>
        <v>30</v>
      </c>
      <c r="M33" s="39">
        <f t="shared" ca="1" si="2"/>
        <v>52</v>
      </c>
      <c r="N33" s="39">
        <f t="shared" ca="1" si="2"/>
        <v>5</v>
      </c>
      <c r="O33" s="69">
        <f t="shared" ca="1" si="2"/>
        <v>0</v>
      </c>
    </row>
    <row r="34" spans="1:15">
      <c r="A34" s="44" t="s">
        <v>88</v>
      </c>
      <c r="B34" s="68" t="s">
        <v>87</v>
      </c>
      <c r="C34" s="44" t="str">
        <f>VLOOKUP(A34,DATA!$I$46:$J$85,2,FALSE)</f>
        <v>F86626FN</v>
      </c>
      <c r="D34" s="42">
        <f ca="1">SUMIFS(OFFSET(REL_D,,MATCH(D$2,IND,0)-1),REL_D,$C$3,OrgID,$C34)</f>
        <v>0</v>
      </c>
      <c r="E34" s="47">
        <f t="shared" ref="E34" ca="1" si="3">D34-SUMIFS(OFFSET(REL_D,,MATCH(E$2,IND,0)-1),REL_D,$C$3,OrgID,$C34)</f>
        <v>0</v>
      </c>
      <c r="F34" s="40" t="str">
        <f t="shared" ref="F34" ca="1" si="4">IFERROR(E34/D34,"-")</f>
        <v>-</v>
      </c>
      <c r="G34" s="43">
        <f t="shared" ca="1" si="2"/>
        <v>0</v>
      </c>
      <c r="H34" s="42">
        <f t="shared" ca="1" si="2"/>
        <v>199</v>
      </c>
      <c r="I34" s="39">
        <f t="shared" ca="1" si="2"/>
        <v>101</v>
      </c>
      <c r="J34" s="39">
        <f t="shared" ca="1" si="2"/>
        <v>144</v>
      </c>
      <c r="K34" s="39">
        <f t="shared" ca="1" si="2"/>
        <v>64</v>
      </c>
      <c r="L34" s="39">
        <f t="shared" ca="1" si="2"/>
        <v>104</v>
      </c>
      <c r="M34" s="39">
        <f t="shared" ref="H34:O43" ca="1" si="5">SUMIFS(OFFSET(REL_D,,MATCH(M$2,IND,0)-1),REL_D,$C$3,OrgID,$C34)</f>
        <v>35</v>
      </c>
      <c r="N34" s="39">
        <f t="shared" ca="1" si="5"/>
        <v>145</v>
      </c>
      <c r="O34" s="69">
        <f t="shared" ca="1" si="5"/>
        <v>0</v>
      </c>
    </row>
    <row r="35" spans="1:15">
      <c r="A35" s="44" t="s">
        <v>90</v>
      </c>
      <c r="B35" s="68" t="s">
        <v>89</v>
      </c>
      <c r="C35" s="44" t="str">
        <f>VLOOKUP(A35,DATA!$I$46:$J$85,2,FALSE)</f>
        <v>F86030FN</v>
      </c>
      <c r="D35" s="42">
        <f ca="1">SUMIFS(OFFSET(REL_D,,MATCH(D$2,IND,0)-1),REL_D,$C$3,OrgID,$C35)</f>
        <v>0</v>
      </c>
      <c r="E35" s="47">
        <f ca="1">D35-SUMIFS(OFFSET(REL_D,,MATCH(E$2,IND,0)-1),REL_D,$C$3,OrgID,$C35)</f>
        <v>0</v>
      </c>
      <c r="F35" s="40" t="str">
        <f t="shared" ca="1" si="1"/>
        <v>-</v>
      </c>
      <c r="G35" s="43">
        <f t="shared" ca="1" si="2"/>
        <v>0</v>
      </c>
      <c r="H35" s="42">
        <f t="shared" ca="1" si="5"/>
        <v>226</v>
      </c>
      <c r="I35" s="39">
        <f t="shared" ca="1" si="5"/>
        <v>126</v>
      </c>
      <c r="J35" s="39">
        <f t="shared" ca="1" si="5"/>
        <v>45</v>
      </c>
      <c r="K35" s="39">
        <f t="shared" ca="1" si="5"/>
        <v>71</v>
      </c>
      <c r="L35" s="39">
        <f t="shared" ca="1" si="5"/>
        <v>74</v>
      </c>
      <c r="M35" s="39">
        <f t="shared" ca="1" si="5"/>
        <v>83</v>
      </c>
      <c r="N35" s="39">
        <f t="shared" ca="1" si="5"/>
        <v>94</v>
      </c>
      <c r="O35" s="69">
        <f t="shared" ca="1" si="5"/>
        <v>0</v>
      </c>
    </row>
    <row r="36" spans="1:15">
      <c r="A36" s="44" t="s">
        <v>92</v>
      </c>
      <c r="B36" s="68" t="s">
        <v>91</v>
      </c>
      <c r="C36" s="44" t="str">
        <f>VLOOKUP(A36,DATA!$I$46:$J$85,2,FALSE)</f>
        <v>F86062FN</v>
      </c>
      <c r="D36" s="42">
        <f ca="1">SUMIFS(OFFSET(REL_D,,MATCH(D$2,IND,0)-1),REL_D,$C$3,OrgID,$C36)</f>
        <v>0</v>
      </c>
      <c r="E36" s="47">
        <f t="shared" ca="1" si="0"/>
        <v>0</v>
      </c>
      <c r="F36" s="40" t="str">
        <f t="shared" ca="1" si="1"/>
        <v>-</v>
      </c>
      <c r="G36" s="43">
        <f t="shared" ref="G36:G38" ca="1" si="6">SUMIFS(OFFSET(REL_D,,MATCH(G$2,IND,0)-1),REL_D,$C$3,OrgID,$C36)</f>
        <v>0</v>
      </c>
      <c r="H36" s="42">
        <f t="shared" ca="1" si="5"/>
        <v>141</v>
      </c>
      <c r="I36" s="39">
        <f t="shared" ca="1" si="5"/>
        <v>106</v>
      </c>
      <c r="J36" s="39">
        <f t="shared" ca="1" si="5"/>
        <v>21</v>
      </c>
      <c r="K36" s="39">
        <f t="shared" ca="1" si="5"/>
        <v>43</v>
      </c>
      <c r="L36" s="39">
        <f t="shared" ca="1" si="5"/>
        <v>53</v>
      </c>
      <c r="M36" s="39">
        <f t="shared" ca="1" si="5"/>
        <v>61</v>
      </c>
      <c r="N36" s="39">
        <f t="shared" ca="1" si="5"/>
        <v>107</v>
      </c>
      <c r="O36" s="69">
        <f t="shared" ca="1" si="5"/>
        <v>0</v>
      </c>
    </row>
    <row r="37" spans="1:15">
      <c r="A37" s="44" t="s">
        <v>94</v>
      </c>
      <c r="B37" s="68" t="s">
        <v>93</v>
      </c>
      <c r="C37" s="44" t="str">
        <f>VLOOKUP(A37,DATA!$I$46:$J$85,2,FALSE)</f>
        <v>F86679FN</v>
      </c>
      <c r="D37" s="42">
        <f ca="1">SUMIFS(OFFSET(REL_D,,MATCH(D$2,IND,0)-1),REL_D,$C$3,OrgID,$C37)</f>
        <v>0</v>
      </c>
      <c r="E37" s="47">
        <f t="shared" ref="E37" ca="1" si="7">D37-SUMIFS(OFFSET(REL_D,,MATCH(E$2,IND,0)-1),REL_D,$C$3,OrgID,$C37)</f>
        <v>0</v>
      </c>
      <c r="F37" s="40" t="str">
        <f t="shared" ref="F37" ca="1" si="8">IFERROR(E37/D37,"-")</f>
        <v>-</v>
      </c>
      <c r="G37" s="43">
        <f t="shared" ca="1" si="6"/>
        <v>0</v>
      </c>
      <c r="H37" s="42">
        <f t="shared" ca="1" si="5"/>
        <v>33</v>
      </c>
      <c r="I37" s="39">
        <f t="shared" ca="1" si="5"/>
        <v>15</v>
      </c>
      <c r="J37" s="39">
        <f t="shared" ca="1" si="5"/>
        <v>269</v>
      </c>
      <c r="K37" s="39">
        <f t="shared" ca="1" si="5"/>
        <v>84</v>
      </c>
      <c r="L37" s="39">
        <f t="shared" ca="1" si="5"/>
        <v>121</v>
      </c>
      <c r="M37" s="39">
        <f t="shared" ca="1" si="5"/>
        <v>63</v>
      </c>
      <c r="N37" s="39">
        <f t="shared" ca="1" si="5"/>
        <v>155</v>
      </c>
      <c r="O37" s="69">
        <f t="shared" ca="1" si="5"/>
        <v>0</v>
      </c>
    </row>
    <row r="38" spans="1:15">
      <c r="A38" s="44" t="s">
        <v>96</v>
      </c>
      <c r="B38" s="68" t="s">
        <v>95</v>
      </c>
      <c r="C38" s="44" t="str">
        <f>VLOOKUP(A38,DATA!$I$46:$J$85,2,FALSE)</f>
        <v>Y01839FN</v>
      </c>
      <c r="D38" s="42">
        <f ca="1">SUMIFS(OFFSET(REL_D,,MATCH(D$2,IND,0)-1),REL_D,$C$3,OrgID,$C38)</f>
        <v>0</v>
      </c>
      <c r="E38" s="47">
        <f t="shared" ca="1" si="0"/>
        <v>0</v>
      </c>
      <c r="F38" s="40" t="str">
        <f t="shared" ca="1" si="1"/>
        <v>-</v>
      </c>
      <c r="G38" s="43">
        <f t="shared" ca="1" si="6"/>
        <v>0</v>
      </c>
      <c r="H38" s="42">
        <f t="shared" ca="1" si="5"/>
        <v>296</v>
      </c>
      <c r="I38" s="39">
        <f t="shared" ca="1" si="5"/>
        <v>50</v>
      </c>
      <c r="J38" s="39">
        <f t="shared" ca="1" si="5"/>
        <v>182</v>
      </c>
      <c r="K38" s="39">
        <f t="shared" ca="1" si="5"/>
        <v>68</v>
      </c>
      <c r="L38" s="39">
        <f t="shared" ca="1" si="5"/>
        <v>76</v>
      </c>
      <c r="M38" s="39">
        <f t="shared" ca="1" si="5"/>
        <v>64</v>
      </c>
      <c r="N38" s="39">
        <f t="shared" ca="1" si="5"/>
        <v>165</v>
      </c>
      <c r="O38" s="69">
        <f t="shared" ca="1" si="5"/>
        <v>0</v>
      </c>
    </row>
    <row r="39" spans="1:15">
      <c r="A39" s="44" t="s">
        <v>98</v>
      </c>
      <c r="B39" s="68" t="s">
        <v>97</v>
      </c>
      <c r="C39" s="44" t="str">
        <f>VLOOKUP(A39,DATA!$I$46:$J$85,2,FALSE)</f>
        <v>F86058FN</v>
      </c>
      <c r="D39" s="42"/>
      <c r="E39" s="47"/>
      <c r="F39" s="40"/>
      <c r="G39" s="43"/>
      <c r="H39" s="42">
        <f t="shared" ca="1" si="5"/>
        <v>65</v>
      </c>
      <c r="I39" s="39">
        <f t="shared" ca="1" si="5"/>
        <v>14</v>
      </c>
      <c r="J39" s="39">
        <f t="shared" ca="1" si="5"/>
        <v>154</v>
      </c>
      <c r="K39" s="39">
        <f t="shared" ca="1" si="5"/>
        <v>33</v>
      </c>
      <c r="L39" s="39">
        <f t="shared" ca="1" si="5"/>
        <v>54</v>
      </c>
      <c r="M39" s="39">
        <f t="shared" ca="1" si="5"/>
        <v>8</v>
      </c>
      <c r="N39" s="39">
        <f t="shared" ca="1" si="5"/>
        <v>28</v>
      </c>
      <c r="O39" s="69">
        <f t="shared" ca="1" si="5"/>
        <v>0</v>
      </c>
    </row>
    <row r="40" spans="1:15">
      <c r="A40" s="44" t="s">
        <v>100</v>
      </c>
      <c r="B40" s="68" t="s">
        <v>99</v>
      </c>
      <c r="C40" s="44" t="str">
        <f>VLOOKUP(A40,DATA!$I$46:$J$85,2,FALSE)</f>
        <v>F86689FN</v>
      </c>
      <c r="D40" s="42"/>
      <c r="E40" s="47"/>
      <c r="F40" s="40"/>
      <c r="G40" s="43"/>
      <c r="H40" s="42">
        <f t="shared" ca="1" si="5"/>
        <v>245</v>
      </c>
      <c r="I40" s="39">
        <f t="shared" ca="1" si="5"/>
        <v>74</v>
      </c>
      <c r="J40" s="39">
        <f t="shared" ca="1" si="5"/>
        <v>71</v>
      </c>
      <c r="K40" s="39">
        <f t="shared" ca="1" si="5"/>
        <v>51</v>
      </c>
      <c r="L40" s="39">
        <f t="shared" ca="1" si="5"/>
        <v>56</v>
      </c>
      <c r="M40" s="39">
        <f t="shared" ca="1" si="5"/>
        <v>49</v>
      </c>
      <c r="N40" s="39">
        <f t="shared" ca="1" si="5"/>
        <v>110</v>
      </c>
      <c r="O40" s="69">
        <f t="shared" ca="1" si="5"/>
        <v>0</v>
      </c>
    </row>
    <row r="41" spans="1:15">
      <c r="A41" s="44" t="s">
        <v>102</v>
      </c>
      <c r="B41" s="68" t="s">
        <v>101</v>
      </c>
      <c r="C41" s="44" t="str">
        <f>VLOOKUP(A41,DATA!$I$46:$J$85,2,FALSE)</f>
        <v>F86644FN</v>
      </c>
      <c r="D41" s="42">
        <f ca="1">SUMIFS(OFFSET(REL_D,,MATCH(D$2,IND,0)-1),REL_D,$C$3,OrgID,$C41)</f>
        <v>0</v>
      </c>
      <c r="E41" s="47">
        <f t="shared" ca="1" si="0"/>
        <v>0</v>
      </c>
      <c r="F41" s="40" t="str">
        <f t="shared" ca="1" si="1"/>
        <v>-</v>
      </c>
      <c r="G41" s="43">
        <f ca="1">SUMIFS(OFFSET(REL_D,,MATCH(G$2,IND,0)-1),REL_D,$C$3,OrgID,$C41)</f>
        <v>0</v>
      </c>
      <c r="H41" s="42">
        <f t="shared" ca="1" si="5"/>
        <v>273</v>
      </c>
      <c r="I41" s="39">
        <f t="shared" ca="1" si="5"/>
        <v>125</v>
      </c>
      <c r="J41" s="39">
        <f t="shared" ca="1" si="5"/>
        <v>16</v>
      </c>
      <c r="K41" s="39">
        <f t="shared" ca="1" si="5"/>
        <v>14</v>
      </c>
      <c r="L41" s="39">
        <f t="shared" ca="1" si="5"/>
        <v>33</v>
      </c>
      <c r="M41" s="39">
        <f t="shared" ca="1" si="5"/>
        <v>8</v>
      </c>
      <c r="N41" s="39">
        <f t="shared" ca="1" si="5"/>
        <v>5</v>
      </c>
      <c r="O41" s="69">
        <f t="shared" ca="1" si="5"/>
        <v>0</v>
      </c>
    </row>
    <row r="42" spans="1:15">
      <c r="A42" s="44" t="s">
        <v>104</v>
      </c>
      <c r="B42" s="68" t="s">
        <v>111</v>
      </c>
      <c r="C42" s="44" t="str">
        <f>VLOOKUP(A42,DATA!$I$46:$J$85,2,FALSE)</f>
        <v>F86026FN</v>
      </c>
      <c r="D42" s="42"/>
      <c r="E42" s="47"/>
      <c r="F42" s="40"/>
      <c r="G42" s="43"/>
      <c r="H42" s="42">
        <f t="shared" ca="1" si="5"/>
        <v>2</v>
      </c>
      <c r="I42" s="39">
        <f t="shared" ca="1" si="5"/>
        <v>0</v>
      </c>
      <c r="J42" s="39">
        <f t="shared" ca="1" si="5"/>
        <v>1</v>
      </c>
      <c r="K42" s="39">
        <f t="shared" ca="1" si="5"/>
        <v>0</v>
      </c>
      <c r="L42" s="39">
        <f t="shared" ca="1" si="5"/>
        <v>2</v>
      </c>
      <c r="M42" s="39">
        <f t="shared" ca="1" si="5"/>
        <v>1</v>
      </c>
      <c r="N42" s="39">
        <f t="shared" ca="1" si="5"/>
        <v>5</v>
      </c>
      <c r="O42" s="69">
        <f t="shared" ca="1" si="5"/>
        <v>0</v>
      </c>
    </row>
    <row r="43" spans="1:15">
      <c r="A43" s="44" t="s">
        <v>106</v>
      </c>
      <c r="B43" s="68" t="s">
        <v>105</v>
      </c>
      <c r="C43" s="44" t="str">
        <f>VLOOKUP(A43,DATA!$I$46:$J$85,2,FALSE)</f>
        <v>F86004FN</v>
      </c>
      <c r="D43" s="42"/>
      <c r="E43" s="47"/>
      <c r="F43" s="40"/>
      <c r="G43" s="43"/>
      <c r="H43" s="42">
        <f t="shared" ca="1" si="5"/>
        <v>2</v>
      </c>
      <c r="I43" s="39">
        <f t="shared" ca="1" si="5"/>
        <v>0</v>
      </c>
      <c r="J43" s="39">
        <f t="shared" ca="1" si="5"/>
        <v>0</v>
      </c>
      <c r="K43" s="39">
        <f t="shared" ca="1" si="5"/>
        <v>0</v>
      </c>
      <c r="L43" s="39">
        <f t="shared" ca="1" si="5"/>
        <v>1</v>
      </c>
      <c r="M43" s="39">
        <f t="shared" ca="1" si="5"/>
        <v>1</v>
      </c>
      <c r="N43" s="39">
        <f t="shared" ca="1" si="5"/>
        <v>21</v>
      </c>
      <c r="O43" s="69">
        <f t="shared" ca="1" si="5"/>
        <v>0</v>
      </c>
    </row>
    <row r="44" spans="1:15">
      <c r="B44" s="75" t="s">
        <v>107</v>
      </c>
      <c r="C44" s="76"/>
      <c r="D44" s="77">
        <f ca="1">SUM(D5:D43)</f>
        <v>0</v>
      </c>
      <c r="E44" s="78">
        <f ca="1">SUM(E5:E43)</f>
        <v>0</v>
      </c>
      <c r="F44" s="79" t="e">
        <f t="shared" ref="F44" ca="1" si="9">E44/D44</f>
        <v>#DIV/0!</v>
      </c>
      <c r="G44" s="80">
        <f t="shared" ref="G44:O44" ca="1" si="10">SUM(G5:G43)</f>
        <v>0</v>
      </c>
      <c r="H44" s="1">
        <f t="shared" ca="1" si="10"/>
        <v>3329</v>
      </c>
      <c r="I44" s="1">
        <f t="shared" ca="1" si="10"/>
        <v>1290</v>
      </c>
      <c r="J44" s="1">
        <f t="shared" ca="1" si="10"/>
        <v>1216</v>
      </c>
      <c r="K44" s="1">
        <f t="shared" ca="1" si="10"/>
        <v>658</v>
      </c>
      <c r="L44" s="1">
        <f t="shared" ca="1" si="10"/>
        <v>1049</v>
      </c>
      <c r="M44" s="1">
        <f t="shared" ca="1" si="10"/>
        <v>543</v>
      </c>
      <c r="N44" s="1">
        <f t="shared" ca="1" si="10"/>
        <v>1069</v>
      </c>
      <c r="O44" s="70">
        <f t="shared" ca="1" si="10"/>
        <v>0</v>
      </c>
    </row>
    <row r="45" spans="1:15">
      <c r="B45" s="110" t="s">
        <v>108</v>
      </c>
      <c r="C45" s="111">
        <f>C3</f>
        <v>45748</v>
      </c>
      <c r="D45" s="71"/>
      <c r="E45" s="112"/>
      <c r="F45" s="71"/>
      <c r="G45" s="71"/>
      <c r="H45" s="71"/>
      <c r="I45" s="71"/>
      <c r="J45" s="71"/>
      <c r="K45" s="71"/>
      <c r="L45" s="71"/>
      <c r="M45" s="71"/>
      <c r="N45" s="71"/>
      <c r="O45" s="72"/>
    </row>
    <row r="46" spans="1:15" ht="26.25">
      <c r="B46" s="94"/>
      <c r="C46" s="92"/>
      <c r="D46" s="92"/>
      <c r="E46" s="92"/>
      <c r="F46" s="93"/>
      <c r="G46" s="93"/>
      <c r="H46" s="71"/>
      <c r="I46" s="71"/>
      <c r="J46" s="71"/>
      <c r="K46" s="71"/>
      <c r="L46" s="71"/>
      <c r="M46" s="71"/>
      <c r="N46" s="71"/>
      <c r="O46" s="72"/>
    </row>
    <row r="47" spans="1:15" ht="16.5" thickBot="1">
      <c r="B47" s="114" t="s">
        <v>112</v>
      </c>
      <c r="C47" s="115"/>
      <c r="D47" s="115"/>
      <c r="E47" s="115"/>
      <c r="F47" s="115"/>
      <c r="G47" s="115"/>
      <c r="H47" s="115"/>
      <c r="I47" s="115"/>
      <c r="J47" s="115"/>
      <c r="K47" s="115"/>
      <c r="L47" s="73"/>
      <c r="M47" s="73"/>
      <c r="N47" s="73"/>
      <c r="O47" s="74"/>
    </row>
    <row r="48" spans="1:15" ht="15.75" thickTop="1"/>
  </sheetData>
  <conditionalFormatting sqref="A5:A43">
    <cfRule type="expression" dxfId="17" priority="1">
      <formula>ISERROR(A5)</formula>
    </cfRule>
  </conditionalFormatting>
  <conditionalFormatting sqref="C3:O44">
    <cfRule type="expression" dxfId="16" priority="2">
      <formula>ISERROR(C3)</formula>
    </cfRule>
  </conditionalFormatting>
  <conditionalFormatting sqref="F44">
    <cfRule type="expression" dxfId="15" priority="13">
      <formula>ISERROR(F44)</formula>
    </cfRule>
  </conditionalFormatting>
  <dataValidations count="1">
    <dataValidation type="list" allowBlank="1" showInputMessage="1" showErrorMessage="1" sqref="B3" xr:uid="{00000000-0002-0000-0200-000000000000}">
      <formula1>QSelection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39997558519241921"/>
  </sheetPr>
  <dimension ref="A1:C22"/>
  <sheetViews>
    <sheetView workbookViewId="0">
      <selection activeCell="H28" sqref="H28"/>
    </sheetView>
  </sheetViews>
  <sheetFormatPr defaultRowHeight="15"/>
  <cols>
    <col min="1" max="1" width="39.140625" customWidth="1"/>
    <col min="2" max="2" width="62.85546875" customWidth="1"/>
    <col min="3" max="3" width="10.7109375" style="52" customWidth="1"/>
  </cols>
  <sheetData>
    <row r="1" spans="1:3">
      <c r="A1" s="2" t="s">
        <v>113</v>
      </c>
      <c r="B1" s="6" t="s">
        <v>114</v>
      </c>
    </row>
    <row r="2" spans="1:3">
      <c r="A2" s="1" t="s">
        <v>115</v>
      </c>
      <c r="B2" t="s">
        <v>116</v>
      </c>
    </row>
    <row r="3" spans="1:3">
      <c r="A3" s="48" t="s">
        <v>117</v>
      </c>
      <c r="B3" s="49" t="s">
        <v>118</v>
      </c>
    </row>
    <row r="4" spans="1:3">
      <c r="A4" s="1" t="s">
        <v>119</v>
      </c>
      <c r="B4" t="s">
        <v>120</v>
      </c>
    </row>
    <row r="5" spans="1:3">
      <c r="A5" s="1"/>
      <c r="B5" t="s">
        <v>121</v>
      </c>
      <c r="C5" s="53" t="s">
        <v>1</v>
      </c>
    </row>
    <row r="6" spans="1:3" ht="30">
      <c r="A6" s="1"/>
      <c r="B6" s="3" t="s">
        <v>122</v>
      </c>
    </row>
    <row r="7" spans="1:3">
      <c r="A7" s="1"/>
      <c r="B7" t="s">
        <v>123</v>
      </c>
    </row>
    <row r="8" spans="1:3">
      <c r="A8" s="48"/>
      <c r="B8" s="49" t="s">
        <v>124</v>
      </c>
      <c r="C8" s="53" t="s">
        <v>2</v>
      </c>
    </row>
    <row r="9" spans="1:3" ht="30">
      <c r="A9" s="50" t="s">
        <v>125</v>
      </c>
      <c r="B9" s="51" t="s">
        <v>126</v>
      </c>
    </row>
    <row r="10" spans="1:3">
      <c r="A10" s="1" t="s">
        <v>127</v>
      </c>
      <c r="B10" t="s">
        <v>128</v>
      </c>
    </row>
    <row r="11" spans="1:3">
      <c r="A11" s="1"/>
      <c r="B11" s="5" t="s">
        <v>129</v>
      </c>
    </row>
    <row r="12" spans="1:3">
      <c r="A12" s="1"/>
      <c r="B12" t="s">
        <v>130</v>
      </c>
    </row>
    <row r="13" spans="1:3" ht="45">
      <c r="A13" s="1"/>
      <c r="B13" s="3" t="s">
        <v>131</v>
      </c>
    </row>
    <row r="14" spans="1:3">
      <c r="A14" s="1"/>
      <c r="B14" t="s">
        <v>132</v>
      </c>
    </row>
    <row r="15" spans="1:3">
      <c r="A15" s="48"/>
      <c r="B15" s="49" t="s">
        <v>133</v>
      </c>
      <c r="C15" s="54" t="s">
        <v>134</v>
      </c>
    </row>
    <row r="16" spans="1:3">
      <c r="A16" s="48" t="s">
        <v>135</v>
      </c>
      <c r="B16" s="51" t="s">
        <v>136</v>
      </c>
    </row>
    <row r="17" spans="1:3">
      <c r="A17" s="1" t="s">
        <v>137</v>
      </c>
      <c r="B17" t="s">
        <v>128</v>
      </c>
    </row>
    <row r="18" spans="1:3">
      <c r="A18" s="1"/>
      <c r="B18" s="5" t="s">
        <v>138</v>
      </c>
    </row>
    <row r="19" spans="1:3">
      <c r="A19" s="1"/>
      <c r="B19" t="s">
        <v>139</v>
      </c>
    </row>
    <row r="20" spans="1:3" ht="45">
      <c r="A20" s="1"/>
      <c r="B20" s="3" t="s">
        <v>140</v>
      </c>
    </row>
    <row r="21" spans="1:3">
      <c r="A21" s="1"/>
      <c r="B21" t="s">
        <v>141</v>
      </c>
    </row>
    <row r="22" spans="1:3">
      <c r="A22" s="48"/>
      <c r="B22" s="49" t="s">
        <v>133</v>
      </c>
      <c r="C22" s="54" t="s">
        <v>142</v>
      </c>
    </row>
  </sheetData>
  <conditionalFormatting sqref="A1:B1">
    <cfRule type="expression" dxfId="14" priority="1">
      <formula>ISERROR(A1)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D643F-C227-4AB6-B178-F9EE07DB491D}">
  <sheetPr>
    <tabColor theme="4" tint="0.39997558519241921"/>
  </sheetPr>
  <dimension ref="A1:I40"/>
  <sheetViews>
    <sheetView workbookViewId="0">
      <selection activeCell="B2" sqref="B2:B40"/>
    </sheetView>
  </sheetViews>
  <sheetFormatPr defaultRowHeight="15"/>
  <cols>
    <col min="1" max="1" width="12.7109375" bestFit="1" customWidth="1"/>
    <col min="2" max="5" width="37" bestFit="1" customWidth="1"/>
    <col min="6" max="9" width="39.140625" bestFit="1" customWidth="1"/>
  </cols>
  <sheetData>
    <row r="1" spans="1:9">
      <c r="A1" t="s">
        <v>143</v>
      </c>
      <c r="B1" t="s">
        <v>144</v>
      </c>
      <c r="C1" t="s">
        <v>145</v>
      </c>
      <c r="D1" t="s">
        <v>146</v>
      </c>
      <c r="E1" t="s">
        <v>147</v>
      </c>
      <c r="F1" t="s">
        <v>148</v>
      </c>
      <c r="G1" t="s">
        <v>149</v>
      </c>
      <c r="H1" t="s">
        <v>150</v>
      </c>
      <c r="I1" t="s">
        <v>151</v>
      </c>
    </row>
    <row r="2" spans="1:9">
      <c r="A2" t="s">
        <v>80</v>
      </c>
      <c r="B2">
        <v>100</v>
      </c>
      <c r="C2">
        <v>16</v>
      </c>
      <c r="D2">
        <v>8</v>
      </c>
      <c r="E2">
        <v>0</v>
      </c>
      <c r="F2">
        <v>228</v>
      </c>
      <c r="G2">
        <v>50</v>
      </c>
      <c r="H2">
        <v>45</v>
      </c>
      <c r="I2">
        <v>6</v>
      </c>
    </row>
    <row r="3" spans="1:9">
      <c r="A3" t="s">
        <v>106</v>
      </c>
      <c r="B3">
        <v>0</v>
      </c>
      <c r="C3">
        <v>0</v>
      </c>
      <c r="D3">
        <v>1</v>
      </c>
      <c r="E3">
        <v>0</v>
      </c>
      <c r="F3">
        <v>2</v>
      </c>
      <c r="G3">
        <v>0</v>
      </c>
      <c r="H3">
        <v>1</v>
      </c>
      <c r="I3">
        <v>21</v>
      </c>
    </row>
    <row r="4" spans="1:9">
      <c r="A4" t="s">
        <v>82</v>
      </c>
      <c r="B4">
        <v>2</v>
      </c>
      <c r="C4">
        <v>1</v>
      </c>
      <c r="D4">
        <v>3</v>
      </c>
      <c r="E4">
        <v>0</v>
      </c>
      <c r="F4">
        <v>1</v>
      </c>
      <c r="G4">
        <v>2</v>
      </c>
      <c r="H4">
        <v>1</v>
      </c>
      <c r="I4">
        <v>5</v>
      </c>
    </row>
    <row r="5" spans="1:9">
      <c r="A5" t="s">
        <v>86</v>
      </c>
      <c r="B5">
        <v>150</v>
      </c>
      <c r="C5">
        <v>61</v>
      </c>
      <c r="D5">
        <v>52</v>
      </c>
      <c r="E5">
        <v>0</v>
      </c>
      <c r="F5">
        <v>179</v>
      </c>
      <c r="G5">
        <v>35</v>
      </c>
      <c r="H5">
        <v>30</v>
      </c>
      <c r="I5">
        <v>5</v>
      </c>
    </row>
    <row r="6" spans="1:9">
      <c r="A6" t="s">
        <v>44</v>
      </c>
      <c r="B6">
        <v>150</v>
      </c>
      <c r="C6">
        <v>58</v>
      </c>
      <c r="D6">
        <v>21</v>
      </c>
      <c r="E6">
        <v>0</v>
      </c>
      <c r="F6">
        <v>672</v>
      </c>
      <c r="G6">
        <v>68</v>
      </c>
      <c r="H6">
        <v>11</v>
      </c>
      <c r="I6">
        <v>1</v>
      </c>
    </row>
    <row r="7" spans="1:9">
      <c r="A7" t="s">
        <v>74</v>
      </c>
      <c r="B7">
        <v>9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2</v>
      </c>
    </row>
    <row r="8" spans="1:9">
      <c r="A8" t="s">
        <v>104</v>
      </c>
      <c r="B8">
        <v>0</v>
      </c>
      <c r="C8">
        <v>0</v>
      </c>
      <c r="D8">
        <v>1</v>
      </c>
      <c r="E8">
        <v>0</v>
      </c>
      <c r="F8">
        <v>2</v>
      </c>
      <c r="G8">
        <v>1</v>
      </c>
      <c r="H8">
        <v>2</v>
      </c>
      <c r="I8">
        <v>5</v>
      </c>
    </row>
    <row r="9" spans="1:9">
      <c r="A9" t="s">
        <v>90</v>
      </c>
      <c r="B9">
        <v>126</v>
      </c>
      <c r="C9">
        <v>71</v>
      </c>
      <c r="D9">
        <v>83</v>
      </c>
      <c r="E9">
        <v>0</v>
      </c>
      <c r="F9">
        <v>226</v>
      </c>
      <c r="G9">
        <v>45</v>
      </c>
      <c r="H9">
        <v>74</v>
      </c>
      <c r="I9">
        <v>94</v>
      </c>
    </row>
    <row r="10" spans="1:9">
      <c r="A10" t="s">
        <v>46</v>
      </c>
      <c r="B10">
        <v>0</v>
      </c>
      <c r="C10">
        <v>0</v>
      </c>
      <c r="D10">
        <v>0</v>
      </c>
      <c r="E10">
        <v>0</v>
      </c>
      <c r="F10">
        <v>0</v>
      </c>
      <c r="G10">
        <v>1</v>
      </c>
      <c r="H10">
        <v>0</v>
      </c>
      <c r="I10">
        <v>8</v>
      </c>
    </row>
    <row r="11" spans="1:9">
      <c r="A11" t="s">
        <v>48</v>
      </c>
      <c r="B11">
        <v>1</v>
      </c>
      <c r="C11">
        <v>0</v>
      </c>
      <c r="D11">
        <v>1</v>
      </c>
      <c r="E11">
        <v>0</v>
      </c>
      <c r="F11">
        <v>2</v>
      </c>
      <c r="G11">
        <v>1</v>
      </c>
      <c r="H11">
        <v>2</v>
      </c>
      <c r="I11">
        <v>2</v>
      </c>
    </row>
    <row r="12" spans="1:9">
      <c r="A12" t="s">
        <v>50</v>
      </c>
      <c r="B12">
        <v>47</v>
      </c>
      <c r="C12">
        <v>5</v>
      </c>
      <c r="D12">
        <v>3</v>
      </c>
      <c r="E12">
        <v>0</v>
      </c>
      <c r="F12">
        <v>87</v>
      </c>
      <c r="G12">
        <v>9</v>
      </c>
      <c r="H12">
        <v>14</v>
      </c>
      <c r="I12">
        <v>4</v>
      </c>
    </row>
    <row r="13" spans="1:9">
      <c r="A13" t="s">
        <v>58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</row>
    <row r="14" spans="1:9">
      <c r="A14" t="s">
        <v>98</v>
      </c>
      <c r="B14">
        <v>14</v>
      </c>
      <c r="C14">
        <v>33</v>
      </c>
      <c r="D14">
        <v>8</v>
      </c>
      <c r="E14">
        <v>0</v>
      </c>
      <c r="F14">
        <v>65</v>
      </c>
      <c r="G14">
        <v>154</v>
      </c>
      <c r="H14">
        <v>54</v>
      </c>
      <c r="I14">
        <v>28</v>
      </c>
    </row>
    <row r="15" spans="1:9">
      <c r="A15" t="s">
        <v>92</v>
      </c>
      <c r="B15">
        <v>106</v>
      </c>
      <c r="C15">
        <v>43</v>
      </c>
      <c r="D15">
        <v>61</v>
      </c>
      <c r="E15">
        <v>0</v>
      </c>
      <c r="F15">
        <v>141</v>
      </c>
      <c r="G15">
        <v>21</v>
      </c>
      <c r="H15">
        <v>53</v>
      </c>
      <c r="I15">
        <v>107</v>
      </c>
    </row>
    <row r="16" spans="1:9">
      <c r="A16" t="s">
        <v>72</v>
      </c>
      <c r="B16">
        <v>9</v>
      </c>
      <c r="C16">
        <v>5</v>
      </c>
      <c r="D16">
        <v>33</v>
      </c>
      <c r="E16">
        <v>0</v>
      </c>
      <c r="F16">
        <v>11</v>
      </c>
      <c r="G16">
        <v>24</v>
      </c>
      <c r="H16">
        <v>277</v>
      </c>
      <c r="I16">
        <v>4</v>
      </c>
    </row>
    <row r="17" spans="1:9">
      <c r="A17" t="s">
        <v>34</v>
      </c>
      <c r="B17">
        <v>0</v>
      </c>
      <c r="C17">
        <v>0</v>
      </c>
      <c r="D17">
        <v>0</v>
      </c>
      <c r="E17">
        <v>0</v>
      </c>
      <c r="F17">
        <v>0</v>
      </c>
      <c r="G17">
        <v>1</v>
      </c>
      <c r="H17">
        <v>0</v>
      </c>
      <c r="I17">
        <v>5</v>
      </c>
    </row>
    <row r="18" spans="1:9">
      <c r="A18" t="s">
        <v>84</v>
      </c>
      <c r="B18">
        <v>25</v>
      </c>
      <c r="C18">
        <v>10</v>
      </c>
      <c r="D18">
        <v>5</v>
      </c>
      <c r="E18">
        <v>0</v>
      </c>
      <c r="F18">
        <v>14</v>
      </c>
      <c r="G18">
        <v>7</v>
      </c>
      <c r="H18">
        <v>2</v>
      </c>
      <c r="I18">
        <v>3</v>
      </c>
    </row>
    <row r="19" spans="1:9">
      <c r="A19" t="s">
        <v>70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1</v>
      </c>
    </row>
    <row r="20" spans="1:9">
      <c r="A20" t="s">
        <v>76</v>
      </c>
      <c r="B20">
        <v>43</v>
      </c>
      <c r="C20">
        <v>5</v>
      </c>
      <c r="D20">
        <v>1</v>
      </c>
      <c r="E20">
        <v>0</v>
      </c>
      <c r="F20">
        <v>164</v>
      </c>
      <c r="G20">
        <v>10</v>
      </c>
      <c r="H20">
        <v>2</v>
      </c>
      <c r="I20">
        <v>3</v>
      </c>
    </row>
    <row r="21" spans="1:9">
      <c r="A21" t="s">
        <v>40</v>
      </c>
      <c r="B21">
        <v>0</v>
      </c>
      <c r="C21">
        <v>0</v>
      </c>
      <c r="D21">
        <v>0</v>
      </c>
      <c r="E21">
        <v>0</v>
      </c>
      <c r="F21">
        <v>2</v>
      </c>
      <c r="G21">
        <v>0</v>
      </c>
      <c r="H21">
        <v>1</v>
      </c>
      <c r="I21">
        <v>2</v>
      </c>
    </row>
    <row r="22" spans="1:9">
      <c r="A22" t="s">
        <v>54</v>
      </c>
      <c r="B22">
        <v>0</v>
      </c>
      <c r="C22">
        <v>0</v>
      </c>
      <c r="D22">
        <v>0</v>
      </c>
      <c r="E22">
        <v>0</v>
      </c>
      <c r="F22">
        <v>1</v>
      </c>
      <c r="G22">
        <v>0</v>
      </c>
      <c r="H22">
        <v>0</v>
      </c>
      <c r="I22">
        <v>1</v>
      </c>
    </row>
    <row r="23" spans="1:9">
      <c r="A23" t="s">
        <v>64</v>
      </c>
      <c r="B23">
        <v>53</v>
      </c>
      <c r="C23">
        <v>31</v>
      </c>
      <c r="D23">
        <v>2</v>
      </c>
      <c r="E23">
        <v>0</v>
      </c>
      <c r="F23">
        <v>11</v>
      </c>
      <c r="G23">
        <v>31</v>
      </c>
      <c r="H23">
        <v>0</v>
      </c>
      <c r="I23">
        <v>2</v>
      </c>
    </row>
    <row r="24" spans="1:9">
      <c r="A24" t="s">
        <v>88</v>
      </c>
      <c r="B24">
        <v>101</v>
      </c>
      <c r="C24">
        <v>64</v>
      </c>
      <c r="D24">
        <v>35</v>
      </c>
      <c r="E24">
        <v>0</v>
      </c>
      <c r="F24">
        <v>199</v>
      </c>
      <c r="G24">
        <v>144</v>
      </c>
      <c r="H24">
        <v>104</v>
      </c>
      <c r="I24">
        <v>145</v>
      </c>
    </row>
    <row r="25" spans="1:9">
      <c r="A25" t="s">
        <v>32</v>
      </c>
      <c r="B25">
        <v>0</v>
      </c>
      <c r="C25">
        <v>0</v>
      </c>
      <c r="D25">
        <v>0</v>
      </c>
      <c r="E25">
        <v>0</v>
      </c>
      <c r="F25">
        <v>3</v>
      </c>
      <c r="G25">
        <v>0</v>
      </c>
      <c r="H25">
        <v>1</v>
      </c>
      <c r="I25">
        <v>7</v>
      </c>
    </row>
    <row r="26" spans="1:9">
      <c r="A26" t="s">
        <v>42</v>
      </c>
      <c r="B26">
        <v>0</v>
      </c>
      <c r="C26">
        <v>5</v>
      </c>
      <c r="D26">
        <v>12</v>
      </c>
      <c r="E26">
        <v>0</v>
      </c>
      <c r="F26">
        <v>1</v>
      </c>
      <c r="G26">
        <v>13</v>
      </c>
      <c r="H26">
        <v>38</v>
      </c>
      <c r="I26">
        <v>2</v>
      </c>
    </row>
    <row r="27" spans="1:9">
      <c r="A27" t="s">
        <v>102</v>
      </c>
      <c r="B27">
        <v>125</v>
      </c>
      <c r="C27">
        <v>14</v>
      </c>
      <c r="D27">
        <v>8</v>
      </c>
      <c r="E27">
        <v>0</v>
      </c>
      <c r="F27">
        <v>273</v>
      </c>
      <c r="G27">
        <v>16</v>
      </c>
      <c r="H27">
        <v>33</v>
      </c>
      <c r="I27">
        <v>5</v>
      </c>
    </row>
    <row r="28" spans="1:9">
      <c r="A28" t="s">
        <v>62</v>
      </c>
      <c r="B28">
        <v>3</v>
      </c>
      <c r="C28">
        <v>0</v>
      </c>
      <c r="D28">
        <v>0</v>
      </c>
      <c r="E28">
        <v>0</v>
      </c>
      <c r="F28">
        <v>1</v>
      </c>
      <c r="G28">
        <v>0</v>
      </c>
      <c r="H28">
        <v>0</v>
      </c>
      <c r="I28">
        <v>6</v>
      </c>
    </row>
    <row r="29" spans="1:9">
      <c r="A29" t="s">
        <v>38</v>
      </c>
      <c r="B29">
        <v>23</v>
      </c>
      <c r="C29">
        <v>14</v>
      </c>
      <c r="D29">
        <v>12</v>
      </c>
      <c r="E29">
        <v>0</v>
      </c>
      <c r="F29">
        <v>305</v>
      </c>
      <c r="G29">
        <v>33</v>
      </c>
      <c r="H29">
        <v>35</v>
      </c>
      <c r="I29">
        <v>112</v>
      </c>
    </row>
    <row r="30" spans="1:9">
      <c r="A30" t="s">
        <v>66</v>
      </c>
      <c r="B30">
        <v>0</v>
      </c>
      <c r="C30">
        <v>0</v>
      </c>
      <c r="D30">
        <v>2</v>
      </c>
      <c r="E30">
        <v>0</v>
      </c>
      <c r="F30">
        <v>0</v>
      </c>
      <c r="G30">
        <v>0</v>
      </c>
      <c r="H30">
        <v>2</v>
      </c>
      <c r="I30">
        <v>4</v>
      </c>
    </row>
    <row r="31" spans="1:9">
      <c r="A31" t="s">
        <v>94</v>
      </c>
      <c r="B31">
        <v>15</v>
      </c>
      <c r="C31">
        <v>84</v>
      </c>
      <c r="D31">
        <v>63</v>
      </c>
      <c r="E31">
        <v>0</v>
      </c>
      <c r="F31">
        <v>33</v>
      </c>
      <c r="G31">
        <v>269</v>
      </c>
      <c r="H31">
        <v>121</v>
      </c>
      <c r="I31">
        <v>155</v>
      </c>
    </row>
    <row r="32" spans="1:9">
      <c r="A32" t="s">
        <v>100</v>
      </c>
      <c r="B32">
        <v>74</v>
      </c>
      <c r="C32">
        <v>51</v>
      </c>
      <c r="D32">
        <v>49</v>
      </c>
      <c r="E32">
        <v>0</v>
      </c>
      <c r="F32">
        <v>245</v>
      </c>
      <c r="G32">
        <v>71</v>
      </c>
      <c r="H32">
        <v>56</v>
      </c>
      <c r="I32">
        <v>110</v>
      </c>
    </row>
    <row r="33" spans="1:9">
      <c r="A33" t="s">
        <v>52</v>
      </c>
      <c r="B33">
        <v>22</v>
      </c>
      <c r="C33">
        <v>2</v>
      </c>
      <c r="D33">
        <v>1</v>
      </c>
      <c r="E33">
        <v>0</v>
      </c>
      <c r="F33">
        <v>142</v>
      </c>
      <c r="G33">
        <v>17</v>
      </c>
      <c r="H33">
        <v>4</v>
      </c>
      <c r="I33">
        <v>1</v>
      </c>
    </row>
    <row r="34" spans="1:9">
      <c r="A34" t="s">
        <v>36</v>
      </c>
      <c r="B34">
        <v>35</v>
      </c>
      <c r="C34">
        <v>16</v>
      </c>
      <c r="D34">
        <v>14</v>
      </c>
      <c r="E34">
        <v>0</v>
      </c>
      <c r="F34">
        <v>4</v>
      </c>
      <c r="G34">
        <v>4</v>
      </c>
      <c r="H34">
        <v>9</v>
      </c>
      <c r="I34">
        <v>38</v>
      </c>
    </row>
    <row r="35" spans="1:9">
      <c r="A35" t="s">
        <v>60</v>
      </c>
      <c r="B35">
        <v>2</v>
      </c>
      <c r="C35">
        <v>0</v>
      </c>
      <c r="D35">
        <v>0</v>
      </c>
      <c r="E35">
        <v>0</v>
      </c>
      <c r="F35">
        <v>10</v>
      </c>
      <c r="G35">
        <v>3</v>
      </c>
      <c r="H35">
        <v>0</v>
      </c>
      <c r="I35">
        <v>0</v>
      </c>
    </row>
    <row r="36" spans="1:9">
      <c r="A36" t="s">
        <v>68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</row>
    <row r="37" spans="1:9">
      <c r="A37" t="s">
        <v>78</v>
      </c>
      <c r="B37">
        <v>5</v>
      </c>
      <c r="C37">
        <v>1</v>
      </c>
      <c r="D37">
        <v>0</v>
      </c>
      <c r="E37">
        <v>0</v>
      </c>
      <c r="F37">
        <v>7</v>
      </c>
      <c r="G37">
        <v>4</v>
      </c>
      <c r="H37">
        <v>1</v>
      </c>
      <c r="I37">
        <v>0</v>
      </c>
    </row>
    <row r="38" spans="1:9">
      <c r="A38" t="s">
        <v>56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</row>
    <row r="39" spans="1:9">
      <c r="A39" t="s">
        <v>30</v>
      </c>
      <c r="B39">
        <v>0</v>
      </c>
      <c r="C39">
        <v>0</v>
      </c>
      <c r="D39">
        <v>0</v>
      </c>
      <c r="E39">
        <v>0</v>
      </c>
      <c r="F39">
        <v>2</v>
      </c>
      <c r="G39">
        <v>0</v>
      </c>
      <c r="H39">
        <v>0</v>
      </c>
      <c r="I39">
        <v>10</v>
      </c>
    </row>
    <row r="40" spans="1:9">
      <c r="A40" t="s">
        <v>96</v>
      </c>
      <c r="B40">
        <v>50</v>
      </c>
      <c r="C40">
        <v>68</v>
      </c>
      <c r="D40">
        <v>64</v>
      </c>
      <c r="E40">
        <v>0</v>
      </c>
      <c r="F40">
        <v>296</v>
      </c>
      <c r="G40">
        <v>182</v>
      </c>
      <c r="H40">
        <v>76</v>
      </c>
      <c r="I40">
        <v>165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AA623"/>
  <sheetViews>
    <sheetView topLeftCell="A523" zoomScale="80" zoomScaleNormal="80" workbookViewId="0">
      <selection activeCell="S542" sqref="S542"/>
    </sheetView>
  </sheetViews>
  <sheetFormatPr defaultRowHeight="15"/>
  <cols>
    <col min="1" max="2" width="11.85546875" style="24" customWidth="1"/>
    <col min="3" max="3" width="17.7109375" customWidth="1"/>
    <col min="4" max="4" width="2.7109375" customWidth="1"/>
    <col min="5" max="5" width="18.140625" customWidth="1"/>
    <col min="6" max="6" width="3" customWidth="1"/>
    <col min="7" max="8" width="13.7109375" customWidth="1"/>
    <col min="9" max="9" width="8.7109375" customWidth="1"/>
    <col min="10" max="10" width="23.140625" bestFit="1" customWidth="1"/>
    <col min="12" max="17" width="12.7109375" customWidth="1"/>
    <col min="18" max="19" width="12.7109375" style="178" customWidth="1"/>
    <col min="20" max="22" width="12.7109375" customWidth="1"/>
    <col min="23" max="24" width="12.7109375" style="178" customWidth="1"/>
    <col min="25" max="26" width="12.7109375" customWidth="1"/>
  </cols>
  <sheetData>
    <row r="1" spans="1:27" ht="15.75" thickBot="1">
      <c r="A1" s="9" t="s">
        <v>152</v>
      </c>
      <c r="B1" s="9" t="s">
        <v>153</v>
      </c>
      <c r="C1" s="10" t="s">
        <v>154</v>
      </c>
      <c r="D1" s="10" t="s">
        <v>155</v>
      </c>
      <c r="E1" s="11" t="s">
        <v>156</v>
      </c>
      <c r="F1" s="10" t="s">
        <v>155</v>
      </c>
      <c r="G1" s="10" t="s">
        <v>155</v>
      </c>
      <c r="H1" s="10" t="s">
        <v>157</v>
      </c>
      <c r="I1" s="10" t="s">
        <v>155</v>
      </c>
      <c r="J1" s="4" t="s">
        <v>158</v>
      </c>
      <c r="K1" s="4" t="s">
        <v>159</v>
      </c>
      <c r="L1" s="56" t="s">
        <v>160</v>
      </c>
      <c r="M1" s="56" t="s">
        <v>161</v>
      </c>
      <c r="N1" s="56" t="s">
        <v>162</v>
      </c>
      <c r="O1" s="56" t="s">
        <v>1</v>
      </c>
      <c r="P1" s="56" t="s">
        <v>3</v>
      </c>
      <c r="Q1" s="56" t="s">
        <v>5</v>
      </c>
      <c r="R1" s="184" t="s">
        <v>7</v>
      </c>
      <c r="S1" s="184" t="s">
        <v>9</v>
      </c>
      <c r="T1" s="56" t="s">
        <v>163</v>
      </c>
      <c r="U1" s="56" t="s">
        <v>4</v>
      </c>
      <c r="V1" s="56" t="s">
        <v>6</v>
      </c>
      <c r="W1" s="184" t="s">
        <v>8</v>
      </c>
      <c r="X1" s="184" t="s">
        <v>10</v>
      </c>
      <c r="Y1" s="56" t="s">
        <v>164</v>
      </c>
      <c r="Z1" s="56" t="s">
        <v>2</v>
      </c>
      <c r="AA1" t="s">
        <v>165</v>
      </c>
    </row>
    <row r="2" spans="1:27" ht="15.75" thickBot="1">
      <c r="A2" s="13"/>
      <c r="B2" s="13"/>
      <c r="C2" s="14"/>
      <c r="D2" s="14"/>
      <c r="E2" s="15" t="s">
        <v>166</v>
      </c>
      <c r="F2" s="14"/>
      <c r="G2" s="12" t="s">
        <v>167</v>
      </c>
      <c r="H2" s="12" t="s">
        <v>168</v>
      </c>
      <c r="I2" s="14"/>
      <c r="J2" s="14"/>
      <c r="K2" s="14" t="s">
        <v>169</v>
      </c>
      <c r="L2" s="16" t="str">
        <f>TRIM(MID(L4,2,FIND($H$2,L4)-2))</f>
        <v>SDLR01a</v>
      </c>
      <c r="M2" s="16" t="str">
        <f t="shared" ref="M2:AA2" si="0">TRIM(MID(M4,2,FIND($H$2,M4)-2))</f>
        <v>SDLR01</v>
      </c>
      <c r="N2" s="16" t="str">
        <f t="shared" si="0"/>
        <v>SDLR02</v>
      </c>
      <c r="O2" s="16" t="str">
        <f t="shared" si="0"/>
        <v>SDLR03</v>
      </c>
      <c r="P2" s="16" t="str">
        <f t="shared" si="0"/>
        <v>SDLR01-Q1</v>
      </c>
      <c r="Q2" s="16" t="str">
        <f t="shared" si="0"/>
        <v>SDLR01-Q2</v>
      </c>
      <c r="R2" s="185" t="str">
        <f t="shared" si="0"/>
        <v>SDLR01-Q3</v>
      </c>
      <c r="S2" s="185" t="str">
        <f t="shared" si="0"/>
        <v>SDLR01-Q4</v>
      </c>
      <c r="T2" s="16" t="str">
        <f t="shared" si="0"/>
        <v>SDLR02a</v>
      </c>
      <c r="U2" s="16" t="str">
        <f t="shared" si="0"/>
        <v>SDLR02-Q1</v>
      </c>
      <c r="V2" s="16" t="str">
        <f t="shared" si="0"/>
        <v>SDLR02-Q2</v>
      </c>
      <c r="W2" s="185" t="str">
        <f t="shared" si="0"/>
        <v>SDLR02-Q3</v>
      </c>
      <c r="X2" s="185" t="str">
        <f t="shared" si="0"/>
        <v>SDLR02-Q4</v>
      </c>
      <c r="Y2" s="16" t="str">
        <f t="shared" si="0"/>
        <v>SDLR03a</v>
      </c>
      <c r="Z2" s="16" t="str">
        <f t="shared" si="0"/>
        <v>SDLR03TEP</v>
      </c>
      <c r="AA2" s="16" t="str">
        <f t="shared" si="0"/>
        <v>00-00</v>
      </c>
    </row>
    <row r="3" spans="1:27" s="22" customFormat="1" ht="76.5" customHeight="1" thickBot="1">
      <c r="A3" s="17"/>
      <c r="B3" s="122"/>
      <c r="C3" s="18"/>
      <c r="D3" s="19"/>
      <c r="E3" s="19"/>
      <c r="F3" s="18"/>
      <c r="G3" s="20" t="s">
        <v>170</v>
      </c>
      <c r="H3" s="18"/>
      <c r="I3" s="18"/>
      <c r="J3" s="18">
        <f>COUNTIF(L4,"*"&amp;{":","]"}&amp;"*")</f>
        <v>0</v>
      </c>
      <c r="K3" s="18" t="s">
        <v>171</v>
      </c>
      <c r="L3" s="21" t="str">
        <f t="shared" ref="L3:AA3" si="1">TRIM(MID(L4,FIND($H$2,L4)+2,LEN(L4)))</f>
        <v>Excluding ineligible for NHS Health Check (SDLR)</v>
      </c>
      <c r="M3" s="21" t="str">
        <f t="shared" si="1"/>
        <v>NHS Health Checks offered 2023-2024</v>
      </c>
      <c r="N3" s="21" t="str">
        <f t="shared" si="1"/>
        <v>NHS Health Checks done 2023-2024</v>
      </c>
      <c r="O3" s="21" t="str">
        <f t="shared" si="1"/>
        <v>Current Aged 40-74yrs</v>
      </c>
      <c r="P3" s="21" t="str">
        <f t="shared" si="1"/>
        <v>NHS Health Checks offered</v>
      </c>
      <c r="Q3" s="21" t="str">
        <f t="shared" si="1"/>
        <v>NHS Health Checks offered</v>
      </c>
      <c r="R3" s="186" t="str">
        <f t="shared" si="1"/>
        <v>NHS Health Checks offered</v>
      </c>
      <c r="S3" s="186" t="str">
        <f t="shared" si="1"/>
        <v>NHS Health Checks offered</v>
      </c>
      <c r="T3" s="21" t="str">
        <f t="shared" si="1"/>
        <v>Excluding ineligible for NHS Health Check (SDLR) (2)</v>
      </c>
      <c r="U3" s="21" t="str">
        <f t="shared" si="1"/>
        <v>NHS Health Checks done</v>
      </c>
      <c r="V3" s="21" t="str">
        <f t="shared" si="1"/>
        <v>NHS Health Checks done</v>
      </c>
      <c r="W3" s="186" t="str">
        <f t="shared" si="1"/>
        <v>NHS Health Checks done</v>
      </c>
      <c r="X3" s="186" t="str">
        <f t="shared" si="1"/>
        <v>NHS Health Checks done</v>
      </c>
      <c r="Y3" s="21" t="str">
        <f t="shared" si="1"/>
        <v>Excl DM, IHD, Stroke/TIA, HyperT, PAD, FH, CKD, AF, HF,Statins</v>
      </c>
      <c r="Z3" s="21" t="str">
        <f t="shared" si="1"/>
        <v>current eligible TEP</v>
      </c>
      <c r="AA3" s="21" t="str">
        <f t="shared" si="1"/>
        <v>Listsize</v>
      </c>
    </row>
    <row r="4" spans="1:27">
      <c r="A4" s="23">
        <v>45108</v>
      </c>
      <c r="C4" t="s">
        <v>172</v>
      </c>
      <c r="E4" t="s">
        <v>173</v>
      </c>
      <c r="G4" t="s">
        <v>174</v>
      </c>
      <c r="H4">
        <v>548643</v>
      </c>
      <c r="K4" t="s">
        <v>175</v>
      </c>
      <c r="L4" t="s">
        <v>176</v>
      </c>
      <c r="M4" t="s">
        <v>177</v>
      </c>
      <c r="N4" t="s">
        <v>178</v>
      </c>
      <c r="O4" t="s">
        <v>179</v>
      </c>
      <c r="P4" t="s">
        <v>148</v>
      </c>
      <c r="Q4" t="s">
        <v>149</v>
      </c>
      <c r="R4" t="s">
        <v>150</v>
      </c>
      <c r="S4" t="s">
        <v>151</v>
      </c>
      <c r="T4" t="s">
        <v>180</v>
      </c>
      <c r="U4" t="s">
        <v>144</v>
      </c>
      <c r="V4" t="s">
        <v>145</v>
      </c>
      <c r="W4" t="s">
        <v>146</v>
      </c>
      <c r="X4" t="s">
        <v>147</v>
      </c>
      <c r="Y4" t="s">
        <v>181</v>
      </c>
      <c r="Z4" t="s">
        <v>182</v>
      </c>
      <c r="AA4" t="s">
        <v>183</v>
      </c>
    </row>
    <row r="5" spans="1:27">
      <c r="A5" s="23">
        <v>45108</v>
      </c>
      <c r="E5" s="8">
        <v>45110.51666666667</v>
      </c>
      <c r="G5" t="s">
        <v>184</v>
      </c>
      <c r="H5">
        <v>284800</v>
      </c>
      <c r="J5" t="s">
        <v>29</v>
      </c>
      <c r="R5"/>
      <c r="S5"/>
      <c r="W5"/>
      <c r="X5"/>
    </row>
    <row r="6" spans="1:27">
      <c r="A6" s="23">
        <v>45108</v>
      </c>
      <c r="B6" s="24" t="str">
        <f>VLOOKUP($J6,Sheet2!$A$2:$E$46,5,0)</f>
        <v>WF-6</v>
      </c>
      <c r="E6" t="s">
        <v>185</v>
      </c>
      <c r="G6" t="s">
        <v>186</v>
      </c>
      <c r="H6">
        <v>263843</v>
      </c>
      <c r="J6" t="s">
        <v>80</v>
      </c>
      <c r="L6">
        <v>14</v>
      </c>
      <c r="M6">
        <v>18</v>
      </c>
      <c r="N6">
        <v>17</v>
      </c>
      <c r="O6">
        <v>3509</v>
      </c>
      <c r="P6">
        <v>12</v>
      </c>
      <c r="Q6">
        <v>0</v>
      </c>
      <c r="R6">
        <v>0</v>
      </c>
      <c r="S6">
        <v>0</v>
      </c>
      <c r="T6">
        <v>13</v>
      </c>
      <c r="U6">
        <v>10</v>
      </c>
      <c r="V6">
        <v>0</v>
      </c>
      <c r="W6">
        <v>0</v>
      </c>
      <c r="X6">
        <v>0</v>
      </c>
      <c r="Y6">
        <v>2327</v>
      </c>
      <c r="Z6">
        <v>2308</v>
      </c>
      <c r="AA6">
        <v>8917</v>
      </c>
    </row>
    <row r="7" spans="1:27">
      <c r="A7" s="23">
        <v>45108</v>
      </c>
      <c r="B7" s="24" t="str">
        <f>VLOOKUP($J7,Sheet2!$A$2:$E$46,5,0)</f>
        <v>WF-1</v>
      </c>
      <c r="E7" s="7">
        <v>45108</v>
      </c>
      <c r="J7" t="s">
        <v>82</v>
      </c>
      <c r="L7">
        <v>279</v>
      </c>
      <c r="M7">
        <v>293</v>
      </c>
      <c r="N7">
        <v>130</v>
      </c>
      <c r="O7">
        <v>3419</v>
      </c>
      <c r="P7">
        <v>268</v>
      </c>
      <c r="Q7">
        <v>0</v>
      </c>
      <c r="R7">
        <v>0</v>
      </c>
      <c r="S7">
        <v>0</v>
      </c>
      <c r="T7">
        <v>120</v>
      </c>
      <c r="U7">
        <v>104</v>
      </c>
      <c r="V7">
        <v>0</v>
      </c>
      <c r="W7">
        <v>0</v>
      </c>
      <c r="X7">
        <v>0</v>
      </c>
      <c r="Y7">
        <v>2500</v>
      </c>
      <c r="Z7">
        <v>2476</v>
      </c>
      <c r="AA7">
        <v>9448</v>
      </c>
    </row>
    <row r="8" spans="1:27">
      <c r="A8" s="23">
        <v>45108</v>
      </c>
      <c r="B8" s="24" t="str">
        <f>VLOOKUP($J8,Sheet2!$A$2:$E$46,5,0)</f>
        <v>WF-7</v>
      </c>
      <c r="J8" t="s">
        <v>86</v>
      </c>
      <c r="L8">
        <v>32</v>
      </c>
      <c r="M8">
        <v>42</v>
      </c>
      <c r="N8">
        <v>42</v>
      </c>
      <c r="O8">
        <v>2819</v>
      </c>
      <c r="P8">
        <v>32</v>
      </c>
      <c r="Q8">
        <v>0</v>
      </c>
      <c r="R8">
        <v>0</v>
      </c>
      <c r="S8">
        <v>0</v>
      </c>
      <c r="T8">
        <v>32</v>
      </c>
      <c r="U8">
        <v>16</v>
      </c>
      <c r="V8">
        <v>0</v>
      </c>
      <c r="W8">
        <v>0</v>
      </c>
      <c r="X8">
        <v>0</v>
      </c>
      <c r="Y8">
        <v>1896</v>
      </c>
      <c r="Z8">
        <v>1886</v>
      </c>
      <c r="AA8">
        <v>7069</v>
      </c>
    </row>
    <row r="9" spans="1:27">
      <c r="A9" s="23">
        <v>45108</v>
      </c>
      <c r="B9" s="24" t="str">
        <f>VLOOKUP($J9,Sheet2!$A$2:$E$46,5,0)</f>
        <v>WF-3</v>
      </c>
      <c r="J9" t="s">
        <v>44</v>
      </c>
      <c r="L9">
        <v>37</v>
      </c>
      <c r="M9">
        <v>176</v>
      </c>
      <c r="N9">
        <v>39</v>
      </c>
      <c r="O9">
        <v>3949</v>
      </c>
      <c r="P9">
        <v>35</v>
      </c>
      <c r="Q9">
        <v>0</v>
      </c>
      <c r="R9">
        <v>0</v>
      </c>
      <c r="S9">
        <v>0</v>
      </c>
      <c r="T9">
        <v>24</v>
      </c>
      <c r="U9">
        <v>16</v>
      </c>
      <c r="V9">
        <v>0</v>
      </c>
      <c r="W9">
        <v>0</v>
      </c>
      <c r="X9">
        <v>0</v>
      </c>
      <c r="Y9">
        <v>2534</v>
      </c>
      <c r="Z9">
        <v>2505</v>
      </c>
      <c r="AA9">
        <v>9795</v>
      </c>
    </row>
    <row r="10" spans="1:27">
      <c r="A10" s="23">
        <v>45108</v>
      </c>
      <c r="B10" s="24" t="str">
        <f>VLOOKUP($J10,Sheet2!$A$2:$E$46,5,0)</f>
        <v>WF-7</v>
      </c>
      <c r="J10" t="s">
        <v>90</v>
      </c>
      <c r="L10">
        <v>32</v>
      </c>
      <c r="M10">
        <v>45</v>
      </c>
      <c r="N10">
        <v>45</v>
      </c>
      <c r="O10">
        <v>2960</v>
      </c>
      <c r="P10">
        <v>32</v>
      </c>
      <c r="Q10">
        <v>0</v>
      </c>
      <c r="R10">
        <v>0</v>
      </c>
      <c r="S10">
        <v>0</v>
      </c>
      <c r="T10">
        <v>32</v>
      </c>
      <c r="U10">
        <v>0</v>
      </c>
      <c r="V10">
        <v>0</v>
      </c>
      <c r="W10">
        <v>0</v>
      </c>
      <c r="X10">
        <v>0</v>
      </c>
      <c r="Y10">
        <v>1965</v>
      </c>
      <c r="Z10">
        <v>1946</v>
      </c>
      <c r="AA10">
        <v>8281</v>
      </c>
    </row>
    <row r="11" spans="1:27">
      <c r="A11" s="23">
        <v>45108</v>
      </c>
      <c r="B11" s="24" t="str">
        <f>VLOOKUP($J11,Sheet2!$A$2:$E$46,5,0)</f>
        <v>WF-4</v>
      </c>
      <c r="J11" t="s">
        <v>46</v>
      </c>
      <c r="L11">
        <v>337</v>
      </c>
      <c r="M11">
        <v>340</v>
      </c>
      <c r="N11">
        <v>258</v>
      </c>
      <c r="O11">
        <v>6216</v>
      </c>
      <c r="P11">
        <v>337</v>
      </c>
      <c r="Q11">
        <v>0</v>
      </c>
      <c r="R11">
        <v>0</v>
      </c>
      <c r="S11">
        <v>0</v>
      </c>
      <c r="T11">
        <v>256</v>
      </c>
      <c r="U11">
        <v>256</v>
      </c>
      <c r="V11">
        <v>0</v>
      </c>
      <c r="W11">
        <v>0</v>
      </c>
      <c r="X11">
        <v>0</v>
      </c>
      <c r="Y11">
        <v>4362</v>
      </c>
      <c r="Z11">
        <v>4296</v>
      </c>
      <c r="AA11">
        <v>14405</v>
      </c>
    </row>
    <row r="12" spans="1:27">
      <c r="A12" s="23">
        <v>45108</v>
      </c>
      <c r="B12" s="24" t="str">
        <f>VLOOKUP($J12,Sheet2!$A$2:$E$46,5,0)</f>
        <v>WF-3</v>
      </c>
      <c r="J12" t="s">
        <v>48</v>
      </c>
      <c r="L12">
        <v>396</v>
      </c>
      <c r="M12">
        <v>434</v>
      </c>
      <c r="N12">
        <v>404</v>
      </c>
      <c r="O12">
        <v>4011</v>
      </c>
      <c r="P12">
        <v>394</v>
      </c>
      <c r="Q12">
        <v>0</v>
      </c>
      <c r="R12">
        <v>0</v>
      </c>
      <c r="S12">
        <v>0</v>
      </c>
      <c r="T12">
        <v>374</v>
      </c>
      <c r="U12">
        <v>371</v>
      </c>
      <c r="V12">
        <v>0</v>
      </c>
      <c r="W12">
        <v>0</v>
      </c>
      <c r="X12">
        <v>0</v>
      </c>
      <c r="Y12">
        <v>2511</v>
      </c>
      <c r="Z12">
        <v>2460</v>
      </c>
      <c r="AA12">
        <v>11128</v>
      </c>
    </row>
    <row r="13" spans="1:27">
      <c r="A13" s="23">
        <v>45108</v>
      </c>
      <c r="B13" s="24" t="str">
        <f>VLOOKUP($J13,Sheet2!$A$2:$E$46,5,0)</f>
        <v>WF-4</v>
      </c>
      <c r="J13" t="s">
        <v>50</v>
      </c>
      <c r="L13">
        <v>290</v>
      </c>
      <c r="M13">
        <v>299</v>
      </c>
      <c r="N13">
        <v>296</v>
      </c>
      <c r="O13">
        <v>3510</v>
      </c>
      <c r="P13">
        <v>287</v>
      </c>
      <c r="Q13">
        <v>0</v>
      </c>
      <c r="R13">
        <v>0</v>
      </c>
      <c r="S13">
        <v>0</v>
      </c>
      <c r="T13">
        <v>290</v>
      </c>
      <c r="U13">
        <v>287</v>
      </c>
      <c r="V13">
        <v>0</v>
      </c>
      <c r="W13">
        <v>0</v>
      </c>
      <c r="X13">
        <v>0</v>
      </c>
      <c r="Y13">
        <v>2643</v>
      </c>
      <c r="Z13">
        <v>2628</v>
      </c>
      <c r="AA13">
        <v>10451</v>
      </c>
    </row>
    <row r="14" spans="1:27">
      <c r="A14" s="23">
        <v>45108</v>
      </c>
      <c r="B14" s="24" t="str">
        <f>VLOOKUP($J14,Sheet2!$A$2:$E$46,5,0)</f>
        <v>WF-5</v>
      </c>
      <c r="J14" t="s">
        <v>58</v>
      </c>
      <c r="L14">
        <v>23</v>
      </c>
      <c r="M14">
        <v>26</v>
      </c>
      <c r="N14">
        <v>26</v>
      </c>
      <c r="O14">
        <v>871</v>
      </c>
      <c r="P14">
        <v>23</v>
      </c>
      <c r="Q14">
        <v>0</v>
      </c>
      <c r="R14">
        <v>0</v>
      </c>
      <c r="S14">
        <v>0</v>
      </c>
      <c r="T14">
        <v>23</v>
      </c>
      <c r="U14">
        <v>23</v>
      </c>
      <c r="V14">
        <v>0</v>
      </c>
      <c r="W14">
        <v>0</v>
      </c>
      <c r="X14">
        <v>0</v>
      </c>
      <c r="Y14">
        <v>586</v>
      </c>
      <c r="Z14">
        <v>578</v>
      </c>
      <c r="AA14">
        <v>2070</v>
      </c>
    </row>
    <row r="15" spans="1:27">
      <c r="A15" s="23">
        <v>45108</v>
      </c>
      <c r="B15" s="24" t="str">
        <f>VLOOKUP($J15,Sheet2!$A$2:$E$46,5,0)</f>
        <v>WF-7</v>
      </c>
      <c r="J15" t="s">
        <v>98</v>
      </c>
      <c r="L15">
        <v>232</v>
      </c>
      <c r="M15">
        <v>244</v>
      </c>
      <c r="N15">
        <v>151</v>
      </c>
      <c r="O15">
        <v>5852</v>
      </c>
      <c r="P15">
        <v>230</v>
      </c>
      <c r="Q15">
        <v>0</v>
      </c>
      <c r="R15">
        <v>0</v>
      </c>
      <c r="S15">
        <v>0</v>
      </c>
      <c r="T15">
        <v>149</v>
      </c>
      <c r="U15">
        <v>147</v>
      </c>
      <c r="V15">
        <v>0</v>
      </c>
      <c r="W15">
        <v>0</v>
      </c>
      <c r="X15">
        <v>0</v>
      </c>
      <c r="Y15">
        <v>4072</v>
      </c>
      <c r="Z15">
        <v>4035</v>
      </c>
      <c r="AA15">
        <v>16207</v>
      </c>
    </row>
    <row r="16" spans="1:27">
      <c r="A16" s="23">
        <v>45108</v>
      </c>
      <c r="B16" s="24" t="str">
        <f>VLOOKUP($J16,Sheet2!$A$2:$E$46,5,0)</f>
        <v>WF-7</v>
      </c>
      <c r="J16" t="s">
        <v>92</v>
      </c>
      <c r="L16">
        <v>105</v>
      </c>
      <c r="M16">
        <v>133</v>
      </c>
      <c r="N16">
        <v>132</v>
      </c>
      <c r="O16">
        <v>2928</v>
      </c>
      <c r="P16">
        <v>104</v>
      </c>
      <c r="Q16">
        <v>0</v>
      </c>
      <c r="R16">
        <v>0</v>
      </c>
      <c r="S16">
        <v>0</v>
      </c>
      <c r="T16">
        <v>104</v>
      </c>
      <c r="U16">
        <v>78</v>
      </c>
      <c r="V16">
        <v>0</v>
      </c>
      <c r="W16">
        <v>0</v>
      </c>
      <c r="X16">
        <v>0</v>
      </c>
      <c r="Y16">
        <v>2016</v>
      </c>
      <c r="Z16">
        <v>1990</v>
      </c>
      <c r="AA16">
        <v>7210</v>
      </c>
    </row>
    <row r="17" spans="1:27">
      <c r="A17" s="23">
        <v>45108</v>
      </c>
      <c r="B17" s="24" t="str">
        <f>VLOOKUP($J17,Sheet2!$A$2:$E$46,5,0)</f>
        <v>WF-2</v>
      </c>
      <c r="J17" t="s">
        <v>34</v>
      </c>
      <c r="L17">
        <v>246</v>
      </c>
      <c r="M17">
        <v>252</v>
      </c>
      <c r="N17">
        <v>234</v>
      </c>
      <c r="O17">
        <v>3096</v>
      </c>
      <c r="P17">
        <v>246</v>
      </c>
      <c r="Q17">
        <v>0</v>
      </c>
      <c r="R17">
        <v>0</v>
      </c>
      <c r="S17">
        <v>0</v>
      </c>
      <c r="T17">
        <v>230</v>
      </c>
      <c r="U17">
        <v>230</v>
      </c>
      <c r="V17">
        <v>0</v>
      </c>
      <c r="W17">
        <v>0</v>
      </c>
      <c r="X17">
        <v>0</v>
      </c>
      <c r="Y17">
        <v>2010</v>
      </c>
      <c r="Z17">
        <v>1960</v>
      </c>
      <c r="AA17">
        <v>6798</v>
      </c>
    </row>
    <row r="18" spans="1:27">
      <c r="A18" s="23">
        <v>45108</v>
      </c>
      <c r="B18" s="24" t="str">
        <f>VLOOKUP($J18,Sheet2!$A$2:$E$46,5,0)</f>
        <v>WF-6</v>
      </c>
      <c r="J18" t="s">
        <v>84</v>
      </c>
      <c r="L18">
        <v>2</v>
      </c>
      <c r="M18">
        <v>3</v>
      </c>
      <c r="N18">
        <v>1</v>
      </c>
      <c r="O18">
        <v>2390</v>
      </c>
      <c r="P18">
        <v>2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1708</v>
      </c>
      <c r="Z18">
        <v>1702</v>
      </c>
      <c r="AA18">
        <v>6359</v>
      </c>
    </row>
    <row r="19" spans="1:27">
      <c r="A19" s="23">
        <v>45108</v>
      </c>
      <c r="B19" s="24" t="str">
        <f>VLOOKUP($J19,Sheet2!$A$2:$E$46,5,0)</f>
        <v>WF-4</v>
      </c>
      <c r="J19" t="s">
        <v>70</v>
      </c>
      <c r="L19">
        <v>83</v>
      </c>
      <c r="M19">
        <v>90</v>
      </c>
      <c r="N19">
        <v>64</v>
      </c>
      <c r="O19">
        <v>2030</v>
      </c>
      <c r="P19">
        <v>82</v>
      </c>
      <c r="Q19">
        <v>0</v>
      </c>
      <c r="R19">
        <v>0</v>
      </c>
      <c r="S19">
        <v>0</v>
      </c>
      <c r="T19">
        <v>57</v>
      </c>
      <c r="U19">
        <v>56</v>
      </c>
      <c r="V19">
        <v>0</v>
      </c>
      <c r="W19">
        <v>0</v>
      </c>
      <c r="X19">
        <v>0</v>
      </c>
      <c r="Y19">
        <v>1360</v>
      </c>
      <c r="Z19">
        <v>1350</v>
      </c>
      <c r="AA19">
        <v>5109</v>
      </c>
    </row>
    <row r="20" spans="1:27">
      <c r="A20" s="23">
        <v>45108</v>
      </c>
      <c r="B20" s="24" t="str">
        <f>VLOOKUP($J20,Sheet2!$A$2:$E$46,5,0)</f>
        <v>WF-6</v>
      </c>
      <c r="J20" t="s">
        <v>76</v>
      </c>
      <c r="L20">
        <v>266</v>
      </c>
      <c r="M20">
        <v>293</v>
      </c>
      <c r="N20">
        <v>182</v>
      </c>
      <c r="O20">
        <v>6102</v>
      </c>
      <c r="P20">
        <v>266</v>
      </c>
      <c r="Q20">
        <v>0</v>
      </c>
      <c r="R20">
        <v>0</v>
      </c>
      <c r="S20">
        <v>0</v>
      </c>
      <c r="T20">
        <v>176</v>
      </c>
      <c r="U20">
        <v>176</v>
      </c>
      <c r="V20">
        <v>0</v>
      </c>
      <c r="W20">
        <v>0</v>
      </c>
      <c r="X20">
        <v>0</v>
      </c>
      <c r="Y20">
        <v>4320</v>
      </c>
      <c r="Z20">
        <v>4269</v>
      </c>
      <c r="AA20">
        <v>16295</v>
      </c>
    </row>
    <row r="21" spans="1:27">
      <c r="A21" s="23">
        <v>45108</v>
      </c>
      <c r="B21" s="24" t="str">
        <f>VLOOKUP($J21,Sheet2!$A$2:$E$46,5,0)</f>
        <v>WF-2</v>
      </c>
      <c r="J21" t="s">
        <v>40</v>
      </c>
      <c r="L21">
        <v>61</v>
      </c>
      <c r="M21">
        <v>110</v>
      </c>
      <c r="N21">
        <v>58</v>
      </c>
      <c r="O21">
        <v>3202</v>
      </c>
      <c r="P21">
        <v>61</v>
      </c>
      <c r="Q21">
        <v>0</v>
      </c>
      <c r="R21">
        <v>0</v>
      </c>
      <c r="S21">
        <v>0</v>
      </c>
      <c r="T21">
        <v>53</v>
      </c>
      <c r="U21">
        <v>53</v>
      </c>
      <c r="V21">
        <v>0</v>
      </c>
      <c r="W21">
        <v>0</v>
      </c>
      <c r="X21">
        <v>0</v>
      </c>
      <c r="Y21">
        <v>2217</v>
      </c>
      <c r="Z21">
        <v>2190</v>
      </c>
      <c r="AA21">
        <v>8394</v>
      </c>
    </row>
    <row r="22" spans="1:27">
      <c r="A22" s="23">
        <v>45108</v>
      </c>
      <c r="B22" s="24" t="str">
        <f>VLOOKUP($J22,Sheet2!$A$2:$E$46,5,0)</f>
        <v>WF-5</v>
      </c>
      <c r="J22" t="s">
        <v>54</v>
      </c>
      <c r="L22">
        <v>31</v>
      </c>
      <c r="M22">
        <v>35</v>
      </c>
      <c r="N22">
        <v>34</v>
      </c>
      <c r="O22">
        <v>2531</v>
      </c>
      <c r="P22">
        <v>30</v>
      </c>
      <c r="Q22">
        <v>0</v>
      </c>
      <c r="R22">
        <v>0</v>
      </c>
      <c r="S22">
        <v>0</v>
      </c>
      <c r="T22">
        <v>30</v>
      </c>
      <c r="U22">
        <v>9</v>
      </c>
      <c r="V22">
        <v>0</v>
      </c>
      <c r="W22">
        <v>0</v>
      </c>
      <c r="X22">
        <v>0</v>
      </c>
      <c r="Y22">
        <v>1774</v>
      </c>
      <c r="Z22">
        <v>1768</v>
      </c>
      <c r="AA22">
        <v>6908</v>
      </c>
    </row>
    <row r="23" spans="1:27">
      <c r="A23" s="23">
        <v>45108</v>
      </c>
      <c r="B23" s="24" t="str">
        <f>VLOOKUP($J23,Sheet2!$A$2:$E$46,5,0)</f>
        <v>WF-5</v>
      </c>
      <c r="J23" t="s">
        <v>64</v>
      </c>
      <c r="L23">
        <v>148</v>
      </c>
      <c r="M23">
        <v>156</v>
      </c>
      <c r="N23">
        <v>83</v>
      </c>
      <c r="O23">
        <v>2465</v>
      </c>
      <c r="P23">
        <v>147</v>
      </c>
      <c r="Q23">
        <v>0</v>
      </c>
      <c r="R23">
        <v>0</v>
      </c>
      <c r="S23">
        <v>0</v>
      </c>
      <c r="T23">
        <v>76</v>
      </c>
      <c r="U23">
        <v>58</v>
      </c>
      <c r="V23">
        <v>0</v>
      </c>
      <c r="W23">
        <v>0</v>
      </c>
      <c r="X23">
        <v>0</v>
      </c>
      <c r="Y23">
        <v>1630</v>
      </c>
      <c r="Z23">
        <v>1621</v>
      </c>
      <c r="AA23">
        <v>5730</v>
      </c>
    </row>
    <row r="24" spans="1:27">
      <c r="A24" s="23">
        <v>45108</v>
      </c>
      <c r="B24" s="24" t="str">
        <f>VLOOKUP($J24,Sheet2!$A$2:$E$46,5,0)</f>
        <v>WF-1</v>
      </c>
      <c r="J24" t="s">
        <v>88</v>
      </c>
      <c r="L24">
        <v>174</v>
      </c>
      <c r="M24">
        <v>185</v>
      </c>
      <c r="N24">
        <v>112</v>
      </c>
      <c r="O24">
        <v>2766</v>
      </c>
      <c r="P24">
        <v>173</v>
      </c>
      <c r="Q24">
        <v>0</v>
      </c>
      <c r="R24">
        <v>0</v>
      </c>
      <c r="S24">
        <v>0</v>
      </c>
      <c r="T24">
        <v>102</v>
      </c>
      <c r="U24">
        <v>101</v>
      </c>
      <c r="V24">
        <v>0</v>
      </c>
      <c r="W24">
        <v>0</v>
      </c>
      <c r="X24">
        <v>0</v>
      </c>
      <c r="Y24">
        <v>2079</v>
      </c>
      <c r="Z24">
        <v>2061</v>
      </c>
      <c r="AA24">
        <v>7541</v>
      </c>
    </row>
    <row r="25" spans="1:27">
      <c r="A25" s="23">
        <v>45108</v>
      </c>
      <c r="B25" s="24" t="str">
        <f>VLOOKUP($J25,Sheet2!$A$2:$E$46,5,0)</f>
        <v>WF-2</v>
      </c>
      <c r="J25" t="s">
        <v>32</v>
      </c>
      <c r="L25">
        <v>282</v>
      </c>
      <c r="M25">
        <v>288</v>
      </c>
      <c r="N25">
        <v>210</v>
      </c>
      <c r="O25">
        <v>5617</v>
      </c>
      <c r="P25">
        <v>282</v>
      </c>
      <c r="Q25">
        <v>0</v>
      </c>
      <c r="R25">
        <v>0</v>
      </c>
      <c r="S25">
        <v>0</v>
      </c>
      <c r="T25">
        <v>204</v>
      </c>
      <c r="U25">
        <v>204</v>
      </c>
      <c r="V25">
        <v>0</v>
      </c>
      <c r="W25">
        <v>0</v>
      </c>
      <c r="X25">
        <v>0</v>
      </c>
      <c r="Y25">
        <v>3562</v>
      </c>
      <c r="Z25">
        <v>3502</v>
      </c>
      <c r="AA25">
        <v>13221</v>
      </c>
    </row>
    <row r="26" spans="1:27">
      <c r="A26" s="23">
        <v>45108</v>
      </c>
      <c r="B26" s="24" t="str">
        <f>VLOOKUP($J26,Sheet2!$A$2:$E$46,5,0)</f>
        <v>WF-6</v>
      </c>
      <c r="J26" t="s">
        <v>102</v>
      </c>
      <c r="L26">
        <v>77</v>
      </c>
      <c r="M26">
        <v>179</v>
      </c>
      <c r="N26">
        <v>179</v>
      </c>
      <c r="O26">
        <v>3783</v>
      </c>
      <c r="P26">
        <v>77</v>
      </c>
      <c r="Q26">
        <v>0</v>
      </c>
      <c r="R26">
        <v>0</v>
      </c>
      <c r="S26">
        <v>0</v>
      </c>
      <c r="T26">
        <v>77</v>
      </c>
      <c r="U26">
        <v>62</v>
      </c>
      <c r="V26">
        <v>0</v>
      </c>
      <c r="W26">
        <v>0</v>
      </c>
      <c r="X26">
        <v>0</v>
      </c>
      <c r="Y26">
        <v>2550</v>
      </c>
      <c r="Z26">
        <v>2525</v>
      </c>
      <c r="AA26">
        <v>9182</v>
      </c>
    </row>
    <row r="27" spans="1:27">
      <c r="A27" s="23">
        <v>45108</v>
      </c>
      <c r="B27" s="24" t="str">
        <f>VLOOKUP($J27,Sheet2!$A$2:$E$46,5,0)</f>
        <v>WF-4</v>
      </c>
      <c r="J27" t="s">
        <v>62</v>
      </c>
      <c r="L27">
        <v>32</v>
      </c>
      <c r="M27">
        <v>49</v>
      </c>
      <c r="N27">
        <v>49</v>
      </c>
      <c r="O27">
        <v>3125</v>
      </c>
      <c r="P27">
        <v>32</v>
      </c>
      <c r="Q27">
        <v>0</v>
      </c>
      <c r="R27">
        <v>0</v>
      </c>
      <c r="S27">
        <v>0</v>
      </c>
      <c r="T27">
        <v>32</v>
      </c>
      <c r="U27">
        <v>32</v>
      </c>
      <c r="V27">
        <v>0</v>
      </c>
      <c r="W27">
        <v>0</v>
      </c>
      <c r="X27">
        <v>0</v>
      </c>
      <c r="Y27">
        <v>2223</v>
      </c>
      <c r="Z27">
        <v>2174</v>
      </c>
      <c r="AA27">
        <v>7912</v>
      </c>
    </row>
    <row r="28" spans="1:27">
      <c r="A28" s="23">
        <v>45108</v>
      </c>
      <c r="B28" s="24" t="str">
        <f>VLOOKUP($J28,Sheet2!$A$2:$E$46,5,0)</f>
        <v>WF-1</v>
      </c>
      <c r="J28" t="s">
        <v>38</v>
      </c>
      <c r="L28">
        <v>151</v>
      </c>
      <c r="M28">
        <v>165</v>
      </c>
      <c r="N28">
        <v>117</v>
      </c>
      <c r="O28">
        <v>3518</v>
      </c>
      <c r="P28">
        <v>151</v>
      </c>
      <c r="Q28">
        <v>0</v>
      </c>
      <c r="R28">
        <v>0</v>
      </c>
      <c r="S28">
        <v>0</v>
      </c>
      <c r="T28">
        <v>109</v>
      </c>
      <c r="U28">
        <v>108</v>
      </c>
      <c r="V28">
        <v>0</v>
      </c>
      <c r="W28">
        <v>0</v>
      </c>
      <c r="X28">
        <v>0</v>
      </c>
      <c r="Y28">
        <v>2420</v>
      </c>
      <c r="Z28">
        <v>2379</v>
      </c>
      <c r="AA28">
        <v>8587</v>
      </c>
    </row>
    <row r="29" spans="1:27">
      <c r="A29" s="23">
        <v>45108</v>
      </c>
      <c r="B29" s="24" t="str">
        <f>VLOOKUP($J29,Sheet2!$A$2:$E$46,5,0)</f>
        <v>WF-5</v>
      </c>
      <c r="J29" t="s">
        <v>66</v>
      </c>
      <c r="L29">
        <v>836</v>
      </c>
      <c r="M29">
        <v>922</v>
      </c>
      <c r="N29">
        <v>357</v>
      </c>
      <c r="O29">
        <v>5534</v>
      </c>
      <c r="P29">
        <v>836</v>
      </c>
      <c r="Q29">
        <v>0</v>
      </c>
      <c r="R29">
        <v>0</v>
      </c>
      <c r="S29">
        <v>0</v>
      </c>
      <c r="T29">
        <v>317</v>
      </c>
      <c r="U29">
        <v>317</v>
      </c>
      <c r="V29">
        <v>0</v>
      </c>
      <c r="W29">
        <v>0</v>
      </c>
      <c r="X29">
        <v>0</v>
      </c>
      <c r="Y29">
        <v>3502</v>
      </c>
      <c r="Z29">
        <v>3433</v>
      </c>
      <c r="AA29">
        <v>15067</v>
      </c>
    </row>
    <row r="30" spans="1:27">
      <c r="A30" s="23">
        <v>45108</v>
      </c>
      <c r="B30" s="24" t="str">
        <f>VLOOKUP($J30,Sheet2!$A$2:$E$46,5,0)</f>
        <v>WF-7</v>
      </c>
      <c r="J30" t="s">
        <v>94</v>
      </c>
      <c r="L30">
        <v>5</v>
      </c>
      <c r="M30">
        <v>5</v>
      </c>
      <c r="N30">
        <v>5</v>
      </c>
      <c r="O30">
        <v>2218</v>
      </c>
      <c r="P30">
        <v>4</v>
      </c>
      <c r="Q30">
        <v>0</v>
      </c>
      <c r="R30">
        <v>0</v>
      </c>
      <c r="S30">
        <v>0</v>
      </c>
      <c r="T30">
        <v>5</v>
      </c>
      <c r="U30">
        <v>4</v>
      </c>
      <c r="V30">
        <v>0</v>
      </c>
      <c r="W30">
        <v>0</v>
      </c>
      <c r="X30">
        <v>0</v>
      </c>
      <c r="Y30">
        <v>1605</v>
      </c>
      <c r="Z30">
        <v>1602</v>
      </c>
      <c r="AA30">
        <v>6458</v>
      </c>
    </row>
    <row r="31" spans="1:27">
      <c r="A31" s="23">
        <v>45108</v>
      </c>
      <c r="B31" s="24" t="str">
        <f>VLOOKUP($J31,Sheet2!$A$2:$E$46,5,0)</f>
        <v>WF-1</v>
      </c>
      <c r="J31" t="s">
        <v>100</v>
      </c>
      <c r="L31">
        <v>28</v>
      </c>
      <c r="M31">
        <v>28</v>
      </c>
      <c r="N31">
        <v>20</v>
      </c>
      <c r="O31">
        <v>1739</v>
      </c>
      <c r="P31">
        <v>27</v>
      </c>
      <c r="Q31">
        <v>0</v>
      </c>
      <c r="R31">
        <v>0</v>
      </c>
      <c r="S31">
        <v>0</v>
      </c>
      <c r="T31">
        <v>20</v>
      </c>
      <c r="U31">
        <v>18</v>
      </c>
      <c r="V31">
        <v>0</v>
      </c>
      <c r="W31">
        <v>0</v>
      </c>
      <c r="X31">
        <v>0</v>
      </c>
      <c r="Y31">
        <v>1337</v>
      </c>
      <c r="Z31">
        <v>1331</v>
      </c>
      <c r="AA31">
        <v>4417</v>
      </c>
    </row>
    <row r="32" spans="1:27">
      <c r="A32" s="23">
        <v>45108</v>
      </c>
      <c r="B32" s="24" t="str">
        <f>VLOOKUP($J32,Sheet2!$A$2:$E$46,5,0)</f>
        <v>WF-4</v>
      </c>
      <c r="J32" t="s">
        <v>52</v>
      </c>
      <c r="L32">
        <v>10</v>
      </c>
      <c r="M32">
        <v>12</v>
      </c>
      <c r="N32">
        <v>11</v>
      </c>
      <c r="O32">
        <v>2389</v>
      </c>
      <c r="P32">
        <v>10</v>
      </c>
      <c r="Q32">
        <v>0</v>
      </c>
      <c r="R32">
        <v>0</v>
      </c>
      <c r="S32">
        <v>0</v>
      </c>
      <c r="T32">
        <v>10</v>
      </c>
      <c r="U32">
        <v>10</v>
      </c>
      <c r="V32">
        <v>0</v>
      </c>
      <c r="W32">
        <v>0</v>
      </c>
      <c r="X32">
        <v>0</v>
      </c>
      <c r="Y32">
        <v>1718</v>
      </c>
      <c r="Z32">
        <v>1700</v>
      </c>
      <c r="AA32">
        <v>7243</v>
      </c>
    </row>
    <row r="33" spans="1:27">
      <c r="A33" s="23">
        <v>45108</v>
      </c>
      <c r="B33" s="24" t="str">
        <f>VLOOKUP($J33,Sheet2!$A$2:$E$46,5,0)</f>
        <v>WF-1</v>
      </c>
      <c r="J33" t="s">
        <v>36</v>
      </c>
      <c r="L33">
        <v>16</v>
      </c>
      <c r="M33">
        <v>31</v>
      </c>
      <c r="N33">
        <v>31</v>
      </c>
      <c r="O33">
        <v>1583</v>
      </c>
      <c r="P33">
        <v>16</v>
      </c>
      <c r="Q33">
        <v>0</v>
      </c>
      <c r="R33">
        <v>0</v>
      </c>
      <c r="S33">
        <v>0</v>
      </c>
      <c r="T33">
        <v>16</v>
      </c>
      <c r="U33">
        <v>11</v>
      </c>
      <c r="V33">
        <v>0</v>
      </c>
      <c r="W33">
        <v>0</v>
      </c>
      <c r="X33">
        <v>0</v>
      </c>
      <c r="Y33">
        <v>965</v>
      </c>
      <c r="Z33">
        <v>962</v>
      </c>
      <c r="AA33">
        <v>3806</v>
      </c>
    </row>
    <row r="34" spans="1:27">
      <c r="A34" s="23">
        <v>45108</v>
      </c>
      <c r="B34" s="24" t="str">
        <f>VLOOKUP($J34,Sheet2!$A$2:$E$46,5,0)</f>
        <v>WF-5</v>
      </c>
      <c r="J34" t="s">
        <v>60</v>
      </c>
      <c r="L34">
        <v>153</v>
      </c>
      <c r="M34">
        <v>154</v>
      </c>
      <c r="N34">
        <v>71</v>
      </c>
      <c r="O34">
        <v>1511</v>
      </c>
      <c r="P34">
        <v>153</v>
      </c>
      <c r="Q34">
        <v>0</v>
      </c>
      <c r="R34">
        <v>0</v>
      </c>
      <c r="S34">
        <v>0</v>
      </c>
      <c r="T34">
        <v>71</v>
      </c>
      <c r="U34">
        <v>71</v>
      </c>
      <c r="V34">
        <v>0</v>
      </c>
      <c r="W34">
        <v>0</v>
      </c>
      <c r="X34">
        <v>0</v>
      </c>
      <c r="Y34">
        <v>974</v>
      </c>
      <c r="Z34">
        <v>960</v>
      </c>
      <c r="AA34">
        <v>4007</v>
      </c>
    </row>
    <row r="35" spans="1:27">
      <c r="A35" s="23">
        <v>45108</v>
      </c>
      <c r="B35" s="24" t="str">
        <f>VLOOKUP($J35,Sheet2!$A$2:$E$46,5,0)</f>
        <v>WF-5</v>
      </c>
      <c r="J35" t="s">
        <v>68</v>
      </c>
      <c r="L35">
        <v>32</v>
      </c>
      <c r="M35">
        <v>33</v>
      </c>
      <c r="N35">
        <v>33</v>
      </c>
      <c r="O35">
        <v>1344</v>
      </c>
      <c r="P35">
        <v>32</v>
      </c>
      <c r="Q35">
        <v>0</v>
      </c>
      <c r="R35">
        <v>0</v>
      </c>
      <c r="S35">
        <v>0</v>
      </c>
      <c r="T35">
        <v>32</v>
      </c>
      <c r="U35">
        <v>31</v>
      </c>
      <c r="V35">
        <v>0</v>
      </c>
      <c r="W35">
        <v>0</v>
      </c>
      <c r="X35">
        <v>0</v>
      </c>
      <c r="Y35">
        <v>912</v>
      </c>
      <c r="Z35">
        <v>895</v>
      </c>
      <c r="AA35">
        <v>3440</v>
      </c>
    </row>
    <row r="36" spans="1:27">
      <c r="A36" s="23">
        <v>45108</v>
      </c>
      <c r="B36" s="24" t="str">
        <f>VLOOKUP($J36,Sheet2!$A$2:$E$46,5,0)</f>
        <v>WF-6</v>
      </c>
      <c r="J36" t="s">
        <v>78</v>
      </c>
      <c r="L36">
        <v>52</v>
      </c>
      <c r="M36">
        <v>53</v>
      </c>
      <c r="N36">
        <v>39</v>
      </c>
      <c r="O36">
        <v>1177</v>
      </c>
      <c r="P36">
        <v>52</v>
      </c>
      <c r="Q36">
        <v>0</v>
      </c>
      <c r="R36">
        <v>0</v>
      </c>
      <c r="S36">
        <v>0</v>
      </c>
      <c r="T36">
        <v>38</v>
      </c>
      <c r="U36">
        <v>37</v>
      </c>
      <c r="V36">
        <v>0</v>
      </c>
      <c r="W36">
        <v>0</v>
      </c>
      <c r="X36">
        <v>0</v>
      </c>
      <c r="Y36">
        <v>719</v>
      </c>
      <c r="Z36">
        <v>706</v>
      </c>
      <c r="AA36">
        <v>2838</v>
      </c>
    </row>
    <row r="37" spans="1:27">
      <c r="A37" s="23">
        <v>45108</v>
      </c>
      <c r="B37" s="24" t="str">
        <f>VLOOKUP($J37,Sheet2!$A$2:$E$46,5,0)</f>
        <v>WF-4</v>
      </c>
      <c r="J37" t="s">
        <v>56</v>
      </c>
      <c r="L37">
        <v>138</v>
      </c>
      <c r="M37">
        <v>140</v>
      </c>
      <c r="N37">
        <v>47</v>
      </c>
      <c r="O37">
        <v>1239</v>
      </c>
      <c r="P37">
        <v>138</v>
      </c>
      <c r="Q37">
        <v>0</v>
      </c>
      <c r="R37">
        <v>0</v>
      </c>
      <c r="S37">
        <v>0</v>
      </c>
      <c r="T37">
        <v>46</v>
      </c>
      <c r="U37">
        <v>46</v>
      </c>
      <c r="V37">
        <v>0</v>
      </c>
      <c r="W37">
        <v>0</v>
      </c>
      <c r="X37">
        <v>0</v>
      </c>
      <c r="Y37">
        <v>824</v>
      </c>
      <c r="Z37">
        <v>814</v>
      </c>
      <c r="AA37">
        <v>3455</v>
      </c>
    </row>
    <row r="38" spans="1:27">
      <c r="A38" s="23">
        <v>45108</v>
      </c>
      <c r="B38" s="24" t="str">
        <f>VLOOKUP($J38,Sheet2!$A$2:$E$46,5,0)</f>
        <v>WF-2</v>
      </c>
      <c r="J38" t="s">
        <v>30</v>
      </c>
      <c r="L38">
        <v>245</v>
      </c>
      <c r="M38">
        <v>249</v>
      </c>
      <c r="N38">
        <v>154</v>
      </c>
      <c r="O38">
        <v>3814</v>
      </c>
      <c r="P38">
        <v>245</v>
      </c>
      <c r="Q38">
        <v>0</v>
      </c>
      <c r="R38">
        <v>0</v>
      </c>
      <c r="S38">
        <v>0</v>
      </c>
      <c r="T38">
        <v>151</v>
      </c>
      <c r="U38">
        <v>151</v>
      </c>
      <c r="V38">
        <v>0</v>
      </c>
      <c r="W38">
        <v>0</v>
      </c>
      <c r="X38">
        <v>0</v>
      </c>
      <c r="Y38">
        <v>2349</v>
      </c>
      <c r="Z38">
        <v>2316</v>
      </c>
      <c r="AA38">
        <v>9833</v>
      </c>
    </row>
    <row r="39" spans="1:27">
      <c r="A39" s="23">
        <v>45108</v>
      </c>
      <c r="B39" s="24" t="str">
        <f>VLOOKUP($J39,Sheet2!$A$2:$E$46,5,0)</f>
        <v>WF-1</v>
      </c>
      <c r="J39" t="s">
        <v>96</v>
      </c>
      <c r="L39">
        <v>43</v>
      </c>
      <c r="M39">
        <v>67</v>
      </c>
      <c r="N39">
        <v>66</v>
      </c>
      <c r="O39">
        <v>2603</v>
      </c>
      <c r="P39">
        <v>41</v>
      </c>
      <c r="Q39">
        <v>0</v>
      </c>
      <c r="R39">
        <v>0</v>
      </c>
      <c r="S39">
        <v>0</v>
      </c>
      <c r="T39">
        <v>42</v>
      </c>
      <c r="U39">
        <v>40</v>
      </c>
      <c r="V39">
        <v>0</v>
      </c>
      <c r="W39">
        <v>0</v>
      </c>
      <c r="X39">
        <v>0</v>
      </c>
      <c r="Y39">
        <v>1772</v>
      </c>
      <c r="Z39">
        <v>1763</v>
      </c>
      <c r="AA39">
        <v>6774</v>
      </c>
    </row>
    <row r="40" spans="1:27">
      <c r="A40" s="23">
        <v>45108</v>
      </c>
      <c r="B40" s="24" t="str">
        <f>VLOOKUP($J40,Sheet2!$A$2:$E$46,5,0)</f>
        <v>Total</v>
      </c>
      <c r="J40" t="s">
        <v>107</v>
      </c>
      <c r="L40">
        <v>4888</v>
      </c>
      <c r="M40">
        <v>5549</v>
      </c>
      <c r="N40">
        <v>3697</v>
      </c>
      <c r="O40">
        <v>105820</v>
      </c>
      <c r="P40">
        <v>4857</v>
      </c>
      <c r="Q40">
        <v>0</v>
      </c>
      <c r="R40">
        <v>0</v>
      </c>
      <c r="S40">
        <v>0</v>
      </c>
      <c r="T40">
        <v>3311</v>
      </c>
      <c r="U40">
        <v>3133</v>
      </c>
      <c r="V40">
        <v>0</v>
      </c>
      <c r="W40">
        <v>0</v>
      </c>
      <c r="X40">
        <v>0</v>
      </c>
      <c r="Y40">
        <v>71942</v>
      </c>
      <c r="Z40">
        <v>71091</v>
      </c>
      <c r="AA40">
        <v>274355</v>
      </c>
    </row>
    <row r="41" spans="1:27">
      <c r="A41" s="23">
        <v>45108</v>
      </c>
      <c r="B41" s="24" t="str">
        <f>VLOOKUP($J41,Sheet2!$A$2:$E$46,5,0)</f>
        <v>WF-1</v>
      </c>
      <c r="J41" t="s">
        <v>106</v>
      </c>
      <c r="L41">
        <v>177</v>
      </c>
      <c r="M41">
        <v>182</v>
      </c>
      <c r="N41">
        <v>123</v>
      </c>
      <c r="O41">
        <v>6863</v>
      </c>
      <c r="P41">
        <v>200</v>
      </c>
      <c r="Q41">
        <v>0</v>
      </c>
      <c r="R41">
        <v>0</v>
      </c>
      <c r="S41">
        <v>0</v>
      </c>
      <c r="T41">
        <v>118</v>
      </c>
      <c r="U41">
        <v>123</v>
      </c>
      <c r="V41">
        <v>0</v>
      </c>
      <c r="W41">
        <v>0</v>
      </c>
      <c r="X41">
        <v>0</v>
      </c>
      <c r="Y41">
        <v>4840</v>
      </c>
      <c r="Z41" s="178">
        <v>4797</v>
      </c>
      <c r="AA41">
        <v>16023</v>
      </c>
    </row>
    <row r="42" spans="1:27">
      <c r="A42" s="23">
        <v>45108</v>
      </c>
      <c r="B42" s="24" t="str">
        <f>VLOOKUP($J42,Sheet2!$A$2:$E$46,5,0)</f>
        <v>WF-4</v>
      </c>
      <c r="J42" t="s">
        <v>74</v>
      </c>
      <c r="L42">
        <v>14</v>
      </c>
      <c r="M42">
        <v>17</v>
      </c>
      <c r="N42">
        <v>13</v>
      </c>
      <c r="O42">
        <v>4027</v>
      </c>
      <c r="P42">
        <v>25</v>
      </c>
      <c r="Q42">
        <v>0</v>
      </c>
      <c r="R42">
        <v>0</v>
      </c>
      <c r="S42">
        <v>0</v>
      </c>
      <c r="T42">
        <v>10</v>
      </c>
      <c r="U42">
        <v>13</v>
      </c>
      <c r="V42">
        <v>0</v>
      </c>
      <c r="W42">
        <v>0</v>
      </c>
      <c r="X42">
        <v>0</v>
      </c>
      <c r="Y42">
        <v>2553</v>
      </c>
      <c r="Z42" s="178">
        <v>2531</v>
      </c>
      <c r="AA42">
        <v>9801</v>
      </c>
    </row>
    <row r="43" spans="1:27">
      <c r="A43" s="23">
        <v>45108</v>
      </c>
      <c r="B43" s="24" t="str">
        <f>VLOOKUP($J43,Sheet2!$A$2:$E$46,5,0)</f>
        <v>WF-1</v>
      </c>
      <c r="J43" t="s">
        <v>104</v>
      </c>
      <c r="L43">
        <v>13</v>
      </c>
      <c r="M43">
        <v>16</v>
      </c>
      <c r="N43">
        <v>22</v>
      </c>
      <c r="O43">
        <v>2837</v>
      </c>
      <c r="P43">
        <v>22</v>
      </c>
      <c r="Q43">
        <v>0</v>
      </c>
      <c r="R43">
        <v>0</v>
      </c>
      <c r="S43">
        <v>0</v>
      </c>
      <c r="T43">
        <v>19</v>
      </c>
      <c r="U43">
        <v>22</v>
      </c>
      <c r="V43">
        <v>0</v>
      </c>
      <c r="W43">
        <v>0</v>
      </c>
      <c r="X43">
        <v>0</v>
      </c>
      <c r="Y43">
        <v>1975</v>
      </c>
      <c r="Z43" s="178">
        <v>1963</v>
      </c>
      <c r="AA43">
        <v>7024</v>
      </c>
    </row>
    <row r="44" spans="1:27">
      <c r="A44" s="23">
        <v>45108</v>
      </c>
      <c r="B44" s="24" t="str">
        <f>VLOOKUP($J44,Sheet2!$A$2:$E$46,5,0)</f>
        <v>WF-3</v>
      </c>
      <c r="J44" t="s">
        <v>72</v>
      </c>
      <c r="L44">
        <v>704</v>
      </c>
      <c r="M44">
        <v>747</v>
      </c>
      <c r="N44">
        <v>187</v>
      </c>
      <c r="O44">
        <v>5645</v>
      </c>
      <c r="P44">
        <v>823</v>
      </c>
      <c r="Q44">
        <v>0</v>
      </c>
      <c r="R44">
        <v>0</v>
      </c>
      <c r="S44">
        <v>0</v>
      </c>
      <c r="T44">
        <v>178</v>
      </c>
      <c r="U44">
        <v>187</v>
      </c>
      <c r="V44">
        <v>0</v>
      </c>
      <c r="W44">
        <v>0</v>
      </c>
      <c r="X44">
        <v>0</v>
      </c>
      <c r="Y44">
        <v>3857</v>
      </c>
      <c r="Z44" s="178">
        <v>3823</v>
      </c>
      <c r="AA44">
        <v>15021</v>
      </c>
    </row>
    <row r="45" spans="1:27">
      <c r="A45" s="23">
        <v>45108</v>
      </c>
      <c r="B45" s="24" t="str">
        <f>VLOOKUP($J45,Sheet2!$A$2:$E$46,5,0)</f>
        <v>WF-1</v>
      </c>
      <c r="J45" t="s">
        <v>42</v>
      </c>
      <c r="L45">
        <v>12</v>
      </c>
      <c r="M45">
        <v>14</v>
      </c>
      <c r="N45">
        <v>11</v>
      </c>
      <c r="O45">
        <v>2048</v>
      </c>
      <c r="P45">
        <v>19</v>
      </c>
      <c r="Q45">
        <v>0</v>
      </c>
      <c r="R45">
        <v>0</v>
      </c>
      <c r="S45">
        <v>0</v>
      </c>
      <c r="T45">
        <v>8</v>
      </c>
      <c r="U45">
        <v>11</v>
      </c>
      <c r="V45">
        <v>0</v>
      </c>
      <c r="W45">
        <v>0</v>
      </c>
      <c r="X45">
        <v>0</v>
      </c>
      <c r="Y45">
        <v>1305</v>
      </c>
      <c r="Z45">
        <v>1287</v>
      </c>
      <c r="AA45">
        <v>4893</v>
      </c>
    </row>
    <row r="46" spans="1:27">
      <c r="A46" s="23">
        <v>45108</v>
      </c>
      <c r="H46" t="s">
        <v>187</v>
      </c>
      <c r="I46" t="s">
        <v>80</v>
      </c>
      <c r="J46" t="str">
        <f>_xlfn.CONCAT(I46,H46)</f>
        <v>F86001FN</v>
      </c>
      <c r="L46" t="e">
        <v>#N/A</v>
      </c>
      <c r="M46" t="e">
        <v>#N/A</v>
      </c>
      <c r="N46" t="e">
        <v>#N/A</v>
      </c>
      <c r="O46" t="e">
        <v>#N/A</v>
      </c>
      <c r="P46">
        <v>118</v>
      </c>
      <c r="Q46">
        <v>0</v>
      </c>
      <c r="R46">
        <v>0</v>
      </c>
      <c r="S46">
        <v>0</v>
      </c>
      <c r="T46" t="e">
        <v>#N/A</v>
      </c>
      <c r="U46">
        <v>9</v>
      </c>
      <c r="V46">
        <v>0</v>
      </c>
      <c r="W46">
        <v>0</v>
      </c>
      <c r="X46">
        <v>0</v>
      </c>
      <c r="Y46" t="e">
        <v>#N/A</v>
      </c>
      <c r="Z46" t="e">
        <v>#N/A</v>
      </c>
      <c r="AA46" t="e">
        <v>#N/A</v>
      </c>
    </row>
    <row r="47" spans="1:27">
      <c r="A47" s="23">
        <v>45108</v>
      </c>
      <c r="H47" t="s">
        <v>187</v>
      </c>
      <c r="I47" t="s">
        <v>106</v>
      </c>
      <c r="J47" t="str">
        <f t="shared" ref="J47:J84" si="2">_xlfn.CONCAT(I47,H47)</f>
        <v>F86004FN</v>
      </c>
      <c r="L47" t="e">
        <v>#N/A</v>
      </c>
      <c r="M47" t="e">
        <v>#N/A</v>
      </c>
      <c r="N47" t="e">
        <v>#N/A</v>
      </c>
      <c r="O47" t="e">
        <v>#N/A</v>
      </c>
      <c r="P47">
        <v>2</v>
      </c>
      <c r="Q47">
        <v>0</v>
      </c>
      <c r="R47">
        <v>0</v>
      </c>
      <c r="S47">
        <v>0</v>
      </c>
      <c r="T47" t="e">
        <v>#N/A</v>
      </c>
      <c r="U47">
        <v>1</v>
      </c>
      <c r="V47">
        <v>0</v>
      </c>
      <c r="W47">
        <v>0</v>
      </c>
      <c r="X47">
        <v>0</v>
      </c>
      <c r="Y47" t="e">
        <v>#N/A</v>
      </c>
      <c r="Z47" t="e">
        <v>#N/A</v>
      </c>
      <c r="AA47" t="e">
        <v>#N/A</v>
      </c>
    </row>
    <row r="48" spans="1:27">
      <c r="A48" s="23">
        <v>45108</v>
      </c>
      <c r="H48" t="s">
        <v>187</v>
      </c>
      <c r="I48" t="s">
        <v>82</v>
      </c>
      <c r="J48" t="str">
        <f t="shared" si="2"/>
        <v>F86005FN</v>
      </c>
      <c r="L48" t="e">
        <v>#N/A</v>
      </c>
      <c r="M48" t="e">
        <v>#N/A</v>
      </c>
      <c r="N48" t="e">
        <v>#N/A</v>
      </c>
      <c r="O48" t="e">
        <v>#N/A</v>
      </c>
      <c r="P48">
        <v>1145</v>
      </c>
      <c r="Q48">
        <v>0</v>
      </c>
      <c r="R48">
        <v>0</v>
      </c>
      <c r="S48">
        <v>0</v>
      </c>
      <c r="T48" t="e">
        <v>#N/A</v>
      </c>
      <c r="U48">
        <v>37</v>
      </c>
      <c r="V48">
        <v>0</v>
      </c>
      <c r="W48">
        <v>0</v>
      </c>
      <c r="X48">
        <v>0</v>
      </c>
      <c r="Y48" t="e">
        <v>#N/A</v>
      </c>
      <c r="Z48" t="e">
        <v>#N/A</v>
      </c>
      <c r="AA48" t="e">
        <v>#N/A</v>
      </c>
    </row>
    <row r="49" spans="1:27">
      <c r="A49" s="23">
        <v>45108</v>
      </c>
      <c r="E49" s="8"/>
      <c r="H49" t="s">
        <v>187</v>
      </c>
      <c r="I49" t="s">
        <v>86</v>
      </c>
      <c r="J49" t="str">
        <f t="shared" si="2"/>
        <v>F86006FN</v>
      </c>
      <c r="L49" t="e">
        <v>#N/A</v>
      </c>
      <c r="M49" t="e">
        <v>#N/A</v>
      </c>
      <c r="N49" t="e">
        <v>#N/A</v>
      </c>
      <c r="O49" t="e">
        <v>#N/A</v>
      </c>
      <c r="P49">
        <v>98</v>
      </c>
      <c r="Q49">
        <v>0</v>
      </c>
      <c r="R49">
        <v>0</v>
      </c>
      <c r="S49">
        <v>0</v>
      </c>
      <c r="T49" t="e">
        <v>#N/A</v>
      </c>
      <c r="U49">
        <v>42</v>
      </c>
      <c r="V49">
        <v>0</v>
      </c>
      <c r="W49">
        <v>0</v>
      </c>
      <c r="X49">
        <v>0</v>
      </c>
      <c r="Y49" t="e">
        <v>#N/A</v>
      </c>
      <c r="Z49" t="e">
        <v>#N/A</v>
      </c>
      <c r="AA49" t="e">
        <v>#N/A</v>
      </c>
    </row>
    <row r="50" spans="1:27">
      <c r="A50" s="23">
        <v>45108</v>
      </c>
      <c r="H50" t="s">
        <v>187</v>
      </c>
      <c r="I50" t="s">
        <v>44</v>
      </c>
      <c r="J50" t="str">
        <f t="shared" si="2"/>
        <v>F86011FN</v>
      </c>
      <c r="L50" t="e">
        <v>#N/A</v>
      </c>
      <c r="M50" t="e">
        <v>#N/A</v>
      </c>
      <c r="N50" t="e">
        <v>#N/A</v>
      </c>
      <c r="O50" t="e">
        <v>#N/A</v>
      </c>
      <c r="P50">
        <v>488</v>
      </c>
      <c r="Q50">
        <v>0</v>
      </c>
      <c r="R50">
        <v>0</v>
      </c>
      <c r="S50">
        <v>0</v>
      </c>
      <c r="T50" t="e">
        <v>#N/A</v>
      </c>
      <c r="U50">
        <v>26</v>
      </c>
      <c r="V50">
        <v>0</v>
      </c>
      <c r="W50">
        <v>0</v>
      </c>
      <c r="X50">
        <v>0</v>
      </c>
      <c r="Y50" t="e">
        <v>#N/A</v>
      </c>
      <c r="Z50" t="e">
        <v>#N/A</v>
      </c>
      <c r="AA50" t="e">
        <v>#N/A</v>
      </c>
    </row>
    <row r="51" spans="1:27">
      <c r="A51" s="23">
        <v>45108</v>
      </c>
      <c r="H51" t="s">
        <v>187</v>
      </c>
      <c r="I51" t="s">
        <v>74</v>
      </c>
      <c r="J51" t="str">
        <f t="shared" si="2"/>
        <v>F86018FN</v>
      </c>
      <c r="L51" t="e">
        <v>#N/A</v>
      </c>
      <c r="M51" t="e">
        <v>#N/A</v>
      </c>
      <c r="N51" t="e">
        <v>#N/A</v>
      </c>
      <c r="O51" t="e">
        <v>#N/A</v>
      </c>
      <c r="P51">
        <v>1003</v>
      </c>
      <c r="Q51">
        <v>0</v>
      </c>
      <c r="R51">
        <v>0</v>
      </c>
      <c r="S51">
        <v>0</v>
      </c>
      <c r="T51" t="e">
        <v>#N/A</v>
      </c>
      <c r="U51">
        <v>81</v>
      </c>
      <c r="V51">
        <v>0</v>
      </c>
      <c r="W51">
        <v>0</v>
      </c>
      <c r="X51">
        <v>0</v>
      </c>
      <c r="Y51" t="e">
        <v>#N/A</v>
      </c>
      <c r="Z51" t="e">
        <v>#N/A</v>
      </c>
      <c r="AA51" t="e">
        <v>#N/A</v>
      </c>
    </row>
    <row r="52" spans="1:27">
      <c r="A52" s="23">
        <v>45108</v>
      </c>
      <c r="E52" s="8"/>
      <c r="H52" t="s">
        <v>187</v>
      </c>
      <c r="I52" t="s">
        <v>104</v>
      </c>
      <c r="J52" t="str">
        <f t="shared" si="2"/>
        <v>F86026FN</v>
      </c>
      <c r="L52" t="e">
        <v>#N/A</v>
      </c>
      <c r="M52" t="e">
        <v>#N/A</v>
      </c>
      <c r="N52" t="e">
        <v>#N/A</v>
      </c>
      <c r="O52" t="e">
        <v>#N/A</v>
      </c>
      <c r="P52">
        <v>7</v>
      </c>
      <c r="Q52">
        <v>0</v>
      </c>
      <c r="R52">
        <v>0</v>
      </c>
      <c r="S52">
        <v>0</v>
      </c>
      <c r="T52" t="e">
        <v>#N/A</v>
      </c>
      <c r="U52">
        <v>7</v>
      </c>
      <c r="V52">
        <v>0</v>
      </c>
      <c r="W52">
        <v>0</v>
      </c>
      <c r="X52">
        <v>0</v>
      </c>
      <c r="Y52" t="e">
        <v>#N/A</v>
      </c>
      <c r="Z52" t="e">
        <v>#N/A</v>
      </c>
      <c r="AA52" t="e">
        <v>#N/A</v>
      </c>
    </row>
    <row r="53" spans="1:27">
      <c r="A53" s="23">
        <v>45108</v>
      </c>
      <c r="H53" t="s">
        <v>187</v>
      </c>
      <c r="I53" t="s">
        <v>90</v>
      </c>
      <c r="J53" t="str">
        <f t="shared" si="2"/>
        <v>F86030FN</v>
      </c>
      <c r="L53" t="e">
        <v>#N/A</v>
      </c>
      <c r="M53" t="e">
        <v>#N/A</v>
      </c>
      <c r="N53" t="e">
        <v>#N/A</v>
      </c>
      <c r="O53" t="e">
        <v>#N/A</v>
      </c>
      <c r="P53">
        <v>293</v>
      </c>
      <c r="Q53">
        <v>0</v>
      </c>
      <c r="R53">
        <v>0</v>
      </c>
      <c r="S53">
        <v>0</v>
      </c>
      <c r="T53" t="e">
        <v>#N/A</v>
      </c>
      <c r="U53">
        <v>78</v>
      </c>
      <c r="V53">
        <v>0</v>
      </c>
      <c r="W53">
        <v>0</v>
      </c>
      <c r="X53">
        <v>0</v>
      </c>
      <c r="Y53" t="e">
        <v>#N/A</v>
      </c>
      <c r="Z53" t="e">
        <v>#N/A</v>
      </c>
      <c r="AA53" t="e">
        <v>#N/A</v>
      </c>
    </row>
    <row r="54" spans="1:27">
      <c r="A54" s="23">
        <v>45108</v>
      </c>
      <c r="E54" s="7"/>
      <c r="H54" t="s">
        <v>187</v>
      </c>
      <c r="I54" t="s">
        <v>46</v>
      </c>
      <c r="J54" t="str">
        <f t="shared" si="2"/>
        <v>F86036FN</v>
      </c>
      <c r="L54" t="e">
        <v>#N/A</v>
      </c>
      <c r="M54" t="e">
        <v>#N/A</v>
      </c>
      <c r="N54" t="e">
        <v>#N/A</v>
      </c>
      <c r="O54" t="e">
        <v>#N/A</v>
      </c>
      <c r="P54">
        <v>0</v>
      </c>
      <c r="Q54">
        <v>0</v>
      </c>
      <c r="R54">
        <v>0</v>
      </c>
      <c r="S54">
        <v>0</v>
      </c>
      <c r="T54" t="e">
        <v>#N/A</v>
      </c>
      <c r="U54">
        <v>0</v>
      </c>
      <c r="V54">
        <v>0</v>
      </c>
      <c r="W54">
        <v>0</v>
      </c>
      <c r="X54">
        <v>0</v>
      </c>
      <c r="Y54" t="e">
        <v>#N/A</v>
      </c>
      <c r="Z54" t="e">
        <v>#N/A</v>
      </c>
      <c r="AA54" t="e">
        <v>#N/A</v>
      </c>
    </row>
    <row r="55" spans="1:27">
      <c r="A55" s="23">
        <v>45108</v>
      </c>
      <c r="H55" t="s">
        <v>187</v>
      </c>
      <c r="I55" t="s">
        <v>48</v>
      </c>
      <c r="J55" t="str">
        <f t="shared" si="2"/>
        <v>F86038FN</v>
      </c>
      <c r="L55" t="e">
        <v>#N/A</v>
      </c>
      <c r="M55" t="e">
        <v>#N/A</v>
      </c>
      <c r="N55" t="e">
        <v>#N/A</v>
      </c>
      <c r="O55" t="e">
        <v>#N/A</v>
      </c>
      <c r="P55">
        <v>120</v>
      </c>
      <c r="Q55">
        <v>0</v>
      </c>
      <c r="R55">
        <v>0</v>
      </c>
      <c r="S55">
        <v>0</v>
      </c>
      <c r="T55" t="e">
        <v>#N/A</v>
      </c>
      <c r="U55">
        <v>8</v>
      </c>
      <c r="V55">
        <v>0</v>
      </c>
      <c r="W55">
        <v>0</v>
      </c>
      <c r="X55">
        <v>0</v>
      </c>
      <c r="Y55" t="e">
        <v>#N/A</v>
      </c>
      <c r="Z55" t="e">
        <v>#N/A</v>
      </c>
      <c r="AA55" t="e">
        <v>#N/A</v>
      </c>
    </row>
    <row r="56" spans="1:27">
      <c r="A56" s="23">
        <v>45108</v>
      </c>
      <c r="H56" t="s">
        <v>187</v>
      </c>
      <c r="I56" t="s">
        <v>50</v>
      </c>
      <c r="J56" t="str">
        <f t="shared" si="2"/>
        <v>F86044FN</v>
      </c>
      <c r="L56" t="e">
        <v>#N/A</v>
      </c>
      <c r="M56" t="e">
        <v>#N/A</v>
      </c>
      <c r="N56" t="e">
        <v>#N/A</v>
      </c>
      <c r="O56" t="e">
        <v>#N/A</v>
      </c>
      <c r="P56">
        <v>105</v>
      </c>
      <c r="Q56">
        <v>0</v>
      </c>
      <c r="R56">
        <v>0</v>
      </c>
      <c r="S56">
        <v>0</v>
      </c>
      <c r="T56" t="e">
        <v>#N/A</v>
      </c>
      <c r="U56">
        <v>5</v>
      </c>
      <c r="V56">
        <v>0</v>
      </c>
      <c r="W56">
        <v>0</v>
      </c>
      <c r="X56">
        <v>0</v>
      </c>
      <c r="Y56" t="e">
        <v>#N/A</v>
      </c>
      <c r="Z56" t="e">
        <v>#N/A</v>
      </c>
      <c r="AA56" t="e">
        <v>#N/A</v>
      </c>
    </row>
    <row r="57" spans="1:27">
      <c r="A57" s="23">
        <v>45108</v>
      </c>
      <c r="H57" t="s">
        <v>187</v>
      </c>
      <c r="I57" t="s">
        <v>58</v>
      </c>
      <c r="J57" t="str">
        <f t="shared" si="2"/>
        <v>F86045FN</v>
      </c>
      <c r="L57" t="e">
        <v>#N/A</v>
      </c>
      <c r="M57" t="e">
        <v>#N/A</v>
      </c>
      <c r="N57" t="e">
        <v>#N/A</v>
      </c>
      <c r="O57" t="e">
        <v>#N/A</v>
      </c>
      <c r="P57">
        <v>0</v>
      </c>
      <c r="Q57">
        <v>0</v>
      </c>
      <c r="R57">
        <v>0</v>
      </c>
      <c r="S57">
        <v>0</v>
      </c>
      <c r="T57" t="e">
        <v>#N/A</v>
      </c>
      <c r="U57">
        <v>0</v>
      </c>
      <c r="V57">
        <v>0</v>
      </c>
      <c r="W57">
        <v>0</v>
      </c>
      <c r="X57">
        <v>0</v>
      </c>
      <c r="Y57" t="e">
        <v>#N/A</v>
      </c>
      <c r="Z57" t="e">
        <v>#N/A</v>
      </c>
      <c r="AA57" t="e">
        <v>#N/A</v>
      </c>
    </row>
    <row r="58" spans="1:27">
      <c r="A58" s="23">
        <v>45108</v>
      </c>
      <c r="H58" t="s">
        <v>187</v>
      </c>
      <c r="I58" t="s">
        <v>98</v>
      </c>
      <c r="J58" t="str">
        <f t="shared" si="2"/>
        <v>F86058FN</v>
      </c>
      <c r="L58" t="e">
        <v>#N/A</v>
      </c>
      <c r="M58" t="e">
        <v>#N/A</v>
      </c>
      <c r="N58" t="e">
        <v>#N/A</v>
      </c>
      <c r="O58" t="e">
        <v>#N/A</v>
      </c>
      <c r="P58">
        <v>4</v>
      </c>
      <c r="Q58">
        <v>0</v>
      </c>
      <c r="R58">
        <v>0</v>
      </c>
      <c r="S58">
        <v>0</v>
      </c>
      <c r="T58" t="e">
        <v>#N/A</v>
      </c>
      <c r="U58">
        <v>2</v>
      </c>
      <c r="V58">
        <v>0</v>
      </c>
      <c r="W58">
        <v>0</v>
      </c>
      <c r="X58">
        <v>0</v>
      </c>
      <c r="Y58" t="e">
        <v>#N/A</v>
      </c>
      <c r="Z58" t="e">
        <v>#N/A</v>
      </c>
      <c r="AA58" t="e">
        <v>#N/A</v>
      </c>
    </row>
    <row r="59" spans="1:27">
      <c r="A59" s="23">
        <v>45108</v>
      </c>
      <c r="H59" t="s">
        <v>187</v>
      </c>
      <c r="I59" t="s">
        <v>92</v>
      </c>
      <c r="J59" t="str">
        <f t="shared" si="2"/>
        <v>F86062FN</v>
      </c>
      <c r="L59" t="e">
        <v>#N/A</v>
      </c>
      <c r="M59" t="e">
        <v>#N/A</v>
      </c>
      <c r="N59" t="e">
        <v>#N/A</v>
      </c>
      <c r="O59" t="e">
        <v>#N/A</v>
      </c>
      <c r="P59">
        <v>342</v>
      </c>
      <c r="Q59">
        <v>0</v>
      </c>
      <c r="R59">
        <v>0</v>
      </c>
      <c r="S59">
        <v>0</v>
      </c>
      <c r="T59" t="e">
        <v>#N/A</v>
      </c>
      <c r="U59">
        <v>134</v>
      </c>
      <c r="V59">
        <v>0</v>
      </c>
      <c r="W59">
        <v>0</v>
      </c>
      <c r="X59">
        <v>0</v>
      </c>
      <c r="Y59" t="e">
        <v>#N/A</v>
      </c>
      <c r="Z59" t="e">
        <v>#N/A</v>
      </c>
      <c r="AA59" t="e">
        <v>#N/A</v>
      </c>
    </row>
    <row r="60" spans="1:27">
      <c r="A60" s="23">
        <v>45108</v>
      </c>
      <c r="H60" t="s">
        <v>187</v>
      </c>
      <c r="I60" t="s">
        <v>72</v>
      </c>
      <c r="J60" t="str">
        <f t="shared" si="2"/>
        <v>F86074FN</v>
      </c>
      <c r="L60" t="e">
        <v>#N/A</v>
      </c>
      <c r="M60" t="e">
        <v>#N/A</v>
      </c>
      <c r="N60" t="e">
        <v>#N/A</v>
      </c>
      <c r="O60" t="e">
        <v>#N/A</v>
      </c>
      <c r="P60">
        <v>74</v>
      </c>
      <c r="Q60">
        <v>0</v>
      </c>
      <c r="R60">
        <v>0</v>
      </c>
      <c r="S60">
        <v>0</v>
      </c>
      <c r="T60" t="e">
        <v>#N/A</v>
      </c>
      <c r="U60">
        <v>12</v>
      </c>
      <c r="V60">
        <v>0</v>
      </c>
      <c r="W60">
        <v>0</v>
      </c>
      <c r="X60">
        <v>0</v>
      </c>
      <c r="Y60" t="e">
        <v>#N/A</v>
      </c>
      <c r="Z60" t="e">
        <v>#N/A</v>
      </c>
      <c r="AA60" t="e">
        <v>#N/A</v>
      </c>
    </row>
    <row r="61" spans="1:27">
      <c r="A61" s="23">
        <v>45108</v>
      </c>
      <c r="H61" t="s">
        <v>187</v>
      </c>
      <c r="I61" t="s">
        <v>34</v>
      </c>
      <c r="J61" t="str">
        <f t="shared" si="2"/>
        <v>F86078FN</v>
      </c>
      <c r="L61" t="e">
        <v>#N/A</v>
      </c>
      <c r="M61" t="e">
        <v>#N/A</v>
      </c>
      <c r="N61" t="e">
        <v>#N/A</v>
      </c>
      <c r="O61" t="e">
        <v>#N/A</v>
      </c>
      <c r="P61">
        <v>0</v>
      </c>
      <c r="Q61">
        <v>0</v>
      </c>
      <c r="R61">
        <v>0</v>
      </c>
      <c r="S61">
        <v>0</v>
      </c>
      <c r="T61" t="e">
        <v>#N/A</v>
      </c>
      <c r="U61">
        <v>0</v>
      </c>
      <c r="V61">
        <v>0</v>
      </c>
      <c r="W61">
        <v>0</v>
      </c>
      <c r="X61">
        <v>0</v>
      </c>
      <c r="Y61" t="e">
        <v>#N/A</v>
      </c>
      <c r="Z61" t="e">
        <v>#N/A</v>
      </c>
      <c r="AA61" t="e">
        <v>#N/A</v>
      </c>
    </row>
    <row r="62" spans="1:27">
      <c r="A62" s="23">
        <v>45108</v>
      </c>
      <c r="H62" t="s">
        <v>187</v>
      </c>
      <c r="I62" t="s">
        <v>84</v>
      </c>
      <c r="J62" t="str">
        <f t="shared" si="2"/>
        <v>F86086FN</v>
      </c>
      <c r="L62" t="e">
        <v>#N/A</v>
      </c>
      <c r="M62" t="e">
        <v>#N/A</v>
      </c>
      <c r="N62" t="e">
        <v>#N/A</v>
      </c>
      <c r="O62" t="e">
        <v>#N/A</v>
      </c>
      <c r="P62">
        <v>827</v>
      </c>
      <c r="Q62">
        <v>0</v>
      </c>
      <c r="R62">
        <v>0</v>
      </c>
      <c r="S62">
        <v>0</v>
      </c>
      <c r="T62" t="e">
        <v>#N/A</v>
      </c>
      <c r="U62">
        <v>95</v>
      </c>
      <c r="V62">
        <v>0</v>
      </c>
      <c r="W62">
        <v>0</v>
      </c>
      <c r="X62">
        <v>0</v>
      </c>
      <c r="Y62" t="e">
        <v>#N/A</v>
      </c>
      <c r="Z62" t="e">
        <v>#N/A</v>
      </c>
      <c r="AA62" t="e">
        <v>#N/A</v>
      </c>
    </row>
    <row r="63" spans="1:27">
      <c r="A63" s="23">
        <v>45108</v>
      </c>
      <c r="H63" t="s">
        <v>187</v>
      </c>
      <c r="I63" t="s">
        <v>70</v>
      </c>
      <c r="J63" t="str">
        <f t="shared" si="2"/>
        <v>F86088FN</v>
      </c>
      <c r="L63" t="e">
        <v>#N/A</v>
      </c>
      <c r="M63" t="e">
        <v>#N/A</v>
      </c>
      <c r="N63" t="e">
        <v>#N/A</v>
      </c>
      <c r="O63" t="e">
        <v>#N/A</v>
      </c>
      <c r="P63">
        <v>1</v>
      </c>
      <c r="Q63">
        <v>0</v>
      </c>
      <c r="R63">
        <v>0</v>
      </c>
      <c r="S63">
        <v>0</v>
      </c>
      <c r="T63" t="e">
        <v>#N/A</v>
      </c>
      <c r="U63">
        <v>1</v>
      </c>
      <c r="V63">
        <v>0</v>
      </c>
      <c r="W63">
        <v>0</v>
      </c>
      <c r="X63">
        <v>0</v>
      </c>
      <c r="Y63" t="e">
        <v>#N/A</v>
      </c>
      <c r="Z63" t="e">
        <v>#N/A</v>
      </c>
      <c r="AA63" t="e">
        <v>#N/A</v>
      </c>
    </row>
    <row r="64" spans="1:27">
      <c r="A64" s="23">
        <v>45108</v>
      </c>
      <c r="H64" t="s">
        <v>187</v>
      </c>
      <c r="I64" t="s">
        <v>76</v>
      </c>
      <c r="J64" t="str">
        <f t="shared" si="2"/>
        <v>F86607FN</v>
      </c>
      <c r="L64" t="e">
        <v>#N/A</v>
      </c>
      <c r="M64" t="e">
        <v>#N/A</v>
      </c>
      <c r="N64" t="e">
        <v>#N/A</v>
      </c>
      <c r="O64" t="e">
        <v>#N/A</v>
      </c>
      <c r="P64">
        <v>237</v>
      </c>
      <c r="Q64">
        <v>0</v>
      </c>
      <c r="R64">
        <v>0</v>
      </c>
      <c r="S64">
        <v>0</v>
      </c>
      <c r="T64" t="e">
        <v>#N/A</v>
      </c>
      <c r="U64">
        <v>21</v>
      </c>
      <c r="V64">
        <v>0</v>
      </c>
      <c r="W64">
        <v>0</v>
      </c>
      <c r="X64">
        <v>0</v>
      </c>
      <c r="Y64" t="e">
        <v>#N/A</v>
      </c>
      <c r="Z64" t="e">
        <v>#N/A</v>
      </c>
      <c r="AA64" t="e">
        <v>#N/A</v>
      </c>
    </row>
    <row r="65" spans="1:27">
      <c r="A65" s="23">
        <v>45108</v>
      </c>
      <c r="H65" t="s">
        <v>187</v>
      </c>
      <c r="I65" t="s">
        <v>40</v>
      </c>
      <c r="J65" t="str">
        <f t="shared" si="2"/>
        <v>F86616FN</v>
      </c>
      <c r="L65" t="e">
        <v>#N/A</v>
      </c>
      <c r="M65" t="e">
        <v>#N/A</v>
      </c>
      <c r="N65" t="e">
        <v>#N/A</v>
      </c>
      <c r="O65" t="e">
        <v>#N/A</v>
      </c>
      <c r="P65">
        <v>2</v>
      </c>
      <c r="Q65">
        <v>0</v>
      </c>
      <c r="R65">
        <v>0</v>
      </c>
      <c r="S65">
        <v>0</v>
      </c>
      <c r="T65" t="e">
        <v>#N/A</v>
      </c>
      <c r="U65">
        <v>1</v>
      </c>
      <c r="V65">
        <v>0</v>
      </c>
      <c r="W65">
        <v>0</v>
      </c>
      <c r="X65">
        <v>0</v>
      </c>
      <c r="Y65" t="e">
        <v>#N/A</v>
      </c>
      <c r="Z65" t="e">
        <v>#N/A</v>
      </c>
      <c r="AA65" t="e">
        <v>#N/A</v>
      </c>
    </row>
    <row r="66" spans="1:27">
      <c r="A66" s="23">
        <v>45108</v>
      </c>
      <c r="H66" t="s">
        <v>187</v>
      </c>
      <c r="I66" t="s">
        <v>54</v>
      </c>
      <c r="J66" t="str">
        <f t="shared" si="2"/>
        <v>F86621FN</v>
      </c>
      <c r="L66" t="e">
        <v>#N/A</v>
      </c>
      <c r="M66" t="e">
        <v>#N/A</v>
      </c>
      <c r="N66" t="e">
        <v>#N/A</v>
      </c>
      <c r="O66" t="e">
        <v>#N/A</v>
      </c>
      <c r="P66">
        <v>671</v>
      </c>
      <c r="Q66">
        <v>0</v>
      </c>
      <c r="R66">
        <v>0</v>
      </c>
      <c r="S66">
        <v>0</v>
      </c>
      <c r="T66" t="e">
        <v>#N/A</v>
      </c>
      <c r="U66">
        <v>32</v>
      </c>
      <c r="V66">
        <v>0</v>
      </c>
      <c r="W66">
        <v>0</v>
      </c>
      <c r="X66">
        <v>0</v>
      </c>
      <c r="Y66" t="e">
        <v>#N/A</v>
      </c>
      <c r="Z66" t="e">
        <v>#N/A</v>
      </c>
      <c r="AA66" t="e">
        <v>#N/A</v>
      </c>
    </row>
    <row r="67" spans="1:27">
      <c r="A67" s="23">
        <v>45108</v>
      </c>
      <c r="H67" t="s">
        <v>187</v>
      </c>
      <c r="I67" t="s">
        <v>64</v>
      </c>
      <c r="J67" t="str">
        <f t="shared" si="2"/>
        <v>F86625FN</v>
      </c>
      <c r="L67" t="e">
        <v>#N/A</v>
      </c>
      <c r="M67" t="e">
        <v>#N/A</v>
      </c>
      <c r="N67" t="e">
        <v>#N/A</v>
      </c>
      <c r="O67" t="e">
        <v>#N/A</v>
      </c>
      <c r="P67">
        <v>616</v>
      </c>
      <c r="Q67">
        <v>0</v>
      </c>
      <c r="R67">
        <v>0</v>
      </c>
      <c r="S67">
        <v>0</v>
      </c>
      <c r="T67" t="e">
        <v>#N/A</v>
      </c>
      <c r="U67">
        <v>30</v>
      </c>
      <c r="V67">
        <v>0</v>
      </c>
      <c r="W67">
        <v>0</v>
      </c>
      <c r="X67">
        <v>0</v>
      </c>
      <c r="Y67" t="e">
        <v>#N/A</v>
      </c>
      <c r="Z67" t="e">
        <v>#N/A</v>
      </c>
      <c r="AA67" t="e">
        <v>#N/A</v>
      </c>
    </row>
    <row r="68" spans="1:27">
      <c r="A68" s="23">
        <v>45108</v>
      </c>
      <c r="H68" t="s">
        <v>187</v>
      </c>
      <c r="I68" t="s">
        <v>88</v>
      </c>
      <c r="J68" t="str">
        <f t="shared" si="2"/>
        <v>F86626FN</v>
      </c>
      <c r="L68" t="e">
        <v>#N/A</v>
      </c>
      <c r="M68" t="e">
        <v>#N/A</v>
      </c>
      <c r="N68" t="e">
        <v>#N/A</v>
      </c>
      <c r="O68" t="e">
        <v>#N/A</v>
      </c>
      <c r="P68">
        <v>124</v>
      </c>
      <c r="Q68">
        <v>0</v>
      </c>
      <c r="R68">
        <v>0</v>
      </c>
      <c r="S68">
        <v>0</v>
      </c>
      <c r="T68" t="e">
        <v>#N/A</v>
      </c>
      <c r="U68">
        <v>1</v>
      </c>
      <c r="V68">
        <v>0</v>
      </c>
      <c r="W68">
        <v>0</v>
      </c>
      <c r="X68">
        <v>0</v>
      </c>
      <c r="Y68" t="e">
        <v>#N/A</v>
      </c>
      <c r="Z68" t="e">
        <v>#N/A</v>
      </c>
      <c r="AA68" t="e">
        <v>#N/A</v>
      </c>
    </row>
    <row r="69" spans="1:27">
      <c r="A69" s="23">
        <v>45108</v>
      </c>
      <c r="H69" t="s">
        <v>187</v>
      </c>
      <c r="I69" t="s">
        <v>32</v>
      </c>
      <c r="J69" t="str">
        <f t="shared" si="2"/>
        <v>F86627FN</v>
      </c>
      <c r="L69" t="e">
        <v>#N/A</v>
      </c>
      <c r="M69" t="e">
        <v>#N/A</v>
      </c>
      <c r="N69" t="e">
        <v>#N/A</v>
      </c>
      <c r="O69" t="e">
        <v>#N/A</v>
      </c>
      <c r="P69">
        <v>1</v>
      </c>
      <c r="Q69">
        <v>0</v>
      </c>
      <c r="R69">
        <v>0</v>
      </c>
      <c r="S69">
        <v>0</v>
      </c>
      <c r="T69" t="e">
        <v>#N/A</v>
      </c>
      <c r="U69">
        <v>0</v>
      </c>
      <c r="V69">
        <v>0</v>
      </c>
      <c r="W69">
        <v>0</v>
      </c>
      <c r="X69">
        <v>0</v>
      </c>
      <c r="Y69" t="e">
        <v>#N/A</v>
      </c>
      <c r="Z69" t="e">
        <v>#N/A</v>
      </c>
      <c r="AA69" t="e">
        <v>#N/A</v>
      </c>
    </row>
    <row r="70" spans="1:27">
      <c r="A70" s="23">
        <v>45108</v>
      </c>
      <c r="H70" t="s">
        <v>187</v>
      </c>
      <c r="I70" t="s">
        <v>42</v>
      </c>
      <c r="J70" t="str">
        <f t="shared" si="2"/>
        <v>F86638FN</v>
      </c>
      <c r="L70" t="e">
        <v>#N/A</v>
      </c>
      <c r="M70" t="e">
        <v>#N/A</v>
      </c>
      <c r="N70" t="e">
        <v>#N/A</v>
      </c>
      <c r="O70" t="e">
        <v>#N/A</v>
      </c>
      <c r="P70">
        <v>191</v>
      </c>
      <c r="Q70">
        <v>0</v>
      </c>
      <c r="R70">
        <v>0</v>
      </c>
      <c r="S70">
        <v>0</v>
      </c>
      <c r="T70" t="e">
        <v>#N/A</v>
      </c>
      <c r="U70">
        <v>16</v>
      </c>
      <c r="V70">
        <v>0</v>
      </c>
      <c r="W70">
        <v>0</v>
      </c>
      <c r="X70">
        <v>0</v>
      </c>
      <c r="Y70" t="e">
        <v>#N/A</v>
      </c>
      <c r="Z70" t="e">
        <v>#N/A</v>
      </c>
      <c r="AA70" t="e">
        <v>#N/A</v>
      </c>
    </row>
    <row r="71" spans="1:27">
      <c r="A71" s="23">
        <v>45108</v>
      </c>
      <c r="H71" t="s">
        <v>187</v>
      </c>
      <c r="I71" t="s">
        <v>102</v>
      </c>
      <c r="J71" t="str">
        <f t="shared" si="2"/>
        <v>F86644FN</v>
      </c>
      <c r="L71" t="e">
        <v>#N/A</v>
      </c>
      <c r="M71" t="e">
        <v>#N/A</v>
      </c>
      <c r="N71" t="e">
        <v>#N/A</v>
      </c>
      <c r="O71" t="e">
        <v>#N/A</v>
      </c>
      <c r="P71">
        <v>366</v>
      </c>
      <c r="Q71">
        <v>0</v>
      </c>
      <c r="R71">
        <v>0</v>
      </c>
      <c r="S71">
        <v>0</v>
      </c>
      <c r="T71" t="e">
        <v>#N/A</v>
      </c>
      <c r="U71">
        <v>32</v>
      </c>
      <c r="V71">
        <v>0</v>
      </c>
      <c r="W71">
        <v>0</v>
      </c>
      <c r="X71">
        <v>0</v>
      </c>
      <c r="Y71" t="e">
        <v>#N/A</v>
      </c>
      <c r="Z71" t="e">
        <v>#N/A</v>
      </c>
      <c r="AA71" t="e">
        <v>#N/A</v>
      </c>
    </row>
    <row r="72" spans="1:27">
      <c r="A72" s="23">
        <v>45108</v>
      </c>
      <c r="H72" t="s">
        <v>187</v>
      </c>
      <c r="I72" t="s">
        <v>62</v>
      </c>
      <c r="J72" t="str">
        <f t="shared" si="2"/>
        <v>F86650FN</v>
      </c>
      <c r="L72" t="e">
        <v>#N/A</v>
      </c>
      <c r="M72" t="e">
        <v>#N/A</v>
      </c>
      <c r="N72" t="e">
        <v>#N/A</v>
      </c>
      <c r="O72" t="e">
        <v>#N/A</v>
      </c>
      <c r="P72">
        <v>62</v>
      </c>
      <c r="Q72">
        <v>0</v>
      </c>
      <c r="R72">
        <v>0</v>
      </c>
      <c r="S72">
        <v>0</v>
      </c>
      <c r="T72" t="e">
        <v>#N/A</v>
      </c>
      <c r="U72">
        <v>2</v>
      </c>
      <c r="V72">
        <v>0</v>
      </c>
      <c r="W72">
        <v>0</v>
      </c>
      <c r="X72">
        <v>0</v>
      </c>
      <c r="Y72" t="e">
        <v>#N/A</v>
      </c>
      <c r="Z72" t="e">
        <v>#N/A</v>
      </c>
      <c r="AA72" t="e">
        <v>#N/A</v>
      </c>
    </row>
    <row r="73" spans="1:27">
      <c r="A73" s="23">
        <v>45108</v>
      </c>
      <c r="H73" t="s">
        <v>187</v>
      </c>
      <c r="I73" t="s">
        <v>38</v>
      </c>
      <c r="J73" t="str">
        <f t="shared" si="2"/>
        <v>F86664FN</v>
      </c>
      <c r="L73" t="e">
        <v>#N/A</v>
      </c>
      <c r="M73" t="e">
        <v>#N/A</v>
      </c>
      <c r="N73" t="e">
        <v>#N/A</v>
      </c>
      <c r="O73" t="e">
        <v>#N/A</v>
      </c>
      <c r="P73">
        <v>19</v>
      </c>
      <c r="Q73">
        <v>0</v>
      </c>
      <c r="R73">
        <v>0</v>
      </c>
      <c r="S73">
        <v>0</v>
      </c>
      <c r="T73" t="e">
        <v>#N/A</v>
      </c>
      <c r="U73">
        <v>1</v>
      </c>
      <c r="V73">
        <v>0</v>
      </c>
      <c r="W73">
        <v>0</v>
      </c>
      <c r="X73">
        <v>0</v>
      </c>
      <c r="Y73" t="e">
        <v>#N/A</v>
      </c>
      <c r="Z73" t="e">
        <v>#N/A</v>
      </c>
      <c r="AA73" t="e">
        <v>#N/A</v>
      </c>
    </row>
    <row r="74" spans="1:27">
      <c r="A74" s="23">
        <v>45108</v>
      </c>
      <c r="H74" t="s">
        <v>187</v>
      </c>
      <c r="I74" t="s">
        <v>66</v>
      </c>
      <c r="J74" t="str">
        <f t="shared" si="2"/>
        <v>F86666FN</v>
      </c>
      <c r="L74" t="e">
        <v>#N/A</v>
      </c>
      <c r="M74" t="e">
        <v>#N/A</v>
      </c>
      <c r="N74" t="e">
        <v>#N/A</v>
      </c>
      <c r="O74" t="e">
        <v>#N/A</v>
      </c>
      <c r="P74">
        <v>85</v>
      </c>
      <c r="Q74">
        <v>0</v>
      </c>
      <c r="R74">
        <v>0</v>
      </c>
      <c r="S74">
        <v>0</v>
      </c>
      <c r="T74" t="e">
        <v>#N/A</v>
      </c>
      <c r="U74">
        <v>0</v>
      </c>
      <c r="V74">
        <v>0</v>
      </c>
      <c r="W74">
        <v>0</v>
      </c>
      <c r="X74">
        <v>0</v>
      </c>
      <c r="Y74" t="e">
        <v>#N/A</v>
      </c>
      <c r="Z74" t="e">
        <v>#N/A</v>
      </c>
      <c r="AA74" t="e">
        <v>#N/A</v>
      </c>
    </row>
    <row r="75" spans="1:27">
      <c r="A75" s="23">
        <v>45108</v>
      </c>
      <c r="H75" t="s">
        <v>187</v>
      </c>
      <c r="I75" t="s">
        <v>94</v>
      </c>
      <c r="J75" t="str">
        <f t="shared" si="2"/>
        <v>F86679FN</v>
      </c>
      <c r="L75" t="e">
        <v>#N/A</v>
      </c>
      <c r="M75" t="e">
        <v>#N/A</v>
      </c>
      <c r="N75" t="e">
        <v>#N/A</v>
      </c>
      <c r="O75" t="e">
        <v>#N/A</v>
      </c>
      <c r="P75">
        <v>8</v>
      </c>
      <c r="Q75">
        <v>0</v>
      </c>
      <c r="R75">
        <v>0</v>
      </c>
      <c r="S75">
        <v>0</v>
      </c>
      <c r="T75" t="e">
        <v>#N/A</v>
      </c>
      <c r="U75">
        <v>5</v>
      </c>
      <c r="V75">
        <v>0</v>
      </c>
      <c r="W75">
        <v>0</v>
      </c>
      <c r="X75">
        <v>0</v>
      </c>
      <c r="Y75" t="e">
        <v>#N/A</v>
      </c>
      <c r="Z75" t="e">
        <v>#N/A</v>
      </c>
      <c r="AA75" t="e">
        <v>#N/A</v>
      </c>
    </row>
    <row r="76" spans="1:27">
      <c r="A76" s="23">
        <v>45108</v>
      </c>
      <c r="H76" t="s">
        <v>187</v>
      </c>
      <c r="I76" t="s">
        <v>100</v>
      </c>
      <c r="J76" t="str">
        <f t="shared" si="2"/>
        <v>F86689FN</v>
      </c>
      <c r="L76" t="e">
        <v>#N/A</v>
      </c>
      <c r="M76" t="e">
        <v>#N/A</v>
      </c>
      <c r="N76" t="e">
        <v>#N/A</v>
      </c>
      <c r="O76" t="e">
        <v>#N/A</v>
      </c>
      <c r="P76">
        <v>2</v>
      </c>
      <c r="Q76">
        <v>0</v>
      </c>
      <c r="R76">
        <v>0</v>
      </c>
      <c r="S76">
        <v>0</v>
      </c>
      <c r="T76" t="e">
        <v>#N/A</v>
      </c>
      <c r="U76">
        <v>1</v>
      </c>
      <c r="V76">
        <v>0</v>
      </c>
      <c r="W76">
        <v>0</v>
      </c>
      <c r="X76">
        <v>0</v>
      </c>
      <c r="Y76" t="e">
        <v>#N/A</v>
      </c>
      <c r="Z76" t="e">
        <v>#N/A</v>
      </c>
      <c r="AA76" t="e">
        <v>#N/A</v>
      </c>
    </row>
    <row r="77" spans="1:27">
      <c r="A77" s="23">
        <v>45108</v>
      </c>
      <c r="H77" t="s">
        <v>187</v>
      </c>
      <c r="I77" t="s">
        <v>52</v>
      </c>
      <c r="J77" t="str">
        <f t="shared" si="2"/>
        <v>F86696FN</v>
      </c>
      <c r="L77" t="e">
        <v>#N/A</v>
      </c>
      <c r="M77" t="e">
        <v>#N/A</v>
      </c>
      <c r="N77" t="e">
        <v>#N/A</v>
      </c>
      <c r="O77" t="e">
        <v>#N/A</v>
      </c>
      <c r="P77">
        <v>1</v>
      </c>
      <c r="Q77">
        <v>0</v>
      </c>
      <c r="R77">
        <v>0</v>
      </c>
      <c r="S77">
        <v>0</v>
      </c>
      <c r="T77" t="e">
        <v>#N/A</v>
      </c>
      <c r="U77">
        <v>1</v>
      </c>
      <c r="V77">
        <v>0</v>
      </c>
      <c r="W77">
        <v>0</v>
      </c>
      <c r="X77">
        <v>0</v>
      </c>
      <c r="Y77" t="e">
        <v>#N/A</v>
      </c>
      <c r="Z77" t="e">
        <v>#N/A</v>
      </c>
      <c r="AA77" t="e">
        <v>#N/A</v>
      </c>
    </row>
    <row r="78" spans="1:27">
      <c r="A78" s="23">
        <v>45108</v>
      </c>
      <c r="H78" t="s">
        <v>187</v>
      </c>
      <c r="I78" t="s">
        <v>36</v>
      </c>
      <c r="J78" t="str">
        <f t="shared" si="2"/>
        <v>F86700FN</v>
      </c>
      <c r="L78" t="e">
        <v>#N/A</v>
      </c>
      <c r="M78" t="e">
        <v>#N/A</v>
      </c>
      <c r="N78" t="e">
        <v>#N/A</v>
      </c>
      <c r="O78" t="e">
        <v>#N/A</v>
      </c>
      <c r="P78">
        <v>75</v>
      </c>
      <c r="Q78">
        <v>0</v>
      </c>
      <c r="R78">
        <v>0</v>
      </c>
      <c r="S78">
        <v>0</v>
      </c>
      <c r="T78" t="e">
        <v>#N/A</v>
      </c>
      <c r="U78">
        <v>27</v>
      </c>
      <c r="V78">
        <v>0</v>
      </c>
      <c r="W78">
        <v>0</v>
      </c>
      <c r="X78">
        <v>0</v>
      </c>
      <c r="Y78" t="e">
        <v>#N/A</v>
      </c>
      <c r="Z78" t="e">
        <v>#N/A</v>
      </c>
      <c r="AA78" t="e">
        <v>#N/A</v>
      </c>
    </row>
    <row r="79" spans="1:27">
      <c r="A79" s="23">
        <v>45108</v>
      </c>
      <c r="H79" t="s">
        <v>187</v>
      </c>
      <c r="I79" t="s">
        <v>60</v>
      </c>
      <c r="J79" t="str">
        <f t="shared" si="2"/>
        <v>F86701FN</v>
      </c>
      <c r="L79" t="e">
        <v>#N/A</v>
      </c>
      <c r="M79" t="e">
        <v>#N/A</v>
      </c>
      <c r="N79" t="e">
        <v>#N/A</v>
      </c>
      <c r="O79" t="e">
        <v>#N/A</v>
      </c>
      <c r="P79">
        <v>0</v>
      </c>
      <c r="Q79">
        <v>0</v>
      </c>
      <c r="R79">
        <v>0</v>
      </c>
      <c r="S79">
        <v>0</v>
      </c>
      <c r="T79" t="e">
        <v>#N/A</v>
      </c>
      <c r="U79">
        <v>0</v>
      </c>
      <c r="V79">
        <v>0</v>
      </c>
      <c r="W79">
        <v>0</v>
      </c>
      <c r="X79">
        <v>0</v>
      </c>
      <c r="Y79" t="e">
        <v>#N/A</v>
      </c>
      <c r="Z79" t="e">
        <v>#N/A</v>
      </c>
      <c r="AA79" t="e">
        <v>#N/A</v>
      </c>
    </row>
    <row r="80" spans="1:27">
      <c r="A80" s="23">
        <v>45108</v>
      </c>
      <c r="H80" t="s">
        <v>187</v>
      </c>
      <c r="I80" t="s">
        <v>68</v>
      </c>
      <c r="J80" t="str">
        <f t="shared" si="2"/>
        <v>F86705FN</v>
      </c>
      <c r="L80" t="e">
        <v>#N/A</v>
      </c>
      <c r="M80" t="e">
        <v>#N/A</v>
      </c>
      <c r="N80" t="e">
        <v>#N/A</v>
      </c>
      <c r="O80" t="e">
        <v>#N/A</v>
      </c>
      <c r="P80">
        <v>135</v>
      </c>
      <c r="Q80">
        <v>0</v>
      </c>
      <c r="R80">
        <v>0</v>
      </c>
      <c r="S80">
        <v>0</v>
      </c>
      <c r="T80" t="e">
        <v>#N/A</v>
      </c>
      <c r="U80">
        <v>4</v>
      </c>
      <c r="V80">
        <v>0</v>
      </c>
      <c r="W80">
        <v>0</v>
      </c>
      <c r="X80">
        <v>0</v>
      </c>
      <c r="Y80" t="e">
        <v>#N/A</v>
      </c>
      <c r="Z80" t="e">
        <v>#N/A</v>
      </c>
      <c r="AA80" t="e">
        <v>#N/A</v>
      </c>
    </row>
    <row r="81" spans="1:27">
      <c r="A81" s="23">
        <v>45108</v>
      </c>
      <c r="H81" t="s">
        <v>187</v>
      </c>
      <c r="I81" t="s">
        <v>78</v>
      </c>
      <c r="J81" t="str">
        <f t="shared" si="2"/>
        <v>F86708FN</v>
      </c>
      <c r="L81" t="e">
        <v>#N/A</v>
      </c>
      <c r="M81" t="e">
        <v>#N/A</v>
      </c>
      <c r="N81" t="e">
        <v>#N/A</v>
      </c>
      <c r="O81" t="e">
        <v>#N/A</v>
      </c>
      <c r="P81">
        <v>169</v>
      </c>
      <c r="Q81">
        <v>0</v>
      </c>
      <c r="R81">
        <v>0</v>
      </c>
      <c r="S81">
        <v>0</v>
      </c>
      <c r="T81" t="e">
        <v>#N/A</v>
      </c>
      <c r="U81">
        <v>3</v>
      </c>
      <c r="V81">
        <v>0</v>
      </c>
      <c r="W81">
        <v>0</v>
      </c>
      <c r="X81">
        <v>0</v>
      </c>
      <c r="Y81" t="e">
        <v>#N/A</v>
      </c>
      <c r="Z81" t="e">
        <v>#N/A</v>
      </c>
      <c r="AA81" t="e">
        <v>#N/A</v>
      </c>
    </row>
    <row r="82" spans="1:27">
      <c r="A82" s="23">
        <v>45108</v>
      </c>
      <c r="H82" t="s">
        <v>187</v>
      </c>
      <c r="I82" t="s">
        <v>56</v>
      </c>
      <c r="J82" t="str">
        <f t="shared" si="2"/>
        <v>F86712FN</v>
      </c>
      <c r="L82" t="e">
        <v>#N/A</v>
      </c>
      <c r="M82" t="e">
        <v>#N/A</v>
      </c>
      <c r="N82" t="e">
        <v>#N/A</v>
      </c>
      <c r="O82" t="e">
        <v>#N/A</v>
      </c>
      <c r="P82">
        <v>1</v>
      </c>
      <c r="Q82">
        <v>0</v>
      </c>
      <c r="R82">
        <v>0</v>
      </c>
      <c r="S82">
        <v>0</v>
      </c>
      <c r="T82" t="e">
        <v>#N/A</v>
      </c>
      <c r="U82">
        <v>0</v>
      </c>
      <c r="V82">
        <v>0</v>
      </c>
      <c r="W82">
        <v>0</v>
      </c>
      <c r="X82">
        <v>0</v>
      </c>
      <c r="Y82" t="e">
        <v>#N/A</v>
      </c>
      <c r="Z82" t="e">
        <v>#N/A</v>
      </c>
      <c r="AA82" t="e">
        <v>#N/A</v>
      </c>
    </row>
    <row r="83" spans="1:27">
      <c r="A83" s="23">
        <v>45108</v>
      </c>
      <c r="H83" t="s">
        <v>187</v>
      </c>
      <c r="I83" t="s">
        <v>30</v>
      </c>
      <c r="J83" t="str">
        <f t="shared" si="2"/>
        <v>Y01291FN</v>
      </c>
      <c r="L83" t="e">
        <v>#N/A</v>
      </c>
      <c r="M83" t="e">
        <v>#N/A</v>
      </c>
      <c r="N83" t="e">
        <v>#N/A</v>
      </c>
      <c r="O83" t="e">
        <v>#N/A</v>
      </c>
      <c r="P83">
        <v>1</v>
      </c>
      <c r="Q83">
        <v>0</v>
      </c>
      <c r="R83">
        <v>0</v>
      </c>
      <c r="S83">
        <v>0</v>
      </c>
      <c r="T83" t="e">
        <v>#N/A</v>
      </c>
      <c r="U83">
        <v>0</v>
      </c>
      <c r="V83">
        <v>0</v>
      </c>
      <c r="W83">
        <v>0</v>
      </c>
      <c r="X83">
        <v>0</v>
      </c>
      <c r="Y83" t="e">
        <v>#N/A</v>
      </c>
      <c r="Z83" t="e">
        <v>#N/A</v>
      </c>
      <c r="AA83" t="e">
        <v>#N/A</v>
      </c>
    </row>
    <row r="84" spans="1:27">
      <c r="A84" s="23">
        <v>45108</v>
      </c>
      <c r="H84" t="s">
        <v>187</v>
      </c>
      <c r="I84" t="s">
        <v>96</v>
      </c>
      <c r="J84" t="str">
        <f t="shared" si="2"/>
        <v>Y01839FN</v>
      </c>
      <c r="L84" t="e">
        <v>#N/A</v>
      </c>
      <c r="M84" t="e">
        <v>#N/A</v>
      </c>
      <c r="N84" t="e">
        <v>#N/A</v>
      </c>
      <c r="O84" t="e">
        <v>#N/A</v>
      </c>
      <c r="P84">
        <v>6</v>
      </c>
      <c r="Q84">
        <v>0</v>
      </c>
      <c r="R84">
        <v>0</v>
      </c>
      <c r="S84">
        <v>0</v>
      </c>
      <c r="T84" t="e">
        <v>#N/A</v>
      </c>
      <c r="U84">
        <v>3</v>
      </c>
      <c r="V84">
        <v>0</v>
      </c>
      <c r="W84">
        <v>0</v>
      </c>
      <c r="X84">
        <v>0</v>
      </c>
      <c r="Y84" t="e">
        <v>#N/A</v>
      </c>
      <c r="Z84" t="e">
        <v>#N/A</v>
      </c>
      <c r="AA84" t="e">
        <v>#N/A</v>
      </c>
    </row>
    <row r="85" spans="1:27">
      <c r="A85" s="23">
        <v>45200</v>
      </c>
      <c r="B85" s="24" t="e">
        <f>VLOOKUP($I85,Sheet2!$A$2:$E$46,5,0)</f>
        <v>#N/A</v>
      </c>
      <c r="C85" t="s">
        <v>172</v>
      </c>
      <c r="E85" t="s">
        <v>173</v>
      </c>
      <c r="G85" t="s">
        <v>174</v>
      </c>
      <c r="H85">
        <v>576555</v>
      </c>
      <c r="K85" t="s">
        <v>175</v>
      </c>
      <c r="L85" t="s">
        <v>176</v>
      </c>
      <c r="M85" t="s">
        <v>177</v>
      </c>
      <c r="N85" t="s">
        <v>178</v>
      </c>
      <c r="O85" t="s">
        <v>179</v>
      </c>
      <c r="P85" t="s">
        <v>148</v>
      </c>
      <c r="Q85" t="s">
        <v>149</v>
      </c>
      <c r="R85" t="s">
        <v>150</v>
      </c>
      <c r="S85" t="s">
        <v>151</v>
      </c>
      <c r="T85" t="s">
        <v>180</v>
      </c>
      <c r="U85" t="s">
        <v>144</v>
      </c>
      <c r="V85" t="s">
        <v>145</v>
      </c>
      <c r="W85" t="s">
        <v>146</v>
      </c>
      <c r="X85" t="s">
        <v>147</v>
      </c>
      <c r="Y85" t="s">
        <v>181</v>
      </c>
      <c r="Z85" t="s">
        <v>182</v>
      </c>
      <c r="AA85" t="s">
        <v>183</v>
      </c>
    </row>
    <row r="86" spans="1:27">
      <c r="A86" s="23">
        <v>45200</v>
      </c>
      <c r="B86" s="24" t="e">
        <f>VLOOKUP($J86,Sheet2!$A$2:$E$46,5,0)</f>
        <v>#N/A</v>
      </c>
      <c r="E86" s="8">
        <v>45201.536111111112</v>
      </c>
      <c r="G86" t="s">
        <v>184</v>
      </c>
      <c r="H86">
        <v>298464</v>
      </c>
      <c r="J86" t="s">
        <v>29</v>
      </c>
      <c r="R86"/>
      <c r="S86"/>
      <c r="W86"/>
      <c r="X86"/>
    </row>
    <row r="87" spans="1:27">
      <c r="A87" s="23">
        <v>45200</v>
      </c>
      <c r="B87" s="24" t="str">
        <f>VLOOKUP($J87,Sheet2!$A$2:$E$46,5,0)</f>
        <v>WF-6</v>
      </c>
      <c r="E87" t="s">
        <v>185</v>
      </c>
      <c r="G87" t="s">
        <v>186</v>
      </c>
      <c r="H87">
        <v>278091</v>
      </c>
      <c r="J87" t="s">
        <v>80</v>
      </c>
      <c r="L87">
        <v>39</v>
      </c>
      <c r="M87">
        <v>48</v>
      </c>
      <c r="N87">
        <v>43</v>
      </c>
      <c r="O87">
        <v>3586</v>
      </c>
      <c r="P87">
        <v>15</v>
      </c>
      <c r="Q87">
        <v>23</v>
      </c>
      <c r="R87">
        <v>0</v>
      </c>
      <c r="S87">
        <v>0</v>
      </c>
      <c r="T87">
        <v>34</v>
      </c>
      <c r="U87">
        <v>10</v>
      </c>
      <c r="V87">
        <v>20</v>
      </c>
      <c r="W87">
        <v>0</v>
      </c>
      <c r="X87">
        <v>0</v>
      </c>
      <c r="Y87">
        <v>2375</v>
      </c>
      <c r="Z87">
        <v>2353</v>
      </c>
      <c r="AA87">
        <v>9385</v>
      </c>
    </row>
    <row r="88" spans="1:27">
      <c r="A88" s="23">
        <v>45200</v>
      </c>
      <c r="B88" s="24" t="str">
        <f>VLOOKUP($J88,Sheet2!$A$2:$E$46,5,0)</f>
        <v>WF-1</v>
      </c>
      <c r="E88" s="7">
        <v>45200</v>
      </c>
      <c r="J88" t="s">
        <v>82</v>
      </c>
      <c r="L88">
        <v>370</v>
      </c>
      <c r="M88">
        <v>389</v>
      </c>
      <c r="N88">
        <v>216</v>
      </c>
      <c r="O88">
        <v>3448</v>
      </c>
      <c r="P88">
        <v>287</v>
      </c>
      <c r="Q88">
        <v>77</v>
      </c>
      <c r="R88">
        <v>0</v>
      </c>
      <c r="S88">
        <v>0</v>
      </c>
      <c r="T88">
        <v>200</v>
      </c>
      <c r="U88">
        <v>128</v>
      </c>
      <c r="V88">
        <v>54</v>
      </c>
      <c r="W88">
        <v>0</v>
      </c>
      <c r="X88">
        <v>0</v>
      </c>
      <c r="Y88">
        <v>2522</v>
      </c>
      <c r="Z88">
        <v>2498</v>
      </c>
      <c r="AA88">
        <v>9421</v>
      </c>
    </row>
    <row r="89" spans="1:27">
      <c r="A89" s="23">
        <v>45200</v>
      </c>
      <c r="B89" s="24" t="str">
        <f>VLOOKUP($J89,Sheet2!$A$2:$E$46,5,0)</f>
        <v>WF-7</v>
      </c>
      <c r="J89" t="s">
        <v>86</v>
      </c>
      <c r="L89">
        <v>86</v>
      </c>
      <c r="M89">
        <v>97</v>
      </c>
      <c r="N89">
        <v>95</v>
      </c>
      <c r="O89">
        <v>2855</v>
      </c>
      <c r="P89">
        <v>31</v>
      </c>
      <c r="Q89">
        <v>54</v>
      </c>
      <c r="R89">
        <v>0</v>
      </c>
      <c r="S89">
        <v>0</v>
      </c>
      <c r="T89">
        <v>84</v>
      </c>
      <c r="U89">
        <v>15</v>
      </c>
      <c r="V89">
        <v>25</v>
      </c>
      <c r="W89">
        <v>0</v>
      </c>
      <c r="X89">
        <v>0</v>
      </c>
      <c r="Y89">
        <v>1925</v>
      </c>
      <c r="Z89">
        <v>1913</v>
      </c>
      <c r="AA89">
        <v>7076</v>
      </c>
    </row>
    <row r="90" spans="1:27">
      <c r="A90" s="23">
        <v>45200</v>
      </c>
      <c r="B90" s="24" t="str">
        <f>VLOOKUP($J90,Sheet2!$A$2:$E$46,5,0)</f>
        <v>WF-3</v>
      </c>
      <c r="J90" t="s">
        <v>44</v>
      </c>
      <c r="L90">
        <v>102</v>
      </c>
      <c r="M90">
        <v>251</v>
      </c>
      <c r="N90">
        <v>107</v>
      </c>
      <c r="O90">
        <v>3957</v>
      </c>
      <c r="P90">
        <v>37</v>
      </c>
      <c r="Q90">
        <v>54</v>
      </c>
      <c r="R90">
        <v>0</v>
      </c>
      <c r="S90">
        <v>0</v>
      </c>
      <c r="T90">
        <v>85</v>
      </c>
      <c r="U90">
        <v>16</v>
      </c>
      <c r="V90">
        <v>23</v>
      </c>
      <c r="W90">
        <v>0</v>
      </c>
      <c r="X90">
        <v>0</v>
      </c>
      <c r="Y90">
        <v>2537</v>
      </c>
      <c r="Z90">
        <v>2509</v>
      </c>
      <c r="AA90">
        <v>9750</v>
      </c>
    </row>
    <row r="91" spans="1:27">
      <c r="A91" s="23">
        <v>45200</v>
      </c>
      <c r="B91" s="24" t="str">
        <f>VLOOKUP($J91,Sheet2!$A$2:$E$46,5,0)</f>
        <v>WF-7</v>
      </c>
      <c r="J91" t="s">
        <v>90</v>
      </c>
      <c r="L91">
        <v>45</v>
      </c>
      <c r="M91">
        <v>64</v>
      </c>
      <c r="N91">
        <v>63</v>
      </c>
      <c r="O91">
        <v>2991</v>
      </c>
      <c r="P91">
        <v>33</v>
      </c>
      <c r="Q91">
        <v>12</v>
      </c>
      <c r="R91">
        <v>0</v>
      </c>
      <c r="S91">
        <v>0</v>
      </c>
      <c r="T91">
        <v>44</v>
      </c>
      <c r="U91">
        <v>0</v>
      </c>
      <c r="V91">
        <v>0</v>
      </c>
      <c r="W91">
        <v>0</v>
      </c>
      <c r="X91">
        <v>0</v>
      </c>
      <c r="Y91">
        <v>1986</v>
      </c>
      <c r="Z91">
        <v>1965</v>
      </c>
      <c r="AA91">
        <v>8280</v>
      </c>
    </row>
    <row r="92" spans="1:27">
      <c r="A92" s="23">
        <v>45200</v>
      </c>
      <c r="B92" s="24" t="str">
        <f>VLOOKUP($J92,Sheet2!$A$2:$E$46,5,0)</f>
        <v>WF-4</v>
      </c>
      <c r="J92" t="s">
        <v>46</v>
      </c>
      <c r="L92">
        <v>577</v>
      </c>
      <c r="M92">
        <v>590</v>
      </c>
      <c r="N92">
        <v>451</v>
      </c>
      <c r="O92">
        <v>6238</v>
      </c>
      <c r="P92">
        <v>335</v>
      </c>
      <c r="Q92">
        <v>258</v>
      </c>
      <c r="R92">
        <v>0</v>
      </c>
      <c r="S92">
        <v>0</v>
      </c>
      <c r="T92">
        <v>441</v>
      </c>
      <c r="U92">
        <v>254</v>
      </c>
      <c r="V92">
        <v>185</v>
      </c>
      <c r="W92">
        <v>0</v>
      </c>
      <c r="X92">
        <v>0</v>
      </c>
      <c r="Y92">
        <v>4371</v>
      </c>
      <c r="Z92">
        <v>4303</v>
      </c>
      <c r="AA92">
        <v>14413</v>
      </c>
    </row>
    <row r="93" spans="1:27">
      <c r="A93" s="23">
        <v>45200</v>
      </c>
      <c r="B93" s="24" t="str">
        <f>VLOOKUP($J93,Sheet2!$A$2:$E$46,5,0)</f>
        <v>WF-3</v>
      </c>
      <c r="J93" t="s">
        <v>48</v>
      </c>
      <c r="L93">
        <v>751</v>
      </c>
      <c r="M93">
        <v>814</v>
      </c>
      <c r="N93">
        <v>689</v>
      </c>
      <c r="O93">
        <v>4040</v>
      </c>
      <c r="P93">
        <v>398</v>
      </c>
      <c r="Q93">
        <v>358</v>
      </c>
      <c r="R93">
        <v>0</v>
      </c>
      <c r="S93">
        <v>0</v>
      </c>
      <c r="T93">
        <v>642</v>
      </c>
      <c r="U93">
        <v>373</v>
      </c>
      <c r="V93">
        <v>265</v>
      </c>
      <c r="W93">
        <v>0</v>
      </c>
      <c r="X93">
        <v>0</v>
      </c>
      <c r="Y93">
        <v>2516</v>
      </c>
      <c r="Z93">
        <v>2469</v>
      </c>
      <c r="AA93">
        <v>11185</v>
      </c>
    </row>
    <row r="94" spans="1:27">
      <c r="A94" s="23">
        <v>45200</v>
      </c>
      <c r="B94" s="24" t="str">
        <f>VLOOKUP($J94,Sheet2!$A$2:$E$46,5,0)</f>
        <v>WF-4</v>
      </c>
      <c r="J94" t="s">
        <v>50</v>
      </c>
      <c r="L94">
        <v>507</v>
      </c>
      <c r="M94">
        <v>542</v>
      </c>
      <c r="N94">
        <v>530</v>
      </c>
      <c r="O94">
        <v>3583</v>
      </c>
      <c r="P94">
        <v>286</v>
      </c>
      <c r="Q94">
        <v>205</v>
      </c>
      <c r="R94">
        <v>0</v>
      </c>
      <c r="S94">
        <v>0</v>
      </c>
      <c r="T94">
        <v>502</v>
      </c>
      <c r="U94">
        <v>286</v>
      </c>
      <c r="V94">
        <v>195</v>
      </c>
      <c r="W94">
        <v>0</v>
      </c>
      <c r="X94">
        <v>0</v>
      </c>
      <c r="Y94">
        <v>2704</v>
      </c>
      <c r="Z94">
        <v>2684</v>
      </c>
      <c r="AA94">
        <v>10469</v>
      </c>
    </row>
    <row r="95" spans="1:27">
      <c r="A95" s="23">
        <v>45200</v>
      </c>
      <c r="B95" s="24" t="str">
        <f>VLOOKUP($J95,Sheet2!$A$2:$E$46,5,0)</f>
        <v>WF-5</v>
      </c>
      <c r="J95" t="s">
        <v>58</v>
      </c>
      <c r="L95">
        <v>41</v>
      </c>
      <c r="M95">
        <v>44</v>
      </c>
      <c r="N95">
        <v>41</v>
      </c>
      <c r="O95">
        <v>851</v>
      </c>
      <c r="P95">
        <v>24</v>
      </c>
      <c r="Q95">
        <v>16</v>
      </c>
      <c r="R95">
        <v>0</v>
      </c>
      <c r="S95">
        <v>0</v>
      </c>
      <c r="T95">
        <v>38</v>
      </c>
      <c r="U95">
        <v>24</v>
      </c>
      <c r="V95">
        <v>13</v>
      </c>
      <c r="W95">
        <v>0</v>
      </c>
      <c r="X95">
        <v>0</v>
      </c>
      <c r="Y95">
        <v>567</v>
      </c>
      <c r="Z95">
        <v>561</v>
      </c>
      <c r="AA95">
        <v>2079</v>
      </c>
    </row>
    <row r="96" spans="1:27">
      <c r="A96" s="23">
        <v>45200</v>
      </c>
      <c r="B96" s="24" t="str">
        <f>VLOOKUP($J96,Sheet2!$A$2:$E$46,5,0)</f>
        <v>WF-7</v>
      </c>
      <c r="J96" t="s">
        <v>98</v>
      </c>
      <c r="L96">
        <v>564</v>
      </c>
      <c r="M96">
        <v>582</v>
      </c>
      <c r="N96">
        <v>258</v>
      </c>
      <c r="O96">
        <v>5824</v>
      </c>
      <c r="P96">
        <v>208</v>
      </c>
      <c r="Q96">
        <v>358</v>
      </c>
      <c r="R96">
        <v>0</v>
      </c>
      <c r="S96">
        <v>0</v>
      </c>
      <c r="T96">
        <v>254</v>
      </c>
      <c r="U96">
        <v>125</v>
      </c>
      <c r="V96">
        <v>127</v>
      </c>
      <c r="W96">
        <v>0</v>
      </c>
      <c r="X96">
        <v>0</v>
      </c>
      <c r="Y96">
        <v>4061</v>
      </c>
      <c r="Z96">
        <v>4026</v>
      </c>
      <c r="AA96">
        <v>15900</v>
      </c>
    </row>
    <row r="97" spans="1:27">
      <c r="A97" s="23">
        <v>45200</v>
      </c>
      <c r="B97" s="24" t="str">
        <f>VLOOKUP($J97,Sheet2!$A$2:$E$46,5,0)</f>
        <v>WF-7</v>
      </c>
      <c r="J97" t="s">
        <v>92</v>
      </c>
      <c r="L97">
        <v>182</v>
      </c>
      <c r="M97">
        <v>217</v>
      </c>
      <c r="N97">
        <v>216</v>
      </c>
      <c r="O97">
        <v>2920</v>
      </c>
      <c r="P97">
        <v>104</v>
      </c>
      <c r="Q97">
        <v>77</v>
      </c>
      <c r="R97">
        <v>0</v>
      </c>
      <c r="S97">
        <v>0</v>
      </c>
      <c r="T97">
        <v>181</v>
      </c>
      <c r="U97">
        <v>78</v>
      </c>
      <c r="V97">
        <v>49</v>
      </c>
      <c r="W97">
        <v>0</v>
      </c>
      <c r="X97">
        <v>0</v>
      </c>
      <c r="Y97">
        <v>2009</v>
      </c>
      <c r="Z97">
        <v>1983</v>
      </c>
      <c r="AA97">
        <v>7205</v>
      </c>
    </row>
    <row r="98" spans="1:27">
      <c r="A98" s="23">
        <v>45200</v>
      </c>
      <c r="B98" s="24" t="str">
        <f>VLOOKUP($J98,Sheet2!$A$2:$E$46,5,0)</f>
        <v>WF-2</v>
      </c>
      <c r="J98" t="s">
        <v>34</v>
      </c>
      <c r="L98">
        <v>397</v>
      </c>
      <c r="M98">
        <v>403</v>
      </c>
      <c r="N98">
        <v>347</v>
      </c>
      <c r="O98">
        <v>3084</v>
      </c>
      <c r="P98">
        <v>246</v>
      </c>
      <c r="Q98">
        <v>156</v>
      </c>
      <c r="R98">
        <v>0</v>
      </c>
      <c r="S98">
        <v>0</v>
      </c>
      <c r="T98">
        <v>343</v>
      </c>
      <c r="U98">
        <v>230</v>
      </c>
      <c r="V98">
        <v>113</v>
      </c>
      <c r="W98">
        <v>0</v>
      </c>
      <c r="X98">
        <v>0</v>
      </c>
      <c r="Y98">
        <v>1997</v>
      </c>
      <c r="Z98">
        <v>1945</v>
      </c>
      <c r="AA98">
        <v>6788</v>
      </c>
    </row>
    <row r="99" spans="1:27">
      <c r="A99" s="23">
        <v>45200</v>
      </c>
      <c r="B99" s="24" t="str">
        <f>VLOOKUP($J99,Sheet2!$A$2:$E$46,5,0)</f>
        <v>WF-6</v>
      </c>
      <c r="J99" t="s">
        <v>84</v>
      </c>
      <c r="L99">
        <v>3</v>
      </c>
      <c r="M99">
        <v>8</v>
      </c>
      <c r="N99">
        <v>5</v>
      </c>
      <c r="O99">
        <v>2405</v>
      </c>
      <c r="P99">
        <v>2</v>
      </c>
      <c r="Q99">
        <v>1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1707</v>
      </c>
      <c r="Z99">
        <v>1700</v>
      </c>
      <c r="AA99">
        <v>6305</v>
      </c>
    </row>
    <row r="100" spans="1:27">
      <c r="A100" s="23">
        <v>45200</v>
      </c>
      <c r="B100" s="24" t="str">
        <f>VLOOKUP($J100,Sheet2!$A$2:$E$46,5,0)</f>
        <v>WF-4</v>
      </c>
      <c r="J100" t="s">
        <v>70</v>
      </c>
      <c r="L100">
        <v>142</v>
      </c>
      <c r="M100">
        <v>261</v>
      </c>
      <c r="N100">
        <v>102</v>
      </c>
      <c r="O100">
        <v>2033</v>
      </c>
      <c r="P100">
        <v>81</v>
      </c>
      <c r="Q100">
        <v>68</v>
      </c>
      <c r="R100">
        <v>0</v>
      </c>
      <c r="S100">
        <v>0</v>
      </c>
      <c r="T100">
        <v>89</v>
      </c>
      <c r="U100">
        <v>56</v>
      </c>
      <c r="V100">
        <v>32</v>
      </c>
      <c r="W100">
        <v>0</v>
      </c>
      <c r="X100">
        <v>0</v>
      </c>
      <c r="Y100">
        <v>1359</v>
      </c>
      <c r="Z100">
        <v>1350</v>
      </c>
      <c r="AA100">
        <v>5081</v>
      </c>
    </row>
    <row r="101" spans="1:27">
      <c r="A101" s="23">
        <v>45200</v>
      </c>
      <c r="B101" s="24" t="str">
        <f>VLOOKUP($J101,Sheet2!$A$2:$E$46,5,0)</f>
        <v>WF-6</v>
      </c>
      <c r="J101" t="s">
        <v>76</v>
      </c>
      <c r="L101">
        <v>603</v>
      </c>
      <c r="M101">
        <v>641</v>
      </c>
      <c r="N101">
        <v>358</v>
      </c>
      <c r="O101">
        <v>6223</v>
      </c>
      <c r="P101">
        <v>270</v>
      </c>
      <c r="Q101">
        <v>333</v>
      </c>
      <c r="R101">
        <v>0</v>
      </c>
      <c r="S101">
        <v>0</v>
      </c>
      <c r="T101">
        <v>342</v>
      </c>
      <c r="U101">
        <v>178</v>
      </c>
      <c r="V101">
        <v>154</v>
      </c>
      <c r="W101">
        <v>0</v>
      </c>
      <c r="X101">
        <v>0</v>
      </c>
      <c r="Y101">
        <v>4394</v>
      </c>
      <c r="Z101">
        <v>4345</v>
      </c>
      <c r="AA101">
        <v>16531</v>
      </c>
    </row>
    <row r="102" spans="1:27">
      <c r="A102" s="23">
        <v>45200</v>
      </c>
      <c r="B102" s="24" t="str">
        <f>VLOOKUP($J102,Sheet2!$A$2:$E$46,5,0)</f>
        <v>WF-2</v>
      </c>
      <c r="J102" t="s">
        <v>40</v>
      </c>
      <c r="L102">
        <v>140</v>
      </c>
      <c r="M102">
        <v>231</v>
      </c>
      <c r="N102">
        <v>132</v>
      </c>
      <c r="O102">
        <v>3251</v>
      </c>
      <c r="P102">
        <v>63</v>
      </c>
      <c r="Q102">
        <v>78</v>
      </c>
      <c r="R102">
        <v>0</v>
      </c>
      <c r="S102">
        <v>0</v>
      </c>
      <c r="T102">
        <v>122</v>
      </c>
      <c r="U102">
        <v>54</v>
      </c>
      <c r="V102">
        <v>68</v>
      </c>
      <c r="W102">
        <v>0</v>
      </c>
      <c r="X102">
        <v>0</v>
      </c>
      <c r="Y102">
        <v>2245</v>
      </c>
      <c r="Z102">
        <v>2220</v>
      </c>
      <c r="AA102">
        <v>8434</v>
      </c>
    </row>
    <row r="103" spans="1:27">
      <c r="A103" s="23">
        <v>45200</v>
      </c>
      <c r="B103" s="24" t="str">
        <f>VLOOKUP($J103,Sheet2!$A$2:$E$46,5,0)</f>
        <v>WF-5</v>
      </c>
      <c r="J103" t="s">
        <v>54</v>
      </c>
      <c r="L103">
        <v>36</v>
      </c>
      <c r="M103">
        <v>44</v>
      </c>
      <c r="N103">
        <v>41</v>
      </c>
      <c r="O103">
        <v>2564</v>
      </c>
      <c r="P103">
        <v>30</v>
      </c>
      <c r="Q103">
        <v>5</v>
      </c>
      <c r="R103">
        <v>0</v>
      </c>
      <c r="S103">
        <v>0</v>
      </c>
      <c r="T103">
        <v>35</v>
      </c>
      <c r="U103">
        <v>9</v>
      </c>
      <c r="V103">
        <v>4</v>
      </c>
      <c r="W103">
        <v>0</v>
      </c>
      <c r="X103">
        <v>0</v>
      </c>
      <c r="Y103">
        <v>1789</v>
      </c>
      <c r="Z103">
        <v>1784</v>
      </c>
      <c r="AA103">
        <v>6965</v>
      </c>
    </row>
    <row r="104" spans="1:27">
      <c r="A104" s="23">
        <v>45200</v>
      </c>
      <c r="B104" s="24" t="str">
        <f>VLOOKUP($J104,Sheet2!$A$2:$E$46,5,0)</f>
        <v>WF-5</v>
      </c>
      <c r="J104" t="s">
        <v>64</v>
      </c>
      <c r="L104">
        <v>280</v>
      </c>
      <c r="M104">
        <v>291</v>
      </c>
      <c r="N104">
        <v>147</v>
      </c>
      <c r="O104">
        <v>2479</v>
      </c>
      <c r="P104">
        <v>148</v>
      </c>
      <c r="Q104">
        <v>131</v>
      </c>
      <c r="R104">
        <v>0</v>
      </c>
      <c r="S104">
        <v>0</v>
      </c>
      <c r="T104">
        <v>139</v>
      </c>
      <c r="U104">
        <v>58</v>
      </c>
      <c r="V104">
        <v>59</v>
      </c>
      <c r="W104">
        <v>0</v>
      </c>
      <c r="X104">
        <v>0</v>
      </c>
      <c r="Y104">
        <v>1631</v>
      </c>
      <c r="Z104">
        <v>1619</v>
      </c>
      <c r="AA104">
        <v>5819</v>
      </c>
    </row>
    <row r="105" spans="1:27">
      <c r="A105" s="23">
        <v>45200</v>
      </c>
      <c r="B105" s="24" t="str">
        <f>VLOOKUP($J105,Sheet2!$A$2:$E$46,5,0)</f>
        <v>WF-1</v>
      </c>
      <c r="J105" t="s">
        <v>88</v>
      </c>
      <c r="L105">
        <v>267</v>
      </c>
      <c r="M105">
        <v>282</v>
      </c>
      <c r="N105">
        <v>187</v>
      </c>
      <c r="O105">
        <v>2805</v>
      </c>
      <c r="P105">
        <v>174</v>
      </c>
      <c r="Q105">
        <v>88</v>
      </c>
      <c r="R105">
        <v>0</v>
      </c>
      <c r="S105">
        <v>0</v>
      </c>
      <c r="T105">
        <v>173</v>
      </c>
      <c r="U105">
        <v>102</v>
      </c>
      <c r="V105">
        <v>53</v>
      </c>
      <c r="W105">
        <v>0</v>
      </c>
      <c r="X105">
        <v>0</v>
      </c>
      <c r="Y105">
        <v>2094</v>
      </c>
      <c r="Z105">
        <v>2076</v>
      </c>
      <c r="AA105">
        <v>7635</v>
      </c>
    </row>
    <row r="106" spans="1:27">
      <c r="A106" s="23">
        <v>45200</v>
      </c>
      <c r="B106" s="24" t="str">
        <f>VLOOKUP($J106,Sheet2!$A$2:$E$46,5,0)</f>
        <v>WF-2</v>
      </c>
      <c r="J106" t="s">
        <v>32</v>
      </c>
      <c r="L106">
        <v>606</v>
      </c>
      <c r="M106">
        <v>617</v>
      </c>
      <c r="N106">
        <v>428</v>
      </c>
      <c r="O106">
        <v>5602</v>
      </c>
      <c r="P106">
        <v>284</v>
      </c>
      <c r="Q106">
        <v>330</v>
      </c>
      <c r="R106">
        <v>0</v>
      </c>
      <c r="S106">
        <v>0</v>
      </c>
      <c r="T106">
        <v>418</v>
      </c>
      <c r="U106">
        <v>206</v>
      </c>
      <c r="V106">
        <v>212</v>
      </c>
      <c r="W106">
        <v>0</v>
      </c>
      <c r="X106">
        <v>0</v>
      </c>
      <c r="Y106">
        <v>3541</v>
      </c>
      <c r="Z106">
        <v>3473</v>
      </c>
      <c r="AA106">
        <v>13232</v>
      </c>
    </row>
    <row r="107" spans="1:27">
      <c r="A107" s="23">
        <v>45200</v>
      </c>
      <c r="B107" s="24" t="str">
        <f>VLOOKUP($J107,Sheet2!$A$2:$E$46,5,0)</f>
        <v>WF-6</v>
      </c>
      <c r="J107" t="s">
        <v>102</v>
      </c>
      <c r="L107">
        <v>152</v>
      </c>
      <c r="M107">
        <v>383</v>
      </c>
      <c r="N107">
        <v>383</v>
      </c>
      <c r="O107">
        <v>3797</v>
      </c>
      <c r="P107">
        <v>77</v>
      </c>
      <c r="Q107">
        <v>75</v>
      </c>
      <c r="R107">
        <v>0</v>
      </c>
      <c r="S107">
        <v>0</v>
      </c>
      <c r="T107">
        <v>152</v>
      </c>
      <c r="U107">
        <v>62</v>
      </c>
      <c r="V107">
        <v>51</v>
      </c>
      <c r="W107">
        <v>0</v>
      </c>
      <c r="X107">
        <v>0</v>
      </c>
      <c r="Y107">
        <v>2540</v>
      </c>
      <c r="Z107">
        <v>2515</v>
      </c>
      <c r="AA107">
        <v>9228</v>
      </c>
    </row>
    <row r="108" spans="1:27">
      <c r="A108" s="23">
        <v>45200</v>
      </c>
      <c r="B108" s="24" t="str">
        <f>VLOOKUP($J108,Sheet2!$A$2:$E$46,5,0)</f>
        <v>WF-4</v>
      </c>
      <c r="J108" t="s">
        <v>62</v>
      </c>
      <c r="L108">
        <v>268</v>
      </c>
      <c r="M108">
        <v>292</v>
      </c>
      <c r="N108">
        <v>152</v>
      </c>
      <c r="O108">
        <v>3121</v>
      </c>
      <c r="P108">
        <v>32</v>
      </c>
      <c r="Q108">
        <v>235</v>
      </c>
      <c r="R108">
        <v>0</v>
      </c>
      <c r="S108">
        <v>0</v>
      </c>
      <c r="T108">
        <v>129</v>
      </c>
      <c r="U108">
        <v>32</v>
      </c>
      <c r="V108">
        <v>96</v>
      </c>
      <c r="W108">
        <v>0</v>
      </c>
      <c r="X108">
        <v>0</v>
      </c>
      <c r="Y108">
        <v>2224</v>
      </c>
      <c r="Z108">
        <v>2172</v>
      </c>
      <c r="AA108">
        <v>7842</v>
      </c>
    </row>
    <row r="109" spans="1:27">
      <c r="A109" s="23">
        <v>45200</v>
      </c>
      <c r="B109" s="24" t="str">
        <f>VLOOKUP($J109,Sheet2!$A$2:$E$46,5,0)</f>
        <v>WF-1</v>
      </c>
      <c r="J109" t="s">
        <v>38</v>
      </c>
      <c r="L109">
        <v>337</v>
      </c>
      <c r="M109">
        <v>377</v>
      </c>
      <c r="N109">
        <v>277</v>
      </c>
      <c r="O109">
        <v>3555</v>
      </c>
      <c r="P109">
        <v>152</v>
      </c>
      <c r="Q109">
        <v>185</v>
      </c>
      <c r="R109">
        <v>0</v>
      </c>
      <c r="S109">
        <v>0</v>
      </c>
      <c r="T109">
        <v>249</v>
      </c>
      <c r="U109">
        <v>109</v>
      </c>
      <c r="V109">
        <v>132</v>
      </c>
      <c r="W109">
        <v>0</v>
      </c>
      <c r="X109">
        <v>0</v>
      </c>
      <c r="Y109">
        <v>2419</v>
      </c>
      <c r="Z109">
        <v>2384</v>
      </c>
      <c r="AA109">
        <v>8616</v>
      </c>
    </row>
    <row r="110" spans="1:27">
      <c r="A110" s="23">
        <v>45200</v>
      </c>
      <c r="B110" s="24" t="str">
        <f>VLOOKUP($J110,Sheet2!$A$2:$E$46,5,0)</f>
        <v>WF-5</v>
      </c>
      <c r="J110" t="s">
        <v>66</v>
      </c>
      <c r="L110">
        <v>1085</v>
      </c>
      <c r="M110">
        <v>1254</v>
      </c>
      <c r="N110">
        <v>745</v>
      </c>
      <c r="O110">
        <v>5594</v>
      </c>
      <c r="P110">
        <v>840</v>
      </c>
      <c r="Q110">
        <v>401</v>
      </c>
      <c r="R110">
        <v>0</v>
      </c>
      <c r="S110">
        <v>0</v>
      </c>
      <c r="T110">
        <v>637</v>
      </c>
      <c r="U110">
        <v>320</v>
      </c>
      <c r="V110">
        <v>317</v>
      </c>
      <c r="W110">
        <v>0</v>
      </c>
      <c r="X110">
        <v>0</v>
      </c>
      <c r="Y110">
        <v>3514</v>
      </c>
      <c r="Z110">
        <v>3452</v>
      </c>
      <c r="AA110">
        <v>15178</v>
      </c>
    </row>
    <row r="111" spans="1:27">
      <c r="A111" s="23">
        <v>45200</v>
      </c>
      <c r="B111" s="24" t="str">
        <f>VLOOKUP($J111,Sheet2!$A$2:$E$46,5,0)</f>
        <v>WF-7</v>
      </c>
      <c r="J111" t="s">
        <v>94</v>
      </c>
      <c r="L111">
        <v>16</v>
      </c>
      <c r="M111">
        <v>16</v>
      </c>
      <c r="N111">
        <v>15</v>
      </c>
      <c r="O111">
        <v>2254</v>
      </c>
      <c r="P111">
        <v>6</v>
      </c>
      <c r="Q111">
        <v>3</v>
      </c>
      <c r="R111">
        <v>0</v>
      </c>
      <c r="S111">
        <v>0</v>
      </c>
      <c r="T111">
        <v>15</v>
      </c>
      <c r="U111">
        <v>5</v>
      </c>
      <c r="V111">
        <v>2</v>
      </c>
      <c r="W111">
        <v>0</v>
      </c>
      <c r="X111">
        <v>0</v>
      </c>
      <c r="Y111">
        <v>1626</v>
      </c>
      <c r="Z111">
        <v>1623</v>
      </c>
      <c r="AA111">
        <v>6485</v>
      </c>
    </row>
    <row r="112" spans="1:27">
      <c r="A112" s="23">
        <v>45200</v>
      </c>
      <c r="B112" s="24" t="str">
        <f>VLOOKUP($J112,Sheet2!$A$2:$E$46,5,0)</f>
        <v>WF-1</v>
      </c>
      <c r="J112" t="s">
        <v>100</v>
      </c>
      <c r="L112">
        <v>63</v>
      </c>
      <c r="M112">
        <v>63</v>
      </c>
      <c r="N112">
        <v>48</v>
      </c>
      <c r="O112">
        <v>1780</v>
      </c>
      <c r="P112">
        <v>29</v>
      </c>
      <c r="Q112">
        <v>33</v>
      </c>
      <c r="R112">
        <v>0</v>
      </c>
      <c r="S112">
        <v>0</v>
      </c>
      <c r="T112">
        <v>48</v>
      </c>
      <c r="U112">
        <v>19</v>
      </c>
      <c r="V112">
        <v>24</v>
      </c>
      <c r="W112">
        <v>0</v>
      </c>
      <c r="X112">
        <v>0</v>
      </c>
      <c r="Y112">
        <v>1374</v>
      </c>
      <c r="Z112">
        <v>1367</v>
      </c>
      <c r="AA112">
        <v>4452</v>
      </c>
    </row>
    <row r="113" spans="1:27">
      <c r="A113" s="23">
        <v>45200</v>
      </c>
      <c r="B113" s="24" t="str">
        <f>VLOOKUP($J113,Sheet2!$A$2:$E$46,5,0)</f>
        <v>WF-4</v>
      </c>
      <c r="J113" t="s">
        <v>52</v>
      </c>
      <c r="L113">
        <v>337</v>
      </c>
      <c r="M113">
        <v>345</v>
      </c>
      <c r="N113">
        <v>180</v>
      </c>
      <c r="O113">
        <v>2370</v>
      </c>
      <c r="P113">
        <v>10</v>
      </c>
      <c r="Q113">
        <v>326</v>
      </c>
      <c r="R113">
        <v>0</v>
      </c>
      <c r="S113">
        <v>0</v>
      </c>
      <c r="T113">
        <v>173</v>
      </c>
      <c r="U113">
        <v>10</v>
      </c>
      <c r="V113">
        <v>161</v>
      </c>
      <c r="W113">
        <v>0</v>
      </c>
      <c r="X113">
        <v>0</v>
      </c>
      <c r="Y113">
        <v>1712</v>
      </c>
      <c r="Z113">
        <v>1694</v>
      </c>
      <c r="AA113">
        <v>7145</v>
      </c>
    </row>
    <row r="114" spans="1:27">
      <c r="A114" s="23">
        <v>45200</v>
      </c>
      <c r="B114" s="24" t="str">
        <f>VLOOKUP($J114,Sheet2!$A$2:$E$46,5,0)</f>
        <v>WF-1</v>
      </c>
      <c r="J114" t="s">
        <v>36</v>
      </c>
      <c r="L114">
        <v>40</v>
      </c>
      <c r="M114">
        <v>61</v>
      </c>
      <c r="N114">
        <v>61</v>
      </c>
      <c r="O114">
        <v>1577</v>
      </c>
      <c r="P114">
        <v>16</v>
      </c>
      <c r="Q114">
        <v>24</v>
      </c>
      <c r="R114">
        <v>0</v>
      </c>
      <c r="S114">
        <v>0</v>
      </c>
      <c r="T114">
        <v>40</v>
      </c>
      <c r="U114">
        <v>11</v>
      </c>
      <c r="V114">
        <v>2</v>
      </c>
      <c r="W114">
        <v>0</v>
      </c>
      <c r="X114">
        <v>0</v>
      </c>
      <c r="Y114">
        <v>964</v>
      </c>
      <c r="Z114">
        <v>962</v>
      </c>
      <c r="AA114">
        <v>3792</v>
      </c>
    </row>
    <row r="115" spans="1:27">
      <c r="A115" s="23">
        <v>45200</v>
      </c>
      <c r="B115" s="24" t="str">
        <f>VLOOKUP($J115,Sheet2!$A$2:$E$46,5,0)</f>
        <v>WF-5</v>
      </c>
      <c r="J115" t="s">
        <v>60</v>
      </c>
      <c r="L115">
        <v>282</v>
      </c>
      <c r="M115">
        <v>290</v>
      </c>
      <c r="N115">
        <v>146</v>
      </c>
      <c r="O115">
        <v>1527</v>
      </c>
      <c r="P115">
        <v>155</v>
      </c>
      <c r="Q115">
        <v>137</v>
      </c>
      <c r="R115">
        <v>0</v>
      </c>
      <c r="S115">
        <v>0</v>
      </c>
      <c r="T115">
        <v>142</v>
      </c>
      <c r="U115">
        <v>71</v>
      </c>
      <c r="V115">
        <v>66</v>
      </c>
      <c r="W115">
        <v>0</v>
      </c>
      <c r="X115">
        <v>0</v>
      </c>
      <c r="Y115">
        <v>979</v>
      </c>
      <c r="Z115">
        <v>967</v>
      </c>
      <c r="AA115">
        <v>4036</v>
      </c>
    </row>
    <row r="116" spans="1:27">
      <c r="A116" s="23">
        <v>45200</v>
      </c>
      <c r="B116" s="24" t="str">
        <f>VLOOKUP($J116,Sheet2!$A$2:$E$46,5,0)</f>
        <v>WF-5</v>
      </c>
      <c r="J116" t="s">
        <v>68</v>
      </c>
      <c r="L116">
        <v>94</v>
      </c>
      <c r="M116">
        <v>98</v>
      </c>
      <c r="N116">
        <v>83</v>
      </c>
      <c r="O116">
        <v>1373</v>
      </c>
      <c r="P116">
        <v>32</v>
      </c>
      <c r="Q116">
        <v>62</v>
      </c>
      <c r="R116">
        <v>0</v>
      </c>
      <c r="S116">
        <v>0</v>
      </c>
      <c r="T116">
        <v>80</v>
      </c>
      <c r="U116">
        <v>31</v>
      </c>
      <c r="V116">
        <v>38</v>
      </c>
      <c r="W116">
        <v>0</v>
      </c>
      <c r="X116">
        <v>0</v>
      </c>
      <c r="Y116">
        <v>923</v>
      </c>
      <c r="Z116">
        <v>908</v>
      </c>
      <c r="AA116">
        <v>3448</v>
      </c>
    </row>
    <row r="117" spans="1:27">
      <c r="A117" s="23">
        <v>45200</v>
      </c>
      <c r="B117" s="24" t="str">
        <f>VLOOKUP($J117,Sheet2!$A$2:$E$46,5,0)</f>
        <v>WF-6</v>
      </c>
      <c r="J117" t="s">
        <v>78</v>
      </c>
      <c r="L117">
        <v>95</v>
      </c>
      <c r="M117">
        <v>96</v>
      </c>
      <c r="N117">
        <v>67</v>
      </c>
      <c r="O117">
        <v>1181</v>
      </c>
      <c r="P117">
        <v>52</v>
      </c>
      <c r="Q117">
        <v>44</v>
      </c>
      <c r="R117">
        <v>0</v>
      </c>
      <c r="S117">
        <v>0</v>
      </c>
      <c r="T117">
        <v>66</v>
      </c>
      <c r="U117">
        <v>37</v>
      </c>
      <c r="V117">
        <v>20</v>
      </c>
      <c r="W117">
        <v>0</v>
      </c>
      <c r="X117">
        <v>0</v>
      </c>
      <c r="Y117">
        <v>718</v>
      </c>
      <c r="Z117">
        <v>704</v>
      </c>
      <c r="AA117">
        <v>2853</v>
      </c>
    </row>
    <row r="118" spans="1:27">
      <c r="A118" s="23">
        <v>45200</v>
      </c>
      <c r="B118" s="24" t="str">
        <f>VLOOKUP($J118,Sheet2!$A$2:$E$46,5,0)</f>
        <v>WF-4</v>
      </c>
      <c r="J118" t="s">
        <v>56</v>
      </c>
      <c r="L118">
        <v>192</v>
      </c>
      <c r="M118">
        <v>201</v>
      </c>
      <c r="N118">
        <v>107</v>
      </c>
      <c r="O118">
        <v>1268</v>
      </c>
      <c r="P118">
        <v>138</v>
      </c>
      <c r="Q118">
        <v>69</v>
      </c>
      <c r="R118">
        <v>0</v>
      </c>
      <c r="S118">
        <v>0</v>
      </c>
      <c r="T118">
        <v>100</v>
      </c>
      <c r="U118">
        <v>45</v>
      </c>
      <c r="V118">
        <v>54</v>
      </c>
      <c r="W118">
        <v>0</v>
      </c>
      <c r="X118">
        <v>0</v>
      </c>
      <c r="Y118">
        <v>846</v>
      </c>
      <c r="Z118">
        <v>835</v>
      </c>
      <c r="AA118">
        <v>3482</v>
      </c>
    </row>
    <row r="119" spans="1:27">
      <c r="A119" s="23">
        <v>45200</v>
      </c>
      <c r="B119" s="24" t="str">
        <f>VLOOKUP($J119,Sheet2!$A$2:$E$46,5,0)</f>
        <v>WF-2</v>
      </c>
      <c r="J119" t="s">
        <v>30</v>
      </c>
      <c r="L119">
        <v>393</v>
      </c>
      <c r="M119">
        <v>408</v>
      </c>
      <c r="N119">
        <v>306</v>
      </c>
      <c r="O119">
        <v>3842</v>
      </c>
      <c r="P119">
        <v>248</v>
      </c>
      <c r="Q119">
        <v>186</v>
      </c>
      <c r="R119">
        <v>0</v>
      </c>
      <c r="S119">
        <v>0</v>
      </c>
      <c r="T119">
        <v>297</v>
      </c>
      <c r="U119">
        <v>154</v>
      </c>
      <c r="V119">
        <v>143</v>
      </c>
      <c r="W119">
        <v>0</v>
      </c>
      <c r="X119">
        <v>0</v>
      </c>
      <c r="Y119">
        <v>2355</v>
      </c>
      <c r="Z119">
        <v>2324</v>
      </c>
      <c r="AA119">
        <v>9886</v>
      </c>
    </row>
    <row r="120" spans="1:27">
      <c r="A120" s="23">
        <v>45200</v>
      </c>
      <c r="B120" s="24" t="str">
        <f>VLOOKUP($J120,Sheet2!$A$2:$E$46,5,0)</f>
        <v>WF-1</v>
      </c>
      <c r="J120" t="s">
        <v>96</v>
      </c>
      <c r="L120">
        <v>850</v>
      </c>
      <c r="M120">
        <v>881</v>
      </c>
      <c r="N120">
        <v>93</v>
      </c>
      <c r="O120">
        <v>2675</v>
      </c>
      <c r="P120">
        <v>42</v>
      </c>
      <c r="Q120">
        <v>806</v>
      </c>
      <c r="R120">
        <v>0</v>
      </c>
      <c r="S120">
        <v>0</v>
      </c>
      <c r="T120">
        <v>63</v>
      </c>
      <c r="U120">
        <v>41</v>
      </c>
      <c r="V120">
        <v>19</v>
      </c>
      <c r="W120">
        <v>0</v>
      </c>
      <c r="X120">
        <v>0</v>
      </c>
      <c r="Y120">
        <v>1819</v>
      </c>
      <c r="Z120">
        <v>1809</v>
      </c>
      <c r="AA120">
        <v>6994</v>
      </c>
    </row>
    <row r="121" spans="1:27">
      <c r="A121" s="23">
        <v>45200</v>
      </c>
      <c r="B121" s="24" t="str">
        <f>VLOOKUP($J121,Sheet2!$A$2:$E$46,5,0)</f>
        <v>Total</v>
      </c>
      <c r="J121" t="s">
        <v>107</v>
      </c>
      <c r="L121">
        <v>9942</v>
      </c>
      <c r="M121">
        <v>11181</v>
      </c>
      <c r="N121">
        <v>7119</v>
      </c>
      <c r="O121">
        <v>106653</v>
      </c>
      <c r="P121">
        <v>4885</v>
      </c>
      <c r="Q121">
        <v>5268</v>
      </c>
      <c r="R121">
        <v>0</v>
      </c>
      <c r="S121">
        <v>0</v>
      </c>
      <c r="T121">
        <v>6357</v>
      </c>
      <c r="U121">
        <v>3149</v>
      </c>
      <c r="V121">
        <v>2776</v>
      </c>
      <c r="W121">
        <v>0</v>
      </c>
      <c r="X121">
        <v>0</v>
      </c>
      <c r="Y121">
        <v>72343</v>
      </c>
      <c r="Z121">
        <v>71492</v>
      </c>
      <c r="AA121">
        <v>275390</v>
      </c>
    </row>
    <row r="122" spans="1:27">
      <c r="A122" s="23">
        <v>45200</v>
      </c>
      <c r="B122" s="24" t="e">
        <f>VLOOKUP($J122,Sheet2!$A$2:$E$46,5,0)</f>
        <v>#N/A</v>
      </c>
      <c r="J122" t="s">
        <v>188</v>
      </c>
      <c r="L122" t="s">
        <v>176</v>
      </c>
      <c r="M122" t="s">
        <v>177</v>
      </c>
      <c r="N122" t="s">
        <v>178</v>
      </c>
      <c r="O122" t="s">
        <v>179</v>
      </c>
      <c r="P122" t="s">
        <v>148</v>
      </c>
      <c r="Q122" t="s">
        <v>149</v>
      </c>
      <c r="T122" t="s">
        <v>189</v>
      </c>
      <c r="U122" t="s">
        <v>144</v>
      </c>
      <c r="V122" t="s">
        <v>145</v>
      </c>
      <c r="W122"/>
      <c r="X122"/>
      <c r="Y122" t="s">
        <v>181</v>
      </c>
      <c r="Z122" t="s">
        <v>182</v>
      </c>
      <c r="AA122" t="s">
        <v>183</v>
      </c>
    </row>
    <row r="123" spans="1:27">
      <c r="A123" s="23">
        <v>45200</v>
      </c>
      <c r="B123" s="24" t="str">
        <f>VLOOKUP($J123,Sheet2!$A$2:$E$46,5,0)</f>
        <v>WF-1</v>
      </c>
      <c r="J123" t="s">
        <v>106</v>
      </c>
      <c r="L123">
        <v>589</v>
      </c>
      <c r="M123">
        <v>606</v>
      </c>
      <c r="N123">
        <v>351</v>
      </c>
      <c r="O123">
        <v>6865</v>
      </c>
      <c r="P123">
        <v>615</v>
      </c>
      <c r="Q123">
        <v>615</v>
      </c>
      <c r="T123">
        <v>332</v>
      </c>
      <c r="U123">
        <v>340</v>
      </c>
      <c r="V123">
        <v>338</v>
      </c>
      <c r="W123"/>
      <c r="X123"/>
      <c r="Y123">
        <v>4828</v>
      </c>
      <c r="Z123">
        <v>4786</v>
      </c>
      <c r="AA123">
        <v>16012</v>
      </c>
    </row>
    <row r="124" spans="1:27">
      <c r="A124" s="23">
        <v>45200</v>
      </c>
      <c r="B124" s="24" t="str">
        <f>VLOOKUP($J124,Sheet2!$A$2:$E$46,5,0)</f>
        <v>WF-4</v>
      </c>
      <c r="J124" t="s">
        <v>74</v>
      </c>
      <c r="L124">
        <v>92</v>
      </c>
      <c r="M124">
        <v>138</v>
      </c>
      <c r="N124">
        <v>34</v>
      </c>
      <c r="O124">
        <v>4032</v>
      </c>
      <c r="P124">
        <v>104</v>
      </c>
      <c r="Q124">
        <v>139</v>
      </c>
      <c r="T124">
        <v>27</v>
      </c>
      <c r="U124">
        <v>30</v>
      </c>
      <c r="V124">
        <v>31</v>
      </c>
      <c r="W124"/>
      <c r="X124"/>
      <c r="Y124">
        <v>2552</v>
      </c>
      <c r="Z124">
        <v>2527</v>
      </c>
      <c r="AA124">
        <v>9787</v>
      </c>
    </row>
    <row r="125" spans="1:27">
      <c r="A125" s="23">
        <v>45200</v>
      </c>
      <c r="B125" s="24" t="str">
        <f>VLOOKUP($J125,Sheet2!$A$2:$E$46,5,0)</f>
        <v>WF-1</v>
      </c>
      <c r="J125" t="s">
        <v>104</v>
      </c>
      <c r="L125">
        <v>97</v>
      </c>
      <c r="M125">
        <v>115</v>
      </c>
      <c r="N125">
        <v>78</v>
      </c>
      <c r="O125">
        <v>2819</v>
      </c>
      <c r="P125">
        <v>105</v>
      </c>
      <c r="Q125">
        <v>122</v>
      </c>
      <c r="T125">
        <v>64</v>
      </c>
      <c r="U125">
        <v>67</v>
      </c>
      <c r="V125">
        <v>73</v>
      </c>
      <c r="W125"/>
      <c r="X125"/>
      <c r="Y125">
        <v>1939</v>
      </c>
      <c r="Z125">
        <v>1925</v>
      </c>
      <c r="AA125">
        <v>6965</v>
      </c>
    </row>
    <row r="126" spans="1:27">
      <c r="A126" s="23">
        <v>45200</v>
      </c>
      <c r="B126" s="24" t="str">
        <f>VLOOKUP($J126,Sheet2!$A$2:$E$46,5,0)</f>
        <v>WF-3</v>
      </c>
      <c r="J126" t="s">
        <v>72</v>
      </c>
      <c r="L126">
        <v>749</v>
      </c>
      <c r="M126">
        <v>807</v>
      </c>
      <c r="N126">
        <v>331</v>
      </c>
      <c r="O126">
        <v>5653</v>
      </c>
      <c r="P126">
        <v>875</v>
      </c>
      <c r="Q126">
        <v>799</v>
      </c>
      <c r="T126">
        <v>298</v>
      </c>
      <c r="U126">
        <v>317</v>
      </c>
      <c r="V126">
        <v>312</v>
      </c>
      <c r="W126"/>
      <c r="X126"/>
      <c r="Y126">
        <v>3847</v>
      </c>
      <c r="Z126">
        <v>3806</v>
      </c>
      <c r="AA126">
        <v>14829</v>
      </c>
    </row>
    <row r="127" spans="1:27">
      <c r="A127" s="23">
        <v>45200</v>
      </c>
      <c r="B127" s="24" t="str">
        <f>VLOOKUP($J127,Sheet2!$A$2:$E$46,5,0)</f>
        <v>WF-1</v>
      </c>
      <c r="J127" t="s">
        <v>42</v>
      </c>
      <c r="L127">
        <v>63</v>
      </c>
      <c r="M127">
        <v>128</v>
      </c>
      <c r="N127">
        <v>135</v>
      </c>
      <c r="O127">
        <v>2028</v>
      </c>
      <c r="P127">
        <v>72</v>
      </c>
      <c r="Q127">
        <v>131</v>
      </c>
      <c r="T127">
        <v>72</v>
      </c>
      <c r="U127">
        <v>77</v>
      </c>
      <c r="V127">
        <v>123</v>
      </c>
      <c r="W127"/>
      <c r="X127"/>
      <c r="Y127">
        <v>1269</v>
      </c>
      <c r="Z127">
        <v>1250</v>
      </c>
      <c r="AA127">
        <v>4850</v>
      </c>
    </row>
    <row r="128" spans="1:27">
      <c r="A128" s="23">
        <v>45200</v>
      </c>
      <c r="B128" s="24" t="e">
        <f>VLOOKUP($J128,Sheet2!$A$2:$E$46,5,0)</f>
        <v>#N/A</v>
      </c>
      <c r="J128" t="s">
        <v>143</v>
      </c>
      <c r="P128" t="s">
        <v>148</v>
      </c>
      <c r="Q128" t="s">
        <v>149</v>
      </c>
      <c r="U128" t="s">
        <v>144</v>
      </c>
      <c r="V128" t="s">
        <v>145</v>
      </c>
      <c r="W128"/>
      <c r="X128"/>
    </row>
    <row r="129" spans="1:27">
      <c r="A129" s="23">
        <v>45200</v>
      </c>
      <c r="B129" s="24" t="e">
        <f>VLOOKUP($J129,Sheet2!$A$2:$E$46,5,0)</f>
        <v>#N/A</v>
      </c>
      <c r="H129" t="s">
        <v>187</v>
      </c>
      <c r="I129" t="s">
        <v>80</v>
      </c>
      <c r="J129" t="str">
        <f>_xlfn.CONCAT(I129,H129)</f>
        <v>F86001FN</v>
      </c>
      <c r="P129">
        <v>119</v>
      </c>
      <c r="Q129">
        <v>10</v>
      </c>
      <c r="U129">
        <v>9</v>
      </c>
      <c r="V129">
        <v>9</v>
      </c>
      <c r="W129"/>
      <c r="X129"/>
    </row>
    <row r="130" spans="1:27">
      <c r="A130" s="23">
        <v>45200</v>
      </c>
      <c r="B130" s="24" t="e">
        <f>VLOOKUP($J130,Sheet2!$A$2:$E$46,5,0)</f>
        <v>#N/A</v>
      </c>
      <c r="H130" t="s">
        <v>187</v>
      </c>
      <c r="I130" t="s">
        <v>106</v>
      </c>
      <c r="J130" t="str">
        <f t="shared" ref="J130:J167" si="3">_xlfn.CONCAT(I130,H130)</f>
        <v>F86004FN</v>
      </c>
      <c r="P130">
        <v>2</v>
      </c>
      <c r="Q130">
        <v>1</v>
      </c>
      <c r="U130">
        <v>1</v>
      </c>
      <c r="V130">
        <v>0</v>
      </c>
      <c r="W130"/>
      <c r="X130"/>
    </row>
    <row r="131" spans="1:27">
      <c r="A131" s="23">
        <v>45200</v>
      </c>
      <c r="B131" s="24" t="e">
        <f>VLOOKUP($J131,Sheet2!$A$2:$E$46,5,0)</f>
        <v>#N/A</v>
      </c>
      <c r="H131" t="s">
        <v>187</v>
      </c>
      <c r="I131" t="s">
        <v>82</v>
      </c>
      <c r="J131" t="str">
        <f t="shared" si="3"/>
        <v>F86005FN</v>
      </c>
      <c r="P131">
        <v>1142</v>
      </c>
      <c r="Q131">
        <v>5</v>
      </c>
      <c r="U131">
        <v>37</v>
      </c>
      <c r="V131">
        <v>2</v>
      </c>
      <c r="W131"/>
      <c r="X131"/>
    </row>
    <row r="132" spans="1:27">
      <c r="A132" s="23">
        <v>45200</v>
      </c>
      <c r="B132" s="24" t="str">
        <f>VLOOKUP($J132,Sheet2!$A$2:$E$46,5,0)</f>
        <v>WF-7</v>
      </c>
      <c r="H132" t="s">
        <v>187</v>
      </c>
      <c r="I132" t="s">
        <v>86</v>
      </c>
      <c r="J132" t="str">
        <f t="shared" si="3"/>
        <v>F86006FN</v>
      </c>
      <c r="P132">
        <v>98</v>
      </c>
      <c r="Q132">
        <v>286</v>
      </c>
      <c r="U132">
        <v>42</v>
      </c>
      <c r="V132">
        <v>54</v>
      </c>
      <c r="W132"/>
      <c r="X132"/>
    </row>
    <row r="133" spans="1:27">
      <c r="A133" s="23">
        <v>45200</v>
      </c>
      <c r="B133" s="24" t="e">
        <f>VLOOKUP($J133,Sheet2!$A$2:$E$46,5,0)</f>
        <v>#N/A</v>
      </c>
      <c r="H133" t="s">
        <v>187</v>
      </c>
      <c r="I133" t="s">
        <v>44</v>
      </c>
      <c r="J133" t="str">
        <f t="shared" si="3"/>
        <v>F86011FN</v>
      </c>
      <c r="P133">
        <v>485</v>
      </c>
      <c r="Q133">
        <v>1303</v>
      </c>
      <c r="U133">
        <v>26</v>
      </c>
      <c r="V133">
        <v>62</v>
      </c>
      <c r="W133"/>
      <c r="X133"/>
    </row>
    <row r="134" spans="1:27">
      <c r="A134" s="23">
        <v>45200</v>
      </c>
      <c r="B134" s="24" t="e">
        <f>VLOOKUP($J134,Sheet2!$A$2:$E$46,5,0)</f>
        <v>#N/A</v>
      </c>
      <c r="H134" t="s">
        <v>187</v>
      </c>
      <c r="I134" t="s">
        <v>74</v>
      </c>
      <c r="J134" t="str">
        <f t="shared" si="3"/>
        <v>F86018FN</v>
      </c>
      <c r="P134">
        <v>1003</v>
      </c>
      <c r="Q134">
        <v>8</v>
      </c>
      <c r="U134">
        <v>81</v>
      </c>
      <c r="V134">
        <v>5</v>
      </c>
      <c r="W134"/>
      <c r="X134"/>
    </row>
    <row r="135" spans="1:27">
      <c r="A135" s="23">
        <v>45200</v>
      </c>
      <c r="B135" s="24" t="e">
        <f>VLOOKUP($J135,Sheet2!$A$2:$E$46,5,0)</f>
        <v>#N/A</v>
      </c>
      <c r="H135" t="s">
        <v>187</v>
      </c>
      <c r="I135" t="s">
        <v>104</v>
      </c>
      <c r="J135" t="str">
        <f t="shared" si="3"/>
        <v>F86026FN</v>
      </c>
      <c r="P135">
        <v>7</v>
      </c>
      <c r="Q135">
        <v>198</v>
      </c>
      <c r="U135">
        <v>7</v>
      </c>
      <c r="V135">
        <v>13</v>
      </c>
      <c r="W135"/>
      <c r="X135"/>
    </row>
    <row r="136" spans="1:27">
      <c r="A136" s="23">
        <v>45200</v>
      </c>
      <c r="B136" s="24" t="str">
        <f>VLOOKUP($J136,Sheet2!$A$2:$E$46,5,0)</f>
        <v>WF-7</v>
      </c>
      <c r="H136" t="s">
        <v>187</v>
      </c>
      <c r="I136" t="s">
        <v>90</v>
      </c>
      <c r="J136" t="str">
        <f t="shared" si="3"/>
        <v>F86030FN</v>
      </c>
      <c r="P136">
        <v>295</v>
      </c>
      <c r="Q136">
        <v>167</v>
      </c>
      <c r="U136">
        <v>78</v>
      </c>
      <c r="V136">
        <v>18</v>
      </c>
      <c r="W136"/>
      <c r="X136"/>
    </row>
    <row r="137" spans="1:27">
      <c r="A137" s="23">
        <v>45200</v>
      </c>
      <c r="B137" s="24" t="e">
        <f>VLOOKUP($J137,Sheet2!$A$2:$E$46,5,0)</f>
        <v>#N/A</v>
      </c>
      <c r="H137" t="s">
        <v>187</v>
      </c>
      <c r="I137" t="s">
        <v>46</v>
      </c>
      <c r="J137" t="str">
        <f t="shared" si="3"/>
        <v>F86036FN</v>
      </c>
      <c r="P137">
        <v>0</v>
      </c>
      <c r="Q137">
        <v>266</v>
      </c>
      <c r="S137"/>
      <c r="U137">
        <v>0</v>
      </c>
      <c r="V137">
        <v>7</v>
      </c>
      <c r="W137"/>
      <c r="X137"/>
    </row>
    <row r="138" spans="1:27">
      <c r="A138" s="23">
        <v>45200</v>
      </c>
      <c r="B138" s="24" t="e">
        <f>VLOOKUP($J138,Sheet2!$A$2:$E$46,5,0)</f>
        <v>#N/A</v>
      </c>
      <c r="H138" t="s">
        <v>187</v>
      </c>
      <c r="I138" t="s">
        <v>48</v>
      </c>
      <c r="J138" t="str">
        <f t="shared" si="3"/>
        <v>F86038FN</v>
      </c>
      <c r="P138">
        <v>120</v>
      </c>
      <c r="Q138">
        <v>285</v>
      </c>
      <c r="S138"/>
      <c r="U138">
        <v>8</v>
      </c>
      <c r="V138">
        <v>5</v>
      </c>
      <c r="W138"/>
      <c r="X138"/>
    </row>
    <row r="139" spans="1:27">
      <c r="A139" s="23">
        <v>45200</v>
      </c>
      <c r="B139" s="24" t="e">
        <f>VLOOKUP($J139,Sheet2!$A$2:$E$46,5,0)</f>
        <v>#N/A</v>
      </c>
      <c r="H139" t="s">
        <v>187</v>
      </c>
      <c r="I139" t="s">
        <v>50</v>
      </c>
      <c r="J139" t="str">
        <f t="shared" si="3"/>
        <v>F86044FN</v>
      </c>
      <c r="P139">
        <v>106</v>
      </c>
      <c r="Q139">
        <v>1069</v>
      </c>
      <c r="S139"/>
      <c r="U139">
        <v>5</v>
      </c>
      <c r="V139">
        <v>44</v>
      </c>
      <c r="W139"/>
      <c r="X139"/>
      <c r="Y139" s="178"/>
      <c r="Z139" s="178"/>
    </row>
    <row r="140" spans="1:27">
      <c r="A140" s="23">
        <v>45200</v>
      </c>
      <c r="B140" s="24" t="e">
        <f>VLOOKUP($J140,Sheet2!$A$2:$E$46,5,0)</f>
        <v>#N/A</v>
      </c>
      <c r="H140" t="s">
        <v>187</v>
      </c>
      <c r="I140" t="s">
        <v>58</v>
      </c>
      <c r="J140" t="str">
        <f t="shared" si="3"/>
        <v>F86045FN</v>
      </c>
      <c r="P140">
        <v>0</v>
      </c>
      <c r="Q140">
        <v>179</v>
      </c>
      <c r="S140"/>
      <c r="U140">
        <v>0</v>
      </c>
      <c r="V140">
        <v>3</v>
      </c>
      <c r="W140"/>
      <c r="Z140" s="178"/>
      <c r="AA140" s="178"/>
    </row>
    <row r="141" spans="1:27">
      <c r="A141" s="23">
        <v>45200</v>
      </c>
      <c r="B141" s="24" t="e">
        <f>VLOOKUP($J141,Sheet2!$A$2:$E$46,5,0)</f>
        <v>#N/A</v>
      </c>
      <c r="H141" t="s">
        <v>187</v>
      </c>
      <c r="I141" t="s">
        <v>98</v>
      </c>
      <c r="J141" t="str">
        <f t="shared" si="3"/>
        <v>F86058FN</v>
      </c>
      <c r="P141">
        <v>4</v>
      </c>
      <c r="Q141">
        <v>5</v>
      </c>
      <c r="S141"/>
      <c r="U141">
        <v>2</v>
      </c>
      <c r="V141">
        <v>2</v>
      </c>
      <c r="W141"/>
      <c r="Z141" s="178"/>
      <c r="AA141" s="178"/>
    </row>
    <row r="142" spans="1:27">
      <c r="A142" s="23">
        <v>45200</v>
      </c>
      <c r="B142" s="24" t="str">
        <f>VLOOKUP($J142,Sheet2!$A$2:$E$46,5,0)</f>
        <v>WF-7</v>
      </c>
      <c r="H142" t="s">
        <v>187</v>
      </c>
      <c r="I142" t="s">
        <v>92</v>
      </c>
      <c r="J142" t="str">
        <f t="shared" si="3"/>
        <v>F86062FN</v>
      </c>
      <c r="P142">
        <v>341</v>
      </c>
      <c r="Q142">
        <v>472</v>
      </c>
      <c r="S142"/>
      <c r="U142">
        <v>134</v>
      </c>
      <c r="V142">
        <v>84</v>
      </c>
      <c r="W142"/>
      <c r="Z142" s="178"/>
      <c r="AA142" s="178"/>
    </row>
    <row r="143" spans="1:27">
      <c r="A143" s="23">
        <v>45200</v>
      </c>
      <c r="B143" s="24" t="e">
        <f>VLOOKUP($J143,Sheet2!$A$2:$E$46,5,0)</f>
        <v>#N/A</v>
      </c>
      <c r="H143" t="s">
        <v>187</v>
      </c>
      <c r="I143" t="s">
        <v>72</v>
      </c>
      <c r="J143" t="str">
        <f t="shared" si="3"/>
        <v>F86074FN</v>
      </c>
      <c r="P143">
        <v>75</v>
      </c>
      <c r="Q143">
        <v>457</v>
      </c>
      <c r="S143"/>
      <c r="U143">
        <v>12</v>
      </c>
      <c r="V143">
        <v>40</v>
      </c>
      <c r="W143"/>
      <c r="Z143" s="178"/>
      <c r="AA143" s="178"/>
    </row>
    <row r="144" spans="1:27">
      <c r="A144" s="23">
        <v>45200</v>
      </c>
      <c r="B144" s="24" t="e">
        <f>VLOOKUP($J144,Sheet2!$A$2:$E$46,5,0)</f>
        <v>#N/A</v>
      </c>
      <c r="H144" t="s">
        <v>187</v>
      </c>
      <c r="I144" t="s">
        <v>34</v>
      </c>
      <c r="J144" t="str">
        <f t="shared" si="3"/>
        <v>F86078FN</v>
      </c>
      <c r="P144">
        <v>0</v>
      </c>
      <c r="Q144">
        <v>1</v>
      </c>
      <c r="S144"/>
      <c r="U144">
        <v>0</v>
      </c>
      <c r="V144">
        <v>0</v>
      </c>
      <c r="W144"/>
      <c r="Y144" s="178"/>
      <c r="Z144" s="178"/>
    </row>
    <row r="145" spans="1:24">
      <c r="A145" s="23">
        <v>45200</v>
      </c>
      <c r="B145" s="24" t="e">
        <f>VLOOKUP($J145,Sheet2!$A$2:$E$46,5,0)</f>
        <v>#N/A</v>
      </c>
      <c r="H145" t="s">
        <v>187</v>
      </c>
      <c r="I145" t="s">
        <v>84</v>
      </c>
      <c r="J145" t="str">
        <f t="shared" si="3"/>
        <v>F86086FN</v>
      </c>
      <c r="P145">
        <v>821</v>
      </c>
      <c r="Q145">
        <v>414</v>
      </c>
      <c r="S145"/>
      <c r="U145">
        <v>95</v>
      </c>
      <c r="V145">
        <v>73</v>
      </c>
      <c r="W145"/>
      <c r="X145"/>
    </row>
    <row r="146" spans="1:24">
      <c r="A146" s="23">
        <v>45200</v>
      </c>
      <c r="B146" s="24" t="e">
        <f>VLOOKUP($J146,Sheet2!$A$2:$E$46,5,0)</f>
        <v>#N/A</v>
      </c>
      <c r="E146" s="8"/>
      <c r="H146" t="s">
        <v>187</v>
      </c>
      <c r="I146" t="s">
        <v>70</v>
      </c>
      <c r="J146" t="str">
        <f t="shared" si="3"/>
        <v>F86088FN</v>
      </c>
      <c r="P146">
        <v>1</v>
      </c>
      <c r="Q146">
        <v>1</v>
      </c>
      <c r="S146"/>
      <c r="U146">
        <v>1</v>
      </c>
      <c r="V146">
        <v>1</v>
      </c>
      <c r="W146"/>
      <c r="X146"/>
    </row>
    <row r="147" spans="1:24">
      <c r="A147" s="23">
        <v>45200</v>
      </c>
      <c r="B147" s="24" t="e">
        <f>VLOOKUP($J147,Sheet2!$A$2:$E$46,5,0)</f>
        <v>#N/A</v>
      </c>
      <c r="H147" t="s">
        <v>187</v>
      </c>
      <c r="I147" t="s">
        <v>76</v>
      </c>
      <c r="J147" t="str">
        <f t="shared" si="3"/>
        <v>F86607FN</v>
      </c>
      <c r="P147">
        <v>239</v>
      </c>
      <c r="Q147">
        <v>243</v>
      </c>
      <c r="S147"/>
      <c r="U147">
        <v>21</v>
      </c>
      <c r="V147">
        <v>16</v>
      </c>
      <c r="W147"/>
      <c r="X147"/>
    </row>
    <row r="148" spans="1:24">
      <c r="A148" s="23">
        <v>45200</v>
      </c>
      <c r="B148" s="24" t="e">
        <f>VLOOKUP($J148,Sheet2!$A$2:$E$46,5,0)</f>
        <v>#N/A</v>
      </c>
      <c r="E148" s="7"/>
      <c r="H148" t="s">
        <v>187</v>
      </c>
      <c r="I148" t="s">
        <v>40</v>
      </c>
      <c r="J148" t="str">
        <f t="shared" si="3"/>
        <v>F86616FN</v>
      </c>
      <c r="P148">
        <v>4</v>
      </c>
      <c r="Q148">
        <v>3</v>
      </c>
      <c r="S148"/>
      <c r="U148">
        <v>1</v>
      </c>
      <c r="V148">
        <v>0</v>
      </c>
      <c r="W148"/>
      <c r="X148"/>
    </row>
    <row r="149" spans="1:24">
      <c r="A149" s="23">
        <v>45200</v>
      </c>
      <c r="B149" s="24" t="e">
        <f>VLOOKUP($J149,Sheet2!$A$2:$E$46,5,0)</f>
        <v>#N/A</v>
      </c>
      <c r="H149" t="s">
        <v>187</v>
      </c>
      <c r="I149" t="s">
        <v>54</v>
      </c>
      <c r="J149" t="str">
        <f t="shared" si="3"/>
        <v>F86621FN</v>
      </c>
      <c r="P149">
        <v>669</v>
      </c>
      <c r="Q149">
        <v>2</v>
      </c>
      <c r="S149"/>
      <c r="U149">
        <v>32</v>
      </c>
      <c r="V149">
        <v>2</v>
      </c>
      <c r="W149"/>
      <c r="X149"/>
    </row>
    <row r="150" spans="1:24">
      <c r="A150" s="23">
        <v>45200</v>
      </c>
      <c r="B150" s="24" t="e">
        <f>VLOOKUP($J150,Sheet2!$A$2:$E$46,5,0)</f>
        <v>#N/A</v>
      </c>
      <c r="H150" t="s">
        <v>187</v>
      </c>
      <c r="I150" t="s">
        <v>64</v>
      </c>
      <c r="J150" t="str">
        <f t="shared" si="3"/>
        <v>F86625FN</v>
      </c>
      <c r="P150">
        <v>615</v>
      </c>
      <c r="Q150">
        <v>78</v>
      </c>
      <c r="S150"/>
      <c r="U150">
        <v>30</v>
      </c>
      <c r="V150">
        <v>8</v>
      </c>
      <c r="W150"/>
      <c r="X150"/>
    </row>
    <row r="151" spans="1:24">
      <c r="A151" s="23">
        <v>45200</v>
      </c>
      <c r="B151" s="24" t="e">
        <f>VLOOKUP($J151,Sheet2!$A$2:$E$46,5,0)</f>
        <v>#N/A</v>
      </c>
      <c r="H151" t="s">
        <v>187</v>
      </c>
      <c r="I151" t="s">
        <v>88</v>
      </c>
      <c r="J151" t="str">
        <f t="shared" si="3"/>
        <v>F86626FN</v>
      </c>
      <c r="P151">
        <v>125</v>
      </c>
      <c r="Q151">
        <v>546</v>
      </c>
      <c r="S151"/>
      <c r="U151">
        <v>1</v>
      </c>
      <c r="V151">
        <v>36</v>
      </c>
      <c r="W151"/>
      <c r="X151"/>
    </row>
    <row r="152" spans="1:24">
      <c r="A152" s="23">
        <v>45200</v>
      </c>
      <c r="B152" s="24" t="e">
        <f>VLOOKUP($J152,Sheet2!$A$2:$E$46,5,0)</f>
        <v>#N/A</v>
      </c>
      <c r="H152" t="s">
        <v>187</v>
      </c>
      <c r="I152" t="s">
        <v>32</v>
      </c>
      <c r="J152" t="str">
        <f t="shared" si="3"/>
        <v>F86627FN</v>
      </c>
      <c r="P152">
        <v>1</v>
      </c>
      <c r="Q152">
        <v>2</v>
      </c>
      <c r="S152"/>
      <c r="U152">
        <v>0</v>
      </c>
      <c r="V152">
        <v>0</v>
      </c>
      <c r="W152"/>
      <c r="X152"/>
    </row>
    <row r="153" spans="1:24">
      <c r="A153" s="23">
        <v>45200</v>
      </c>
      <c r="B153" s="24" t="str">
        <f>VLOOKUP($J153,Sheet2!$A$2:$E$46,5,0)</f>
        <v>WF-1</v>
      </c>
      <c r="H153" t="s">
        <v>187</v>
      </c>
      <c r="I153" t="s">
        <v>42</v>
      </c>
      <c r="J153" t="str">
        <f t="shared" si="3"/>
        <v>F86638FN</v>
      </c>
      <c r="P153">
        <v>191</v>
      </c>
      <c r="Q153">
        <v>246</v>
      </c>
      <c r="S153"/>
      <c r="U153">
        <v>16</v>
      </c>
      <c r="V153">
        <v>15</v>
      </c>
      <c r="W153"/>
      <c r="X153"/>
    </row>
    <row r="154" spans="1:24">
      <c r="A154" s="23">
        <v>45200</v>
      </c>
      <c r="B154" s="24" t="e">
        <f>VLOOKUP($J154,Sheet2!$A$2:$E$46,5,0)</f>
        <v>#N/A</v>
      </c>
      <c r="H154" t="s">
        <v>187</v>
      </c>
      <c r="I154" t="s">
        <v>102</v>
      </c>
      <c r="J154" t="str">
        <f t="shared" si="3"/>
        <v>F86644FN</v>
      </c>
      <c r="P154">
        <v>365</v>
      </c>
      <c r="Q154">
        <v>401</v>
      </c>
      <c r="S154"/>
      <c r="U154">
        <v>32</v>
      </c>
      <c r="V154">
        <v>33</v>
      </c>
      <c r="W154"/>
      <c r="X154"/>
    </row>
    <row r="155" spans="1:24">
      <c r="A155" s="23">
        <v>45200</v>
      </c>
      <c r="B155" s="24" t="e">
        <f>VLOOKUP($J155,Sheet2!$A$2:$E$46,5,0)</f>
        <v>#N/A</v>
      </c>
      <c r="H155" t="s">
        <v>187</v>
      </c>
      <c r="I155" t="s">
        <v>62</v>
      </c>
      <c r="J155" t="str">
        <f t="shared" si="3"/>
        <v>F86650FN</v>
      </c>
      <c r="P155">
        <v>62</v>
      </c>
      <c r="Q155">
        <v>2</v>
      </c>
      <c r="S155"/>
      <c r="U155">
        <v>2</v>
      </c>
      <c r="V155">
        <v>1</v>
      </c>
      <c r="W155"/>
      <c r="X155"/>
    </row>
    <row r="156" spans="1:24">
      <c r="A156" s="23">
        <v>45200</v>
      </c>
      <c r="B156" s="24" t="e">
        <f>VLOOKUP($J156,Sheet2!$A$2:$E$46,5,0)</f>
        <v>#N/A</v>
      </c>
      <c r="H156" t="s">
        <v>187</v>
      </c>
      <c r="I156" t="s">
        <v>38</v>
      </c>
      <c r="J156" t="str">
        <f t="shared" si="3"/>
        <v>F86664FN</v>
      </c>
      <c r="P156">
        <v>19</v>
      </c>
      <c r="Q156">
        <v>1184</v>
      </c>
      <c r="S156"/>
      <c r="U156">
        <v>1</v>
      </c>
      <c r="V156">
        <v>22</v>
      </c>
      <c r="W156"/>
      <c r="X156"/>
    </row>
    <row r="157" spans="1:24">
      <c r="A157" s="23">
        <v>45200</v>
      </c>
      <c r="B157" s="24" t="e">
        <f>VLOOKUP($J157,Sheet2!$A$2:$E$46,5,0)</f>
        <v>#N/A</v>
      </c>
      <c r="H157" t="s">
        <v>187</v>
      </c>
      <c r="I157" t="s">
        <v>66</v>
      </c>
      <c r="J157" t="str">
        <f t="shared" si="3"/>
        <v>F86666FN</v>
      </c>
      <c r="P157">
        <v>85</v>
      </c>
      <c r="Q157">
        <v>275</v>
      </c>
      <c r="S157"/>
      <c r="U157">
        <v>0</v>
      </c>
      <c r="V157">
        <v>2</v>
      </c>
      <c r="W157"/>
      <c r="X157"/>
    </row>
    <row r="158" spans="1:24">
      <c r="A158" s="23">
        <v>45200</v>
      </c>
      <c r="B158" s="24" t="e">
        <f>VLOOKUP($J158,Sheet2!$A$2:$E$46,5,0)</f>
        <v>#N/A</v>
      </c>
      <c r="H158" t="s">
        <v>187</v>
      </c>
      <c r="I158" t="s">
        <v>94</v>
      </c>
      <c r="J158" t="str">
        <f t="shared" si="3"/>
        <v>F86679FN</v>
      </c>
      <c r="P158">
        <v>9</v>
      </c>
      <c r="Q158">
        <v>19</v>
      </c>
      <c r="S158"/>
      <c r="U158">
        <v>5</v>
      </c>
      <c r="V158">
        <v>8</v>
      </c>
      <c r="W158"/>
      <c r="X158"/>
    </row>
    <row r="159" spans="1:24">
      <c r="A159" s="23">
        <v>45200</v>
      </c>
      <c r="B159" s="24" t="e">
        <f>VLOOKUP($J159,Sheet2!$A$2:$E$46,5,0)</f>
        <v>#N/A</v>
      </c>
      <c r="H159" t="s">
        <v>187</v>
      </c>
      <c r="I159" t="s">
        <v>100</v>
      </c>
      <c r="J159" t="str">
        <f t="shared" si="3"/>
        <v>F86689FN</v>
      </c>
      <c r="P159">
        <v>3</v>
      </c>
      <c r="Q159">
        <v>5</v>
      </c>
      <c r="S159"/>
      <c r="U159">
        <v>1</v>
      </c>
      <c r="V159">
        <v>4</v>
      </c>
      <c r="W159"/>
      <c r="X159"/>
    </row>
    <row r="160" spans="1:24">
      <c r="A160" s="23">
        <v>45200</v>
      </c>
      <c r="B160" s="24" t="e">
        <f>VLOOKUP($J160,Sheet2!$A$2:$E$46,5,0)</f>
        <v>#N/A</v>
      </c>
      <c r="H160" t="s">
        <v>187</v>
      </c>
      <c r="I160" t="s">
        <v>52</v>
      </c>
      <c r="J160" t="str">
        <f t="shared" si="3"/>
        <v>F86696FN</v>
      </c>
      <c r="P160">
        <v>2</v>
      </c>
      <c r="Q160">
        <v>252</v>
      </c>
      <c r="S160"/>
      <c r="U160">
        <v>1</v>
      </c>
      <c r="V160">
        <v>8</v>
      </c>
      <c r="W160"/>
      <c r="X160"/>
    </row>
    <row r="161" spans="1:27">
      <c r="A161" s="23">
        <v>45200</v>
      </c>
      <c r="B161" s="24" t="str">
        <f>VLOOKUP($J161,Sheet2!$A$2:$E$46,5,0)</f>
        <v>WF-1</v>
      </c>
      <c r="H161" t="s">
        <v>187</v>
      </c>
      <c r="I161" t="s">
        <v>36</v>
      </c>
      <c r="J161" t="str">
        <f t="shared" si="3"/>
        <v>F86700FN</v>
      </c>
      <c r="P161">
        <v>75</v>
      </c>
      <c r="Q161">
        <v>154</v>
      </c>
      <c r="S161"/>
      <c r="U161">
        <v>27</v>
      </c>
      <c r="V161">
        <v>31</v>
      </c>
      <c r="W161"/>
      <c r="X161"/>
    </row>
    <row r="162" spans="1:27">
      <c r="A162" s="23">
        <v>45200</v>
      </c>
      <c r="B162" s="24" t="e">
        <f>VLOOKUP($J162,Sheet2!$A$2:$E$46,5,0)</f>
        <v>#N/A</v>
      </c>
      <c r="H162" t="s">
        <v>187</v>
      </c>
      <c r="I162" t="s">
        <v>60</v>
      </c>
      <c r="J162" t="str">
        <f t="shared" si="3"/>
        <v>F86701FN</v>
      </c>
      <c r="P162">
        <v>1</v>
      </c>
      <c r="Q162">
        <v>662</v>
      </c>
      <c r="S162"/>
      <c r="U162">
        <v>0</v>
      </c>
      <c r="V162">
        <v>12</v>
      </c>
      <c r="W162"/>
      <c r="X162"/>
    </row>
    <row r="163" spans="1:27">
      <c r="A163" s="23">
        <v>45200</v>
      </c>
      <c r="B163" s="24" t="e">
        <f>VLOOKUP($J163,Sheet2!$A$2:$E$46,5,0)</f>
        <v>#N/A</v>
      </c>
      <c r="H163" t="s">
        <v>187</v>
      </c>
      <c r="I163" t="s">
        <v>68</v>
      </c>
      <c r="J163" t="str">
        <f t="shared" si="3"/>
        <v>F86705FN</v>
      </c>
      <c r="P163">
        <v>134</v>
      </c>
      <c r="Q163">
        <v>439</v>
      </c>
      <c r="S163"/>
      <c r="U163">
        <v>4</v>
      </c>
      <c r="V163">
        <v>21</v>
      </c>
      <c r="W163"/>
      <c r="X163"/>
    </row>
    <row r="164" spans="1:27">
      <c r="A164" s="23">
        <v>45200</v>
      </c>
      <c r="B164" s="24" t="e">
        <f>VLOOKUP($J164,Sheet2!$A$2:$E$46,5,0)</f>
        <v>#N/A</v>
      </c>
      <c r="H164" t="s">
        <v>187</v>
      </c>
      <c r="I164" t="s">
        <v>78</v>
      </c>
      <c r="J164" t="str">
        <f t="shared" si="3"/>
        <v>F86708FN</v>
      </c>
      <c r="P164">
        <v>169</v>
      </c>
      <c r="Q164">
        <v>374</v>
      </c>
      <c r="S164"/>
      <c r="U164">
        <v>3</v>
      </c>
      <c r="V164">
        <v>16</v>
      </c>
      <c r="W164"/>
      <c r="X164"/>
    </row>
    <row r="165" spans="1:27">
      <c r="A165" s="23">
        <v>45200</v>
      </c>
      <c r="B165" s="24" t="e">
        <f>VLOOKUP($J165,Sheet2!$A$2:$E$46,5,0)</f>
        <v>#N/A</v>
      </c>
      <c r="H165" t="s">
        <v>187</v>
      </c>
      <c r="I165" t="s">
        <v>56</v>
      </c>
      <c r="J165" t="str">
        <f t="shared" si="3"/>
        <v>F86712FN</v>
      </c>
      <c r="P165">
        <v>1</v>
      </c>
      <c r="Q165">
        <v>1</v>
      </c>
      <c r="S165"/>
      <c r="U165">
        <v>0</v>
      </c>
      <c r="V165">
        <v>1</v>
      </c>
      <c r="W165"/>
      <c r="X165"/>
    </row>
    <row r="166" spans="1:27">
      <c r="A166" s="23">
        <v>45200</v>
      </c>
      <c r="B166" s="24" t="e">
        <f>VLOOKUP($J166,Sheet2!$A$2:$E$46,5,0)</f>
        <v>#N/A</v>
      </c>
      <c r="H166" t="s">
        <v>187</v>
      </c>
      <c r="I166" t="s">
        <v>30</v>
      </c>
      <c r="J166" t="str">
        <f t="shared" si="3"/>
        <v>Y01291FN</v>
      </c>
      <c r="P166">
        <v>2</v>
      </c>
      <c r="Q166">
        <v>4</v>
      </c>
      <c r="S166"/>
      <c r="U166">
        <v>0</v>
      </c>
      <c r="V166">
        <v>0</v>
      </c>
      <c r="W166"/>
      <c r="X166"/>
    </row>
    <row r="167" spans="1:27">
      <c r="A167" s="23">
        <v>45200</v>
      </c>
      <c r="B167" s="24" t="e">
        <f>VLOOKUP($J167,Sheet2!$A$2:$E$46,5,0)</f>
        <v>#N/A</v>
      </c>
      <c r="H167" t="s">
        <v>187</v>
      </c>
      <c r="I167" t="s">
        <v>96</v>
      </c>
      <c r="J167" t="str">
        <f t="shared" si="3"/>
        <v>Y01839FN</v>
      </c>
      <c r="P167">
        <v>7</v>
      </c>
      <c r="Q167">
        <v>2</v>
      </c>
      <c r="S167"/>
      <c r="U167">
        <v>3</v>
      </c>
      <c r="V167">
        <v>1</v>
      </c>
      <c r="W167"/>
      <c r="X167"/>
    </row>
    <row r="168" spans="1:27">
      <c r="A168" s="23">
        <v>45292</v>
      </c>
      <c r="B168" s="24" t="e">
        <f>VLOOKUP($J168,Sheet2!$A$2:$E$46,5,0)</f>
        <v>#N/A</v>
      </c>
      <c r="C168" t="s">
        <v>172</v>
      </c>
      <c r="E168" t="s">
        <v>173</v>
      </c>
      <c r="G168" t="s">
        <v>174</v>
      </c>
      <c r="H168">
        <v>602719</v>
      </c>
      <c r="K168" t="s">
        <v>175</v>
      </c>
      <c r="L168" t="s">
        <v>176</v>
      </c>
      <c r="M168" t="s">
        <v>177</v>
      </c>
      <c r="N168" t="s">
        <v>178</v>
      </c>
      <c r="O168" t="s">
        <v>179</v>
      </c>
      <c r="P168" t="s">
        <v>148</v>
      </c>
      <c r="Q168" t="s">
        <v>149</v>
      </c>
      <c r="R168" t="s">
        <v>150</v>
      </c>
      <c r="S168" t="s">
        <v>151</v>
      </c>
      <c r="T168" t="s">
        <v>180</v>
      </c>
      <c r="U168" t="s">
        <v>144</v>
      </c>
      <c r="V168" t="s">
        <v>145</v>
      </c>
      <c r="W168" t="s">
        <v>146</v>
      </c>
      <c r="X168" t="s">
        <v>147</v>
      </c>
      <c r="Y168" t="s">
        <v>181</v>
      </c>
      <c r="Z168" t="s">
        <v>182</v>
      </c>
      <c r="AA168" t="s">
        <v>183</v>
      </c>
    </row>
    <row r="169" spans="1:27">
      <c r="A169" s="23">
        <v>45292</v>
      </c>
      <c r="B169" s="24" t="e">
        <f>VLOOKUP($J169,Sheet2!$A$2:$E$46,5,0)</f>
        <v>#N/A</v>
      </c>
      <c r="E169" s="8">
        <v>45293.520138888889</v>
      </c>
      <c r="G169" t="s">
        <v>184</v>
      </c>
      <c r="H169">
        <v>310779</v>
      </c>
      <c r="J169" t="s">
        <v>29</v>
      </c>
      <c r="R169"/>
      <c r="S169"/>
      <c r="W169"/>
      <c r="X169"/>
    </row>
    <row r="170" spans="1:27">
      <c r="A170" s="23">
        <v>45292</v>
      </c>
      <c r="B170" s="24" t="str">
        <f>VLOOKUP($J170,Sheet2!$A$2:$E$46,5,0)</f>
        <v>WF-6</v>
      </c>
      <c r="E170" t="s">
        <v>185</v>
      </c>
      <c r="G170" t="s">
        <v>186</v>
      </c>
      <c r="H170">
        <v>291940</v>
      </c>
      <c r="J170" t="s">
        <v>80</v>
      </c>
      <c r="L170">
        <v>199</v>
      </c>
      <c r="M170">
        <v>210</v>
      </c>
      <c r="N170">
        <v>195</v>
      </c>
      <c r="O170">
        <v>3651</v>
      </c>
      <c r="P170">
        <v>19</v>
      </c>
      <c r="Q170">
        <v>28</v>
      </c>
      <c r="R170">
        <v>145</v>
      </c>
      <c r="S170">
        <v>0</v>
      </c>
      <c r="T170">
        <v>184</v>
      </c>
      <c r="U170">
        <v>12</v>
      </c>
      <c r="V170">
        <v>22</v>
      </c>
      <c r="W170">
        <v>73</v>
      </c>
      <c r="X170">
        <v>0</v>
      </c>
      <c r="Y170">
        <v>2423</v>
      </c>
      <c r="Z170">
        <v>2402</v>
      </c>
      <c r="AA170">
        <v>9908</v>
      </c>
    </row>
    <row r="171" spans="1:27">
      <c r="A171" s="23">
        <v>45292</v>
      </c>
      <c r="B171" s="24" t="str">
        <f>VLOOKUP($J171,Sheet2!$A$2:$E$46,5,0)</f>
        <v>WF-1</v>
      </c>
      <c r="E171" s="7">
        <v>45292</v>
      </c>
      <c r="J171" t="s">
        <v>82</v>
      </c>
      <c r="L171">
        <v>423</v>
      </c>
      <c r="M171">
        <v>443</v>
      </c>
      <c r="N171">
        <v>255</v>
      </c>
      <c r="O171">
        <v>3475</v>
      </c>
      <c r="P171">
        <v>288</v>
      </c>
      <c r="Q171">
        <v>88</v>
      </c>
      <c r="R171">
        <v>44</v>
      </c>
      <c r="S171">
        <v>0</v>
      </c>
      <c r="T171">
        <v>238</v>
      </c>
      <c r="U171">
        <v>129</v>
      </c>
      <c r="V171">
        <v>65</v>
      </c>
      <c r="W171">
        <v>26</v>
      </c>
      <c r="X171">
        <v>0</v>
      </c>
      <c r="Y171">
        <v>2554</v>
      </c>
      <c r="Z171">
        <v>2530</v>
      </c>
      <c r="AA171">
        <v>9388</v>
      </c>
    </row>
    <row r="172" spans="1:27">
      <c r="A172" s="23">
        <v>45292</v>
      </c>
      <c r="B172" s="24" t="str">
        <f>VLOOKUP($J172,Sheet2!$A$2:$E$46,5,0)</f>
        <v>WF-7</v>
      </c>
      <c r="J172" t="s">
        <v>86</v>
      </c>
      <c r="L172">
        <v>140</v>
      </c>
      <c r="M172">
        <v>152</v>
      </c>
      <c r="N172">
        <v>149</v>
      </c>
      <c r="O172">
        <v>2854</v>
      </c>
      <c r="P172">
        <v>31</v>
      </c>
      <c r="Q172">
        <v>55</v>
      </c>
      <c r="R172">
        <v>52</v>
      </c>
      <c r="S172">
        <v>0</v>
      </c>
      <c r="T172">
        <v>137</v>
      </c>
      <c r="U172">
        <v>15</v>
      </c>
      <c r="V172">
        <v>25</v>
      </c>
      <c r="W172">
        <v>14</v>
      </c>
      <c r="X172">
        <v>0</v>
      </c>
      <c r="Y172">
        <v>1915</v>
      </c>
      <c r="Z172">
        <v>1900</v>
      </c>
      <c r="AA172">
        <v>7075</v>
      </c>
    </row>
    <row r="173" spans="1:27">
      <c r="A173" s="23">
        <v>45292</v>
      </c>
      <c r="B173" s="24" t="str">
        <f>VLOOKUP($J173,Sheet2!$A$2:$E$46,5,0)</f>
        <v>WF-3</v>
      </c>
      <c r="J173" t="s">
        <v>44</v>
      </c>
      <c r="L173">
        <v>214</v>
      </c>
      <c r="M173">
        <v>365</v>
      </c>
      <c r="N173">
        <v>217</v>
      </c>
      <c r="O173">
        <v>4003</v>
      </c>
      <c r="P173">
        <v>38</v>
      </c>
      <c r="Q173">
        <v>58</v>
      </c>
      <c r="R173">
        <v>95</v>
      </c>
      <c r="S173">
        <v>0</v>
      </c>
      <c r="T173">
        <v>195</v>
      </c>
      <c r="U173">
        <v>16</v>
      </c>
      <c r="V173">
        <v>24</v>
      </c>
      <c r="W173">
        <v>41</v>
      </c>
      <c r="X173">
        <v>0</v>
      </c>
      <c r="Y173">
        <v>2573</v>
      </c>
      <c r="Z173">
        <v>2539</v>
      </c>
      <c r="AA173">
        <v>9821</v>
      </c>
    </row>
    <row r="174" spans="1:27">
      <c r="A174" s="23">
        <v>45292</v>
      </c>
      <c r="B174" s="24" t="str">
        <f>VLOOKUP($J174,Sheet2!$A$2:$E$46,5,0)</f>
        <v>WF-7</v>
      </c>
      <c r="J174" t="s">
        <v>90</v>
      </c>
      <c r="L174">
        <v>53</v>
      </c>
      <c r="M174">
        <v>72</v>
      </c>
      <c r="N174">
        <v>69</v>
      </c>
      <c r="O174">
        <v>2977</v>
      </c>
      <c r="P174">
        <v>33</v>
      </c>
      <c r="Q174">
        <v>14</v>
      </c>
      <c r="R174">
        <v>6</v>
      </c>
      <c r="S174">
        <v>0</v>
      </c>
      <c r="T174">
        <v>50</v>
      </c>
      <c r="U174">
        <v>0</v>
      </c>
      <c r="V174">
        <v>0</v>
      </c>
      <c r="W174">
        <v>0</v>
      </c>
      <c r="X174">
        <v>0</v>
      </c>
      <c r="Y174">
        <v>1977</v>
      </c>
      <c r="Z174">
        <v>1959</v>
      </c>
      <c r="AA174">
        <v>8187</v>
      </c>
    </row>
    <row r="175" spans="1:27">
      <c r="A175" s="23">
        <v>45292</v>
      </c>
      <c r="B175" s="24" t="str">
        <f>VLOOKUP($J175,Sheet2!$A$2:$E$46,5,0)</f>
        <v>WF-4</v>
      </c>
      <c r="J175" t="s">
        <v>46</v>
      </c>
      <c r="L175">
        <v>1018</v>
      </c>
      <c r="M175">
        <v>1036</v>
      </c>
      <c r="N175">
        <v>706</v>
      </c>
      <c r="O175">
        <v>6270</v>
      </c>
      <c r="P175">
        <v>340</v>
      </c>
      <c r="Q175">
        <v>259</v>
      </c>
      <c r="R175">
        <v>457</v>
      </c>
      <c r="S175">
        <v>0</v>
      </c>
      <c r="T175">
        <v>692</v>
      </c>
      <c r="U175">
        <v>258</v>
      </c>
      <c r="V175">
        <v>185</v>
      </c>
      <c r="W175">
        <v>246</v>
      </c>
      <c r="X175">
        <v>0</v>
      </c>
      <c r="Y175">
        <v>4422</v>
      </c>
      <c r="Z175">
        <v>4349</v>
      </c>
      <c r="AA175">
        <v>14468</v>
      </c>
    </row>
    <row r="176" spans="1:27">
      <c r="A176" s="23">
        <v>45292</v>
      </c>
      <c r="B176" s="24" t="str">
        <f>VLOOKUP($J176,Sheet2!$A$2:$E$46,5,0)</f>
        <v>WF-3</v>
      </c>
      <c r="J176" t="s">
        <v>48</v>
      </c>
      <c r="L176">
        <v>998</v>
      </c>
      <c r="M176">
        <v>1082</v>
      </c>
      <c r="N176">
        <v>894</v>
      </c>
      <c r="O176">
        <v>4044</v>
      </c>
      <c r="P176">
        <v>398</v>
      </c>
      <c r="Q176">
        <v>359</v>
      </c>
      <c r="R176">
        <v>266</v>
      </c>
      <c r="S176">
        <v>0</v>
      </c>
      <c r="T176">
        <v>830</v>
      </c>
      <c r="U176">
        <v>374</v>
      </c>
      <c r="V176">
        <v>265</v>
      </c>
      <c r="W176">
        <v>186</v>
      </c>
      <c r="X176">
        <v>0</v>
      </c>
      <c r="Y176">
        <v>2515</v>
      </c>
      <c r="Z176">
        <v>2466</v>
      </c>
      <c r="AA176">
        <v>11285</v>
      </c>
    </row>
    <row r="177" spans="1:27">
      <c r="A177" s="23">
        <v>45292</v>
      </c>
      <c r="B177" s="24" t="str">
        <f>VLOOKUP($J177,Sheet2!$A$2:$E$46,5,0)</f>
        <v>WF-4</v>
      </c>
      <c r="J177" t="s">
        <v>50</v>
      </c>
      <c r="L177">
        <v>829</v>
      </c>
      <c r="M177">
        <v>876</v>
      </c>
      <c r="N177">
        <v>858</v>
      </c>
      <c r="O177">
        <v>3606</v>
      </c>
      <c r="P177">
        <v>286</v>
      </c>
      <c r="Q177">
        <v>207</v>
      </c>
      <c r="R177">
        <v>316</v>
      </c>
      <c r="S177">
        <v>0</v>
      </c>
      <c r="T177">
        <v>821</v>
      </c>
      <c r="U177">
        <v>286</v>
      </c>
      <c r="V177">
        <v>196</v>
      </c>
      <c r="W177">
        <v>313</v>
      </c>
      <c r="X177">
        <v>0</v>
      </c>
      <c r="Y177">
        <v>2704</v>
      </c>
      <c r="Z177">
        <v>2686</v>
      </c>
      <c r="AA177">
        <v>10360</v>
      </c>
    </row>
    <row r="178" spans="1:27">
      <c r="A178" s="23">
        <v>45292</v>
      </c>
      <c r="B178" s="24" t="str">
        <f>VLOOKUP($J178,Sheet2!$A$2:$E$46,5,0)</f>
        <v>WF-5</v>
      </c>
      <c r="J178" t="s">
        <v>58</v>
      </c>
      <c r="L178">
        <v>58</v>
      </c>
      <c r="M178">
        <v>61</v>
      </c>
      <c r="N178">
        <v>59</v>
      </c>
      <c r="O178">
        <v>834</v>
      </c>
      <c r="P178">
        <v>24</v>
      </c>
      <c r="Q178">
        <v>17</v>
      </c>
      <c r="R178">
        <v>17</v>
      </c>
      <c r="S178">
        <v>0</v>
      </c>
      <c r="T178">
        <v>56</v>
      </c>
      <c r="U178">
        <v>24</v>
      </c>
      <c r="V178">
        <v>14</v>
      </c>
      <c r="W178">
        <v>17</v>
      </c>
      <c r="X178">
        <v>0</v>
      </c>
      <c r="Y178">
        <v>555</v>
      </c>
      <c r="Z178">
        <v>549</v>
      </c>
      <c r="AA178">
        <v>2076</v>
      </c>
    </row>
    <row r="179" spans="1:27">
      <c r="A179" s="23">
        <v>45292</v>
      </c>
      <c r="B179" s="24" t="str">
        <f>VLOOKUP($J179,Sheet2!$A$2:$E$46,5,0)</f>
        <v>WF-7</v>
      </c>
      <c r="J179" t="s">
        <v>98</v>
      </c>
      <c r="L179">
        <v>853</v>
      </c>
      <c r="M179">
        <v>889</v>
      </c>
      <c r="N179">
        <v>450</v>
      </c>
      <c r="O179">
        <v>5901</v>
      </c>
      <c r="P179">
        <v>209</v>
      </c>
      <c r="Q179">
        <v>361</v>
      </c>
      <c r="R179">
        <v>270</v>
      </c>
      <c r="S179">
        <v>0</v>
      </c>
      <c r="T179">
        <v>441</v>
      </c>
      <c r="U179">
        <v>126</v>
      </c>
      <c r="V179">
        <v>139</v>
      </c>
      <c r="W179">
        <v>123</v>
      </c>
      <c r="X179">
        <v>0</v>
      </c>
      <c r="Y179">
        <v>4139</v>
      </c>
      <c r="Z179">
        <v>4101</v>
      </c>
      <c r="AA179">
        <v>15921</v>
      </c>
    </row>
    <row r="180" spans="1:27">
      <c r="A180" s="23">
        <v>45292</v>
      </c>
      <c r="B180" s="24" t="str">
        <f>VLOOKUP($J180,Sheet2!$A$2:$E$46,5,0)</f>
        <v>WF-7</v>
      </c>
      <c r="J180" t="s">
        <v>92</v>
      </c>
      <c r="L180">
        <v>248</v>
      </c>
      <c r="M180">
        <v>284</v>
      </c>
      <c r="N180">
        <v>283</v>
      </c>
      <c r="O180">
        <v>2924</v>
      </c>
      <c r="P180">
        <v>104</v>
      </c>
      <c r="Q180">
        <v>77</v>
      </c>
      <c r="R180">
        <v>65</v>
      </c>
      <c r="S180">
        <v>0</v>
      </c>
      <c r="T180">
        <v>247</v>
      </c>
      <c r="U180">
        <v>78</v>
      </c>
      <c r="V180">
        <v>49</v>
      </c>
      <c r="W180">
        <v>44</v>
      </c>
      <c r="X180">
        <v>0</v>
      </c>
      <c r="Y180">
        <v>2002</v>
      </c>
      <c r="Z180">
        <v>1977</v>
      </c>
      <c r="AA180">
        <v>7159</v>
      </c>
    </row>
    <row r="181" spans="1:27">
      <c r="A181" s="23">
        <v>45292</v>
      </c>
      <c r="B181" s="24" t="str">
        <f>VLOOKUP($J181,Sheet2!$A$2:$E$46,5,0)</f>
        <v>WF-2</v>
      </c>
      <c r="J181" t="s">
        <v>34</v>
      </c>
      <c r="L181">
        <v>404</v>
      </c>
      <c r="M181">
        <v>410</v>
      </c>
      <c r="N181">
        <v>353</v>
      </c>
      <c r="O181">
        <v>3081</v>
      </c>
      <c r="P181">
        <v>247</v>
      </c>
      <c r="Q181">
        <v>157</v>
      </c>
      <c r="R181">
        <v>6</v>
      </c>
      <c r="S181">
        <v>0</v>
      </c>
      <c r="T181">
        <v>349</v>
      </c>
      <c r="U181">
        <v>230</v>
      </c>
      <c r="V181">
        <v>113</v>
      </c>
      <c r="W181">
        <v>5</v>
      </c>
      <c r="X181">
        <v>0</v>
      </c>
      <c r="Y181">
        <v>2005</v>
      </c>
      <c r="Z181">
        <v>1951</v>
      </c>
      <c r="AA181">
        <v>6787</v>
      </c>
    </row>
    <row r="182" spans="1:27">
      <c r="A182" s="23">
        <v>45292</v>
      </c>
      <c r="B182" s="24" t="str">
        <f>VLOOKUP($J182,Sheet2!$A$2:$E$46,5,0)</f>
        <v>WF-6</v>
      </c>
      <c r="J182" t="s">
        <v>84</v>
      </c>
      <c r="L182">
        <v>26</v>
      </c>
      <c r="M182">
        <v>49</v>
      </c>
      <c r="N182">
        <v>37</v>
      </c>
      <c r="O182">
        <v>2422</v>
      </c>
      <c r="P182">
        <v>3</v>
      </c>
      <c r="Q182">
        <v>6</v>
      </c>
      <c r="R182">
        <v>19</v>
      </c>
      <c r="S182">
        <v>0</v>
      </c>
      <c r="T182">
        <v>20</v>
      </c>
      <c r="U182">
        <v>1</v>
      </c>
      <c r="V182">
        <v>1</v>
      </c>
      <c r="W182">
        <v>17</v>
      </c>
      <c r="X182">
        <v>0</v>
      </c>
      <c r="Y182">
        <v>1718</v>
      </c>
      <c r="Z182">
        <v>1712</v>
      </c>
      <c r="AA182">
        <v>6285</v>
      </c>
    </row>
    <row r="183" spans="1:27">
      <c r="A183" s="23">
        <v>45292</v>
      </c>
      <c r="B183" s="24" t="str">
        <f>VLOOKUP($J183,Sheet2!$A$2:$E$46,5,0)</f>
        <v>WF-4</v>
      </c>
      <c r="J183" t="s">
        <v>70</v>
      </c>
      <c r="L183">
        <v>169</v>
      </c>
      <c r="M183">
        <v>289</v>
      </c>
      <c r="N183">
        <v>127</v>
      </c>
      <c r="O183">
        <v>2063</v>
      </c>
      <c r="P183">
        <v>82</v>
      </c>
      <c r="Q183">
        <v>68</v>
      </c>
      <c r="R183">
        <v>32</v>
      </c>
      <c r="S183">
        <v>0</v>
      </c>
      <c r="T183">
        <v>113</v>
      </c>
      <c r="U183">
        <v>56</v>
      </c>
      <c r="V183">
        <v>32</v>
      </c>
      <c r="W183">
        <v>23</v>
      </c>
      <c r="X183">
        <v>0</v>
      </c>
      <c r="Y183">
        <v>1372</v>
      </c>
      <c r="Z183">
        <v>1365</v>
      </c>
      <c r="AA183">
        <v>5144</v>
      </c>
    </row>
    <row r="184" spans="1:27">
      <c r="A184" s="23">
        <v>45292</v>
      </c>
      <c r="B184" s="24" t="str">
        <f>VLOOKUP($J184,Sheet2!$A$2:$E$46,5,0)</f>
        <v>WF-6</v>
      </c>
      <c r="J184" t="s">
        <v>76</v>
      </c>
      <c r="L184">
        <v>1023</v>
      </c>
      <c r="M184">
        <v>1073</v>
      </c>
      <c r="N184">
        <v>568</v>
      </c>
      <c r="O184">
        <v>6268</v>
      </c>
      <c r="P184">
        <v>271</v>
      </c>
      <c r="Q184">
        <v>335</v>
      </c>
      <c r="R184">
        <v>414</v>
      </c>
      <c r="S184">
        <v>0</v>
      </c>
      <c r="T184">
        <v>540</v>
      </c>
      <c r="U184">
        <v>179</v>
      </c>
      <c r="V184">
        <v>154</v>
      </c>
      <c r="W184">
        <v>150</v>
      </c>
      <c r="X184">
        <v>0</v>
      </c>
      <c r="Y184">
        <v>4413</v>
      </c>
      <c r="Z184">
        <v>4365</v>
      </c>
      <c r="AA184">
        <v>16638</v>
      </c>
    </row>
    <row r="185" spans="1:27">
      <c r="A185" s="23">
        <v>45292</v>
      </c>
      <c r="B185" s="24" t="str">
        <f>VLOOKUP($J185,Sheet2!$A$2:$E$46,5,0)</f>
        <v>WF-2</v>
      </c>
      <c r="J185" t="s">
        <v>40</v>
      </c>
      <c r="L185">
        <v>197</v>
      </c>
      <c r="M185">
        <v>335</v>
      </c>
      <c r="N185">
        <v>179</v>
      </c>
      <c r="O185">
        <v>3284</v>
      </c>
      <c r="P185">
        <v>66</v>
      </c>
      <c r="Q185">
        <v>83</v>
      </c>
      <c r="R185">
        <v>51</v>
      </c>
      <c r="S185">
        <v>0</v>
      </c>
      <c r="T185">
        <v>160</v>
      </c>
      <c r="U185">
        <v>56</v>
      </c>
      <c r="V185">
        <v>68</v>
      </c>
      <c r="W185">
        <v>36</v>
      </c>
      <c r="X185">
        <v>0</v>
      </c>
      <c r="Y185">
        <v>2256</v>
      </c>
      <c r="Z185">
        <v>2232</v>
      </c>
      <c r="AA185">
        <v>8513</v>
      </c>
    </row>
    <row r="186" spans="1:27">
      <c r="A186" s="23">
        <v>45292</v>
      </c>
      <c r="B186" s="24" t="str">
        <f>VLOOKUP($J186,Sheet2!$A$2:$E$46,5,0)</f>
        <v>WF-5</v>
      </c>
      <c r="J186" t="s">
        <v>54</v>
      </c>
      <c r="L186">
        <v>41</v>
      </c>
      <c r="M186">
        <v>51</v>
      </c>
      <c r="N186">
        <v>46</v>
      </c>
      <c r="O186">
        <v>2588</v>
      </c>
      <c r="P186">
        <v>31</v>
      </c>
      <c r="Q186">
        <v>6</v>
      </c>
      <c r="R186">
        <v>3</v>
      </c>
      <c r="S186">
        <v>0</v>
      </c>
      <c r="T186">
        <v>38</v>
      </c>
      <c r="U186">
        <v>9</v>
      </c>
      <c r="V186">
        <v>4</v>
      </c>
      <c r="W186">
        <v>3</v>
      </c>
      <c r="X186">
        <v>0</v>
      </c>
      <c r="Y186">
        <v>1816</v>
      </c>
      <c r="Z186">
        <v>1810</v>
      </c>
      <c r="AA186">
        <v>6981</v>
      </c>
    </row>
    <row r="187" spans="1:27">
      <c r="A187" s="23">
        <v>45292</v>
      </c>
      <c r="B187" s="24" t="str">
        <f>VLOOKUP($J187,Sheet2!$A$2:$E$46,5,0)</f>
        <v>WF-5</v>
      </c>
      <c r="J187" t="s">
        <v>64</v>
      </c>
      <c r="L187">
        <v>659</v>
      </c>
      <c r="M187">
        <v>680</v>
      </c>
      <c r="N187">
        <v>296</v>
      </c>
      <c r="O187">
        <v>2496</v>
      </c>
      <c r="P187">
        <v>148</v>
      </c>
      <c r="Q187">
        <v>131</v>
      </c>
      <c r="R187">
        <v>385</v>
      </c>
      <c r="S187">
        <v>0</v>
      </c>
      <c r="T187">
        <v>283</v>
      </c>
      <c r="U187">
        <v>58</v>
      </c>
      <c r="V187">
        <v>59</v>
      </c>
      <c r="W187">
        <v>114</v>
      </c>
      <c r="X187">
        <v>0</v>
      </c>
      <c r="Y187">
        <v>1636</v>
      </c>
      <c r="Z187">
        <v>1619</v>
      </c>
      <c r="AA187">
        <v>5873</v>
      </c>
    </row>
    <row r="188" spans="1:27">
      <c r="A188" s="23">
        <v>45292</v>
      </c>
      <c r="B188" s="24" t="str">
        <f>VLOOKUP($J188,Sheet2!$A$2:$E$46,5,0)</f>
        <v>WF-1</v>
      </c>
      <c r="J188" t="s">
        <v>88</v>
      </c>
      <c r="L188">
        <v>315</v>
      </c>
      <c r="M188">
        <v>343</v>
      </c>
      <c r="N188">
        <v>248</v>
      </c>
      <c r="O188">
        <v>2875</v>
      </c>
      <c r="P188">
        <v>177</v>
      </c>
      <c r="Q188">
        <v>88</v>
      </c>
      <c r="R188">
        <v>43</v>
      </c>
      <c r="S188">
        <v>0</v>
      </c>
      <c r="T188">
        <v>222</v>
      </c>
      <c r="U188">
        <v>104</v>
      </c>
      <c r="V188">
        <v>53</v>
      </c>
      <c r="W188">
        <v>20</v>
      </c>
      <c r="X188">
        <v>0</v>
      </c>
      <c r="Y188">
        <v>2135</v>
      </c>
      <c r="Z188">
        <v>2116</v>
      </c>
      <c r="AA188">
        <v>7789</v>
      </c>
    </row>
    <row r="189" spans="1:27">
      <c r="A189" s="23">
        <v>45292</v>
      </c>
      <c r="B189" s="24" t="str">
        <f>VLOOKUP($J189,Sheet2!$A$2:$E$46,5,0)</f>
        <v>WF-2</v>
      </c>
      <c r="J189" t="s">
        <v>32</v>
      </c>
      <c r="L189">
        <v>869</v>
      </c>
      <c r="M189">
        <v>892</v>
      </c>
      <c r="N189">
        <v>583</v>
      </c>
      <c r="O189">
        <v>5629</v>
      </c>
      <c r="P189">
        <v>286</v>
      </c>
      <c r="Q189">
        <v>337</v>
      </c>
      <c r="R189">
        <v>283</v>
      </c>
      <c r="S189">
        <v>0</v>
      </c>
      <c r="T189">
        <v>567</v>
      </c>
      <c r="U189">
        <v>207</v>
      </c>
      <c r="V189">
        <v>213</v>
      </c>
      <c r="W189">
        <v>146</v>
      </c>
      <c r="X189">
        <v>0</v>
      </c>
      <c r="Y189">
        <v>3536</v>
      </c>
      <c r="Z189">
        <v>3467</v>
      </c>
      <c r="AA189">
        <v>13374</v>
      </c>
    </row>
    <row r="190" spans="1:27">
      <c r="A190" s="23">
        <v>45292</v>
      </c>
      <c r="B190" s="24" t="str">
        <f>VLOOKUP($J190,Sheet2!$A$2:$E$46,5,0)</f>
        <v>WF-6</v>
      </c>
      <c r="J190" t="s">
        <v>102</v>
      </c>
      <c r="L190">
        <v>210</v>
      </c>
      <c r="M190">
        <v>665</v>
      </c>
      <c r="N190">
        <v>552</v>
      </c>
      <c r="O190">
        <v>3779</v>
      </c>
      <c r="P190">
        <v>77</v>
      </c>
      <c r="Q190">
        <v>74</v>
      </c>
      <c r="R190">
        <v>59</v>
      </c>
      <c r="S190">
        <v>0</v>
      </c>
      <c r="T190">
        <v>203</v>
      </c>
      <c r="U190">
        <v>62</v>
      </c>
      <c r="V190">
        <v>50</v>
      </c>
      <c r="W190">
        <v>32</v>
      </c>
      <c r="X190">
        <v>0</v>
      </c>
      <c r="Y190">
        <v>2518</v>
      </c>
      <c r="Z190">
        <v>2490</v>
      </c>
      <c r="AA190">
        <v>9193</v>
      </c>
    </row>
    <row r="191" spans="1:27">
      <c r="A191" s="23">
        <v>45292</v>
      </c>
      <c r="B191" s="24" t="str">
        <f>VLOOKUP($J191,Sheet2!$A$2:$E$46,5,0)</f>
        <v>WF-4</v>
      </c>
      <c r="J191" t="s">
        <v>62</v>
      </c>
      <c r="L191">
        <v>345</v>
      </c>
      <c r="M191">
        <v>380</v>
      </c>
      <c r="N191">
        <v>258</v>
      </c>
      <c r="O191">
        <v>3123</v>
      </c>
      <c r="P191">
        <v>34</v>
      </c>
      <c r="Q191">
        <v>236</v>
      </c>
      <c r="R191">
        <v>72</v>
      </c>
      <c r="S191">
        <v>0</v>
      </c>
      <c r="T191">
        <v>225</v>
      </c>
      <c r="U191">
        <v>32</v>
      </c>
      <c r="V191">
        <v>96</v>
      </c>
      <c r="W191">
        <v>66</v>
      </c>
      <c r="X191">
        <v>0</v>
      </c>
      <c r="Y191">
        <v>2211</v>
      </c>
      <c r="Z191">
        <v>2159</v>
      </c>
      <c r="AA191">
        <v>7768</v>
      </c>
    </row>
    <row r="192" spans="1:27">
      <c r="A192" s="23">
        <v>45292</v>
      </c>
      <c r="B192" s="24" t="str">
        <f>VLOOKUP($J192,Sheet2!$A$2:$E$46,5,0)</f>
        <v>WF-1</v>
      </c>
      <c r="J192" t="s">
        <v>38</v>
      </c>
      <c r="L192">
        <v>449</v>
      </c>
      <c r="M192">
        <v>498</v>
      </c>
      <c r="N192">
        <v>381</v>
      </c>
      <c r="O192">
        <v>3570</v>
      </c>
      <c r="P192">
        <v>152</v>
      </c>
      <c r="Q192">
        <v>187</v>
      </c>
      <c r="R192">
        <v>119</v>
      </c>
      <c r="S192">
        <v>0</v>
      </c>
      <c r="T192">
        <v>347</v>
      </c>
      <c r="U192">
        <v>109</v>
      </c>
      <c r="V192">
        <v>132</v>
      </c>
      <c r="W192">
        <v>81</v>
      </c>
      <c r="X192">
        <v>0</v>
      </c>
      <c r="Y192">
        <v>2426</v>
      </c>
      <c r="Z192">
        <v>2392</v>
      </c>
      <c r="AA192">
        <v>8629</v>
      </c>
    </row>
    <row r="193" spans="1:27">
      <c r="A193" s="23">
        <v>45292</v>
      </c>
      <c r="B193" s="24" t="str">
        <f>VLOOKUP($J193,Sheet2!$A$2:$E$46,5,0)</f>
        <v>WF-5</v>
      </c>
      <c r="J193" t="s">
        <v>66</v>
      </c>
      <c r="L193">
        <v>1333</v>
      </c>
      <c r="M193">
        <v>1527</v>
      </c>
      <c r="N193">
        <v>902</v>
      </c>
      <c r="O193">
        <v>5697</v>
      </c>
      <c r="P193">
        <v>844</v>
      </c>
      <c r="Q193">
        <v>405</v>
      </c>
      <c r="R193">
        <v>283</v>
      </c>
      <c r="S193">
        <v>0</v>
      </c>
      <c r="T193">
        <v>772</v>
      </c>
      <c r="U193">
        <v>322</v>
      </c>
      <c r="V193">
        <v>319</v>
      </c>
      <c r="W193">
        <v>131</v>
      </c>
      <c r="X193">
        <v>0</v>
      </c>
      <c r="Y193">
        <v>3571</v>
      </c>
      <c r="Z193">
        <v>3509</v>
      </c>
      <c r="AA193">
        <v>15348</v>
      </c>
    </row>
    <row r="194" spans="1:27">
      <c r="A194" s="23">
        <v>45292</v>
      </c>
      <c r="B194" s="24" t="str">
        <f>VLOOKUP($J194,Sheet2!$A$2:$E$46,5,0)</f>
        <v>WF-7</v>
      </c>
      <c r="J194" t="s">
        <v>94</v>
      </c>
      <c r="L194">
        <v>129</v>
      </c>
      <c r="M194">
        <v>130</v>
      </c>
      <c r="N194">
        <v>127</v>
      </c>
      <c r="O194">
        <v>2288</v>
      </c>
      <c r="P194">
        <v>7</v>
      </c>
      <c r="Q194">
        <v>3</v>
      </c>
      <c r="R194">
        <v>43</v>
      </c>
      <c r="S194">
        <v>0</v>
      </c>
      <c r="T194">
        <v>126</v>
      </c>
      <c r="U194">
        <v>6</v>
      </c>
      <c r="V194">
        <v>2</v>
      </c>
      <c r="W194">
        <v>26</v>
      </c>
      <c r="X194">
        <v>0</v>
      </c>
      <c r="Y194">
        <v>1656</v>
      </c>
      <c r="Z194">
        <v>1651</v>
      </c>
      <c r="AA194">
        <v>6509</v>
      </c>
    </row>
    <row r="195" spans="1:27">
      <c r="A195" s="23">
        <v>45292</v>
      </c>
      <c r="B195" s="24" t="str">
        <f>VLOOKUP($J195,Sheet2!$A$2:$E$46,5,0)</f>
        <v>WF-1</v>
      </c>
      <c r="J195" t="s">
        <v>100</v>
      </c>
      <c r="L195">
        <v>173</v>
      </c>
      <c r="M195">
        <v>174</v>
      </c>
      <c r="N195">
        <v>145</v>
      </c>
      <c r="O195">
        <v>1807</v>
      </c>
      <c r="P195">
        <v>30</v>
      </c>
      <c r="Q195">
        <v>36</v>
      </c>
      <c r="R195">
        <v>74</v>
      </c>
      <c r="S195">
        <v>0</v>
      </c>
      <c r="T195">
        <v>145</v>
      </c>
      <c r="U195">
        <v>20</v>
      </c>
      <c r="V195">
        <v>25</v>
      </c>
      <c r="W195">
        <v>37</v>
      </c>
      <c r="X195">
        <v>0</v>
      </c>
      <c r="Y195">
        <v>1395</v>
      </c>
      <c r="Z195">
        <v>1387</v>
      </c>
      <c r="AA195">
        <v>4467</v>
      </c>
    </row>
    <row r="196" spans="1:27">
      <c r="A196" s="23">
        <v>45292</v>
      </c>
      <c r="B196" s="24" t="str">
        <f>VLOOKUP($J196,Sheet2!$A$2:$E$46,5,0)</f>
        <v>WF-4</v>
      </c>
      <c r="J196" t="s">
        <v>52</v>
      </c>
      <c r="L196">
        <v>424</v>
      </c>
      <c r="M196">
        <v>442</v>
      </c>
      <c r="N196">
        <v>242</v>
      </c>
      <c r="O196">
        <v>2422</v>
      </c>
      <c r="P196">
        <v>10</v>
      </c>
      <c r="Q196">
        <v>329</v>
      </c>
      <c r="R196">
        <v>82</v>
      </c>
      <c r="S196">
        <v>0</v>
      </c>
      <c r="T196">
        <v>232</v>
      </c>
      <c r="U196">
        <v>10</v>
      </c>
      <c r="V196">
        <v>162</v>
      </c>
      <c r="W196">
        <v>44</v>
      </c>
      <c r="X196">
        <v>0</v>
      </c>
      <c r="Y196">
        <v>1759</v>
      </c>
      <c r="Z196">
        <v>1741</v>
      </c>
      <c r="AA196">
        <v>7328</v>
      </c>
    </row>
    <row r="197" spans="1:27">
      <c r="A197" s="23">
        <v>45292</v>
      </c>
      <c r="B197" s="24" t="str">
        <f>VLOOKUP($J197,Sheet2!$A$2:$E$46,5,0)</f>
        <v>WF-1</v>
      </c>
      <c r="J197" t="s">
        <v>36</v>
      </c>
      <c r="L197">
        <v>74</v>
      </c>
      <c r="M197">
        <v>96</v>
      </c>
      <c r="N197">
        <v>95</v>
      </c>
      <c r="O197">
        <v>1562</v>
      </c>
      <c r="P197">
        <v>16</v>
      </c>
      <c r="Q197">
        <v>24</v>
      </c>
      <c r="R197">
        <v>32</v>
      </c>
      <c r="S197">
        <v>0</v>
      </c>
      <c r="T197">
        <v>73</v>
      </c>
      <c r="U197">
        <v>11</v>
      </c>
      <c r="V197">
        <v>2</v>
      </c>
      <c r="W197">
        <v>0</v>
      </c>
      <c r="X197">
        <v>0</v>
      </c>
      <c r="Y197">
        <v>948</v>
      </c>
      <c r="Z197">
        <v>945</v>
      </c>
      <c r="AA197">
        <v>3740</v>
      </c>
    </row>
    <row r="198" spans="1:27">
      <c r="A198" s="23">
        <v>45292</v>
      </c>
      <c r="B198" s="24" t="str">
        <f>VLOOKUP($J198,Sheet2!$A$2:$E$46,5,0)</f>
        <v>WF-5</v>
      </c>
      <c r="J198" t="s">
        <v>60</v>
      </c>
      <c r="L198">
        <v>347</v>
      </c>
      <c r="M198">
        <v>358</v>
      </c>
      <c r="N198">
        <v>206</v>
      </c>
      <c r="O198">
        <v>1528</v>
      </c>
      <c r="P198">
        <v>155</v>
      </c>
      <c r="Q198">
        <v>138</v>
      </c>
      <c r="R198">
        <v>75</v>
      </c>
      <c r="S198">
        <v>0</v>
      </c>
      <c r="T198">
        <v>201</v>
      </c>
      <c r="U198">
        <v>71</v>
      </c>
      <c r="V198">
        <v>66</v>
      </c>
      <c r="W198">
        <v>54</v>
      </c>
      <c r="X198">
        <v>0</v>
      </c>
      <c r="Y198">
        <v>986</v>
      </c>
      <c r="Z198">
        <v>971</v>
      </c>
      <c r="AA198">
        <v>4018</v>
      </c>
    </row>
    <row r="199" spans="1:27">
      <c r="A199" s="23">
        <v>45292</v>
      </c>
      <c r="B199" s="24" t="str">
        <f>VLOOKUP($J199,Sheet2!$A$2:$E$46,5,0)</f>
        <v>WF-5</v>
      </c>
      <c r="J199" t="s">
        <v>68</v>
      </c>
      <c r="L199">
        <v>146</v>
      </c>
      <c r="M199">
        <v>150</v>
      </c>
      <c r="N199">
        <v>135</v>
      </c>
      <c r="O199">
        <v>1387</v>
      </c>
      <c r="P199">
        <v>32</v>
      </c>
      <c r="Q199">
        <v>62</v>
      </c>
      <c r="R199">
        <v>53</v>
      </c>
      <c r="S199">
        <v>0</v>
      </c>
      <c r="T199">
        <v>132</v>
      </c>
      <c r="U199">
        <v>31</v>
      </c>
      <c r="V199">
        <v>38</v>
      </c>
      <c r="W199">
        <v>42</v>
      </c>
      <c r="X199">
        <v>0</v>
      </c>
      <c r="Y199">
        <v>922</v>
      </c>
      <c r="Z199">
        <v>905</v>
      </c>
      <c r="AA199">
        <v>3456</v>
      </c>
    </row>
    <row r="200" spans="1:27">
      <c r="A200" s="23">
        <v>45292</v>
      </c>
      <c r="B200" s="24" t="str">
        <f>VLOOKUP($J200,Sheet2!$A$2:$E$46,5,0)</f>
        <v>WF-6</v>
      </c>
      <c r="J200" t="s">
        <v>78</v>
      </c>
      <c r="L200">
        <v>127</v>
      </c>
      <c r="M200">
        <v>129</v>
      </c>
      <c r="N200">
        <v>87</v>
      </c>
      <c r="O200">
        <v>1201</v>
      </c>
      <c r="P200">
        <v>52</v>
      </c>
      <c r="Q200">
        <v>44</v>
      </c>
      <c r="R200">
        <v>31</v>
      </c>
      <c r="S200">
        <v>0</v>
      </c>
      <c r="T200">
        <v>85</v>
      </c>
      <c r="U200">
        <v>37</v>
      </c>
      <c r="V200">
        <v>20</v>
      </c>
      <c r="W200">
        <v>14</v>
      </c>
      <c r="X200">
        <v>0</v>
      </c>
      <c r="Y200">
        <v>728</v>
      </c>
      <c r="Z200">
        <v>715</v>
      </c>
      <c r="AA200">
        <v>2877</v>
      </c>
    </row>
    <row r="201" spans="1:27">
      <c r="A201" s="23">
        <v>45292</v>
      </c>
      <c r="B201" s="24" t="str">
        <f>VLOOKUP($J201,Sheet2!$A$2:$E$46,5,0)</f>
        <v>WF-4</v>
      </c>
      <c r="J201" t="s">
        <v>56</v>
      </c>
      <c r="L201">
        <v>211</v>
      </c>
      <c r="M201">
        <v>223</v>
      </c>
      <c r="N201">
        <v>135</v>
      </c>
      <c r="O201">
        <v>1266</v>
      </c>
      <c r="P201">
        <v>139</v>
      </c>
      <c r="Q201">
        <v>69</v>
      </c>
      <c r="R201">
        <v>25</v>
      </c>
      <c r="S201">
        <v>0</v>
      </c>
      <c r="T201">
        <v>126</v>
      </c>
      <c r="U201">
        <v>46</v>
      </c>
      <c r="V201">
        <v>54</v>
      </c>
      <c r="W201">
        <v>24</v>
      </c>
      <c r="X201">
        <v>0</v>
      </c>
      <c r="Y201">
        <v>849</v>
      </c>
      <c r="Z201">
        <v>839</v>
      </c>
      <c r="AA201">
        <v>3465</v>
      </c>
    </row>
    <row r="202" spans="1:27">
      <c r="A202" s="23">
        <v>45292</v>
      </c>
      <c r="B202" s="24" t="str">
        <f>VLOOKUP($J202,Sheet2!$A$2:$E$46,5,0)</f>
        <v>WF-2</v>
      </c>
      <c r="J202" t="s">
        <v>30</v>
      </c>
      <c r="L202">
        <v>492</v>
      </c>
      <c r="M202">
        <v>511</v>
      </c>
      <c r="N202">
        <v>368</v>
      </c>
      <c r="O202">
        <v>3899</v>
      </c>
      <c r="P202">
        <v>251</v>
      </c>
      <c r="Q202">
        <v>187</v>
      </c>
      <c r="R202">
        <v>105</v>
      </c>
      <c r="S202">
        <v>0</v>
      </c>
      <c r="T202">
        <v>357</v>
      </c>
      <c r="U202">
        <v>156</v>
      </c>
      <c r="V202">
        <v>144</v>
      </c>
      <c r="W202">
        <v>57</v>
      </c>
      <c r="X202">
        <v>0</v>
      </c>
      <c r="Y202">
        <v>2393</v>
      </c>
      <c r="Z202">
        <v>2358</v>
      </c>
      <c r="AA202">
        <v>10070</v>
      </c>
    </row>
    <row r="203" spans="1:27">
      <c r="A203" s="23">
        <v>45292</v>
      </c>
      <c r="B203" s="24" t="str">
        <f>VLOOKUP($J203,Sheet2!$A$2:$E$46,5,0)</f>
        <v>WF-1</v>
      </c>
      <c r="J203" t="s">
        <v>96</v>
      </c>
      <c r="L203">
        <v>952</v>
      </c>
      <c r="M203">
        <v>990</v>
      </c>
      <c r="N203">
        <v>381</v>
      </c>
      <c r="O203">
        <v>2754</v>
      </c>
      <c r="P203">
        <v>43</v>
      </c>
      <c r="Q203">
        <v>807</v>
      </c>
      <c r="R203">
        <v>236</v>
      </c>
      <c r="S203">
        <v>0</v>
      </c>
      <c r="T203">
        <v>343</v>
      </c>
      <c r="U203">
        <v>41</v>
      </c>
      <c r="V203">
        <v>19</v>
      </c>
      <c r="W203">
        <v>234</v>
      </c>
      <c r="X203">
        <v>0</v>
      </c>
      <c r="Y203">
        <v>1878</v>
      </c>
      <c r="Z203">
        <v>1863</v>
      </c>
      <c r="AA203">
        <v>7279</v>
      </c>
    </row>
    <row r="204" spans="1:27">
      <c r="A204" s="23">
        <v>45292</v>
      </c>
      <c r="B204" s="24" t="str">
        <f>VLOOKUP($J204,Sheet2!$A$2:$E$46,5,0)</f>
        <v>Total</v>
      </c>
      <c r="J204" t="s">
        <v>107</v>
      </c>
      <c r="L204">
        <v>14148</v>
      </c>
      <c r="M204">
        <v>15865</v>
      </c>
      <c r="N204">
        <v>10586</v>
      </c>
      <c r="O204">
        <v>107528</v>
      </c>
      <c r="P204">
        <v>4923</v>
      </c>
      <c r="Q204">
        <v>5335</v>
      </c>
      <c r="R204">
        <v>4258</v>
      </c>
      <c r="S204">
        <v>0</v>
      </c>
      <c r="T204">
        <v>9550</v>
      </c>
      <c r="U204">
        <v>3172</v>
      </c>
      <c r="V204">
        <v>2810</v>
      </c>
      <c r="W204">
        <v>2439</v>
      </c>
      <c r="X204">
        <v>0</v>
      </c>
      <c r="Y204">
        <v>72906</v>
      </c>
      <c r="Z204">
        <v>72020</v>
      </c>
      <c r="AA204">
        <v>277179</v>
      </c>
    </row>
    <row r="205" spans="1:27">
      <c r="A205" s="23">
        <v>45292</v>
      </c>
      <c r="B205" s="24" t="e">
        <f>VLOOKUP($J205,Sheet2!$A$2:$E$46,5,0)</f>
        <v>#N/A</v>
      </c>
      <c r="J205" t="s">
        <v>188</v>
      </c>
      <c r="L205" t="s">
        <v>176</v>
      </c>
      <c r="M205" t="s">
        <v>177</v>
      </c>
      <c r="N205" t="s">
        <v>178</v>
      </c>
      <c r="O205" t="s">
        <v>179</v>
      </c>
      <c r="P205" t="s">
        <v>148</v>
      </c>
      <c r="Q205" t="s">
        <v>149</v>
      </c>
      <c r="R205" t="s">
        <v>150</v>
      </c>
      <c r="T205" t="s">
        <v>189</v>
      </c>
      <c r="U205" t="s">
        <v>144</v>
      </c>
      <c r="V205" t="s">
        <v>145</v>
      </c>
      <c r="W205" t="s">
        <v>146</v>
      </c>
      <c r="Y205" t="s">
        <v>181</v>
      </c>
      <c r="Z205" t="s">
        <v>182</v>
      </c>
      <c r="AA205" t="s">
        <v>183</v>
      </c>
    </row>
    <row r="206" spans="1:27">
      <c r="A206" s="23">
        <v>45292</v>
      </c>
      <c r="B206" s="24" t="str">
        <f>VLOOKUP($J206,Sheet2!$A$2:$E$46,5,0)</f>
        <v>WF-1</v>
      </c>
      <c r="J206" t="s">
        <v>106</v>
      </c>
      <c r="L206">
        <v>807</v>
      </c>
      <c r="M206">
        <v>831</v>
      </c>
      <c r="N206">
        <v>447</v>
      </c>
      <c r="O206">
        <v>6864</v>
      </c>
      <c r="P206">
        <v>831</v>
      </c>
      <c r="Q206">
        <v>835</v>
      </c>
      <c r="R206">
        <v>826</v>
      </c>
      <c r="T206">
        <v>423</v>
      </c>
      <c r="U206">
        <v>430</v>
      </c>
      <c r="V206">
        <v>430</v>
      </c>
      <c r="W206">
        <v>433</v>
      </c>
      <c r="Y206">
        <v>4838</v>
      </c>
      <c r="Z206">
        <v>4798</v>
      </c>
      <c r="AA206">
        <v>16023</v>
      </c>
    </row>
    <row r="207" spans="1:27">
      <c r="A207" s="23">
        <v>45292</v>
      </c>
      <c r="B207" s="24" t="str">
        <f>VLOOKUP($J207,Sheet2!$A$2:$E$46,5,0)</f>
        <v>WF-4</v>
      </c>
      <c r="J207" t="s">
        <v>74</v>
      </c>
      <c r="L207">
        <v>102</v>
      </c>
      <c r="M207">
        <v>153</v>
      </c>
      <c r="N207">
        <v>55</v>
      </c>
      <c r="O207">
        <v>4070</v>
      </c>
      <c r="P207">
        <v>116</v>
      </c>
      <c r="Q207">
        <v>150</v>
      </c>
      <c r="R207">
        <v>112</v>
      </c>
      <c r="T207">
        <v>44</v>
      </c>
      <c r="U207">
        <v>47</v>
      </c>
      <c r="V207">
        <v>48</v>
      </c>
      <c r="W207">
        <v>48</v>
      </c>
      <c r="Y207">
        <v>2576</v>
      </c>
      <c r="Z207">
        <v>2553</v>
      </c>
      <c r="AA207">
        <v>9818</v>
      </c>
    </row>
    <row r="208" spans="1:27">
      <c r="A208" s="23">
        <v>45292</v>
      </c>
      <c r="B208" s="24" t="str">
        <f>VLOOKUP($J208,Sheet2!$A$2:$E$46,5,0)</f>
        <v>WF-1</v>
      </c>
      <c r="J208" t="s">
        <v>104</v>
      </c>
      <c r="L208">
        <v>107</v>
      </c>
      <c r="M208">
        <v>132</v>
      </c>
      <c r="N208">
        <v>97</v>
      </c>
      <c r="O208">
        <v>2820</v>
      </c>
      <c r="P208">
        <v>116</v>
      </c>
      <c r="Q208">
        <v>134</v>
      </c>
      <c r="R208">
        <v>115</v>
      </c>
      <c r="T208">
        <v>75</v>
      </c>
      <c r="U208">
        <v>79</v>
      </c>
      <c r="V208">
        <v>87</v>
      </c>
      <c r="W208">
        <v>81</v>
      </c>
      <c r="Y208">
        <v>1944</v>
      </c>
      <c r="Z208">
        <v>1930</v>
      </c>
      <c r="AA208">
        <v>6971</v>
      </c>
    </row>
    <row r="209" spans="1:27">
      <c r="A209" s="23">
        <v>45292</v>
      </c>
      <c r="B209" s="24" t="str">
        <f>VLOOKUP($J209,Sheet2!$A$2:$E$46,5,0)</f>
        <v>WF-3</v>
      </c>
      <c r="J209" t="s">
        <v>72</v>
      </c>
      <c r="L209">
        <v>750</v>
      </c>
      <c r="M209">
        <v>807</v>
      </c>
      <c r="N209">
        <v>368</v>
      </c>
      <c r="O209">
        <v>5683</v>
      </c>
      <c r="P209">
        <v>876</v>
      </c>
      <c r="Q209">
        <v>800</v>
      </c>
      <c r="R209">
        <v>766</v>
      </c>
      <c r="T209">
        <v>333</v>
      </c>
      <c r="U209">
        <v>353</v>
      </c>
      <c r="V209">
        <v>347</v>
      </c>
      <c r="W209">
        <v>334</v>
      </c>
      <c r="Y209">
        <v>3873</v>
      </c>
      <c r="Z209">
        <v>3833</v>
      </c>
      <c r="AA209">
        <v>14743</v>
      </c>
    </row>
    <row r="210" spans="1:27">
      <c r="A210" s="23">
        <v>45292</v>
      </c>
      <c r="B210" s="24" t="str">
        <f>VLOOKUP($J210,Sheet2!$A$2:$E$46,5,0)</f>
        <v>WF-1</v>
      </c>
      <c r="J210" t="s">
        <v>42</v>
      </c>
      <c r="L210">
        <v>106</v>
      </c>
      <c r="M210">
        <v>186</v>
      </c>
      <c r="N210">
        <v>178</v>
      </c>
      <c r="O210">
        <v>2015</v>
      </c>
      <c r="P210">
        <v>114</v>
      </c>
      <c r="Q210">
        <v>174</v>
      </c>
      <c r="R210">
        <v>141</v>
      </c>
      <c r="T210">
        <v>100</v>
      </c>
      <c r="U210">
        <v>104</v>
      </c>
      <c r="V210">
        <v>152</v>
      </c>
      <c r="W210">
        <v>124</v>
      </c>
      <c r="Y210">
        <v>1255</v>
      </c>
      <c r="Z210">
        <v>1235</v>
      </c>
      <c r="AA210">
        <v>4776</v>
      </c>
    </row>
    <row r="211" spans="1:27">
      <c r="A211" s="23">
        <v>45292</v>
      </c>
      <c r="B211" s="24" t="e">
        <f>VLOOKUP($J211,Sheet2!$A$2:$E$46,5,0)</f>
        <v>#N/A</v>
      </c>
      <c r="H211" t="s">
        <v>187</v>
      </c>
      <c r="I211" t="s">
        <v>80</v>
      </c>
      <c r="J211" t="s">
        <v>190</v>
      </c>
      <c r="P211">
        <v>118</v>
      </c>
      <c r="Q211">
        <v>11</v>
      </c>
      <c r="R211">
        <v>683</v>
      </c>
      <c r="S211"/>
      <c r="U211">
        <v>9</v>
      </c>
      <c r="V211">
        <v>9</v>
      </c>
      <c r="W211">
        <v>114</v>
      </c>
      <c r="X211"/>
    </row>
    <row r="212" spans="1:27">
      <c r="A212" s="23">
        <v>45292</v>
      </c>
      <c r="B212" s="24" t="e">
        <f>VLOOKUP($J212,Sheet2!$A$2:$E$46,5,0)</f>
        <v>#N/A</v>
      </c>
      <c r="H212" t="s">
        <v>187</v>
      </c>
      <c r="I212" t="s">
        <v>106</v>
      </c>
      <c r="J212" t="s">
        <v>191</v>
      </c>
      <c r="P212">
        <v>2</v>
      </c>
      <c r="Q212">
        <v>2</v>
      </c>
      <c r="R212">
        <v>6</v>
      </c>
      <c r="S212"/>
      <c r="U212">
        <v>1</v>
      </c>
      <c r="V212">
        <v>0</v>
      </c>
      <c r="W212">
        <v>0</v>
      </c>
      <c r="X212"/>
    </row>
    <row r="213" spans="1:27">
      <c r="A213" s="23">
        <v>45292</v>
      </c>
      <c r="B213" s="24" t="e">
        <f>VLOOKUP($J213,Sheet2!$A$2:$E$46,5,0)</f>
        <v>#N/A</v>
      </c>
      <c r="H213" t="s">
        <v>187</v>
      </c>
      <c r="I213" t="s">
        <v>82</v>
      </c>
      <c r="J213" t="s">
        <v>192</v>
      </c>
      <c r="P213">
        <v>1138</v>
      </c>
      <c r="Q213">
        <v>4</v>
      </c>
      <c r="R213">
        <v>11</v>
      </c>
      <c r="S213"/>
      <c r="U213">
        <v>37</v>
      </c>
      <c r="V213">
        <v>2</v>
      </c>
      <c r="W213">
        <v>2</v>
      </c>
      <c r="X213"/>
    </row>
    <row r="214" spans="1:27">
      <c r="A214" s="23">
        <v>45292</v>
      </c>
      <c r="B214" s="24" t="str">
        <f>VLOOKUP($J214,Sheet2!$A$2:$E$46,5,0)</f>
        <v>WF-7</v>
      </c>
      <c r="H214" t="s">
        <v>187</v>
      </c>
      <c r="I214" t="s">
        <v>86</v>
      </c>
      <c r="J214" t="s">
        <v>193</v>
      </c>
      <c r="P214">
        <v>98</v>
      </c>
      <c r="Q214">
        <v>285</v>
      </c>
      <c r="R214">
        <v>138</v>
      </c>
      <c r="S214"/>
      <c r="U214">
        <v>42</v>
      </c>
      <c r="V214">
        <v>54</v>
      </c>
      <c r="W214">
        <v>48</v>
      </c>
      <c r="X214"/>
    </row>
    <row r="215" spans="1:27">
      <c r="A215" s="23">
        <v>45292</v>
      </c>
      <c r="B215" s="24" t="e">
        <f>VLOOKUP($J215,Sheet2!$A$2:$E$46,5,0)</f>
        <v>#N/A</v>
      </c>
      <c r="H215" t="s">
        <v>187</v>
      </c>
      <c r="I215" t="s">
        <v>44</v>
      </c>
      <c r="J215" t="s">
        <v>194</v>
      </c>
      <c r="P215">
        <v>484</v>
      </c>
      <c r="Q215">
        <v>1302</v>
      </c>
      <c r="R215">
        <v>213</v>
      </c>
      <c r="S215"/>
      <c r="U215">
        <v>26</v>
      </c>
      <c r="V215">
        <v>63</v>
      </c>
      <c r="W215">
        <v>105</v>
      </c>
      <c r="X215"/>
    </row>
    <row r="216" spans="1:27">
      <c r="A216" s="23">
        <v>45292</v>
      </c>
      <c r="B216" s="24" t="e">
        <f>VLOOKUP($J216,Sheet2!$A$2:$E$46,5,0)</f>
        <v>#N/A</v>
      </c>
      <c r="H216" t="s">
        <v>187</v>
      </c>
      <c r="I216" t="s">
        <v>74</v>
      </c>
      <c r="J216" t="s">
        <v>195</v>
      </c>
      <c r="P216">
        <v>1002</v>
      </c>
      <c r="Q216">
        <v>9</v>
      </c>
      <c r="R216">
        <v>224</v>
      </c>
      <c r="U216">
        <v>81</v>
      </c>
      <c r="V216">
        <v>5</v>
      </c>
      <c r="W216">
        <v>62</v>
      </c>
    </row>
    <row r="217" spans="1:27">
      <c r="A217" s="23">
        <v>45292</v>
      </c>
      <c r="B217" s="24" t="e">
        <f>VLOOKUP($J217,Sheet2!$A$2:$E$46,5,0)</f>
        <v>#N/A</v>
      </c>
      <c r="H217" t="s">
        <v>187</v>
      </c>
      <c r="I217" t="s">
        <v>104</v>
      </c>
      <c r="J217" t="s">
        <v>196</v>
      </c>
      <c r="P217">
        <v>8</v>
      </c>
      <c r="Q217">
        <v>199</v>
      </c>
      <c r="R217">
        <v>403</v>
      </c>
      <c r="U217">
        <v>7</v>
      </c>
      <c r="V217">
        <v>13</v>
      </c>
      <c r="W217">
        <v>35</v>
      </c>
    </row>
    <row r="218" spans="1:27">
      <c r="A218" s="23">
        <v>45292</v>
      </c>
      <c r="B218" s="24" t="str">
        <f>VLOOKUP($J218,Sheet2!$A$2:$E$46,5,0)</f>
        <v>WF-7</v>
      </c>
      <c r="H218" t="s">
        <v>187</v>
      </c>
      <c r="I218" t="s">
        <v>90</v>
      </c>
      <c r="J218" t="s">
        <v>197</v>
      </c>
      <c r="P218">
        <v>293</v>
      </c>
      <c r="Q218">
        <v>167</v>
      </c>
      <c r="R218">
        <v>220</v>
      </c>
      <c r="U218">
        <v>78</v>
      </c>
      <c r="V218">
        <v>18</v>
      </c>
      <c r="W218">
        <v>22</v>
      </c>
    </row>
    <row r="219" spans="1:27">
      <c r="A219" s="23">
        <v>45292</v>
      </c>
      <c r="B219" s="24" t="e">
        <f>VLOOKUP($J219,Sheet2!$A$2:$E$46,5,0)</f>
        <v>#N/A</v>
      </c>
      <c r="H219" t="s">
        <v>187</v>
      </c>
      <c r="I219" t="s">
        <v>46</v>
      </c>
      <c r="J219" t="s">
        <v>198</v>
      </c>
      <c r="P219">
        <v>1</v>
      </c>
      <c r="Q219">
        <v>266</v>
      </c>
      <c r="R219">
        <v>17</v>
      </c>
      <c r="U219">
        <v>0</v>
      </c>
      <c r="V219">
        <v>7</v>
      </c>
      <c r="W219">
        <v>1</v>
      </c>
    </row>
    <row r="220" spans="1:27">
      <c r="A220" s="23">
        <v>45292</v>
      </c>
      <c r="B220" s="24" t="e">
        <f>VLOOKUP($J220,Sheet2!$A$2:$E$46,5,0)</f>
        <v>#N/A</v>
      </c>
      <c r="H220" t="s">
        <v>187</v>
      </c>
      <c r="I220" t="s">
        <v>48</v>
      </c>
      <c r="J220" t="s">
        <v>199</v>
      </c>
      <c r="P220">
        <v>120</v>
      </c>
      <c r="Q220">
        <v>284</v>
      </c>
      <c r="R220">
        <v>9</v>
      </c>
      <c r="U220">
        <v>8</v>
      </c>
      <c r="V220">
        <v>5</v>
      </c>
      <c r="W220">
        <v>0</v>
      </c>
    </row>
    <row r="221" spans="1:27">
      <c r="A221" s="23">
        <v>45292</v>
      </c>
      <c r="B221" s="24" t="e">
        <f>VLOOKUP($J221,Sheet2!$A$2:$E$46,5,0)</f>
        <v>#N/A</v>
      </c>
      <c r="H221" t="s">
        <v>187</v>
      </c>
      <c r="I221" t="s">
        <v>50</v>
      </c>
      <c r="J221" t="s">
        <v>200</v>
      </c>
      <c r="P221">
        <v>106</v>
      </c>
      <c r="Q221">
        <v>1065</v>
      </c>
      <c r="R221">
        <v>432</v>
      </c>
      <c r="U221">
        <v>5</v>
      </c>
      <c r="V221">
        <v>44</v>
      </c>
      <c r="W221">
        <v>13</v>
      </c>
    </row>
    <row r="222" spans="1:27">
      <c r="A222" s="23">
        <v>45292</v>
      </c>
      <c r="B222" s="24" t="e">
        <f>VLOOKUP($J222,Sheet2!$A$2:$E$46,5,0)</f>
        <v>#N/A</v>
      </c>
      <c r="H222" t="s">
        <v>187</v>
      </c>
      <c r="I222" t="s">
        <v>58</v>
      </c>
      <c r="J222" t="s">
        <v>201</v>
      </c>
      <c r="P222">
        <v>0</v>
      </c>
      <c r="Q222">
        <v>179</v>
      </c>
      <c r="R222">
        <v>0</v>
      </c>
      <c r="U222">
        <v>0</v>
      </c>
      <c r="V222">
        <v>3</v>
      </c>
      <c r="W222">
        <v>0</v>
      </c>
    </row>
    <row r="223" spans="1:27">
      <c r="A223" s="23">
        <v>45292</v>
      </c>
      <c r="B223" s="24" t="e">
        <f>VLOOKUP($J223,Sheet2!$A$2:$E$46,5,0)</f>
        <v>#N/A</v>
      </c>
      <c r="H223" t="s">
        <v>187</v>
      </c>
      <c r="I223" t="s">
        <v>98</v>
      </c>
      <c r="J223" t="s">
        <v>202</v>
      </c>
      <c r="P223">
        <v>6</v>
      </c>
      <c r="Q223">
        <v>6</v>
      </c>
      <c r="R223">
        <v>1196</v>
      </c>
      <c r="U223">
        <v>2</v>
      </c>
      <c r="V223">
        <v>2</v>
      </c>
      <c r="W223">
        <v>83</v>
      </c>
    </row>
    <row r="224" spans="1:27">
      <c r="A224" s="23">
        <v>45292</v>
      </c>
      <c r="B224" s="24" t="str">
        <f>VLOOKUP($J224,Sheet2!$A$2:$E$46,5,0)</f>
        <v>WF-7</v>
      </c>
      <c r="H224" t="s">
        <v>187</v>
      </c>
      <c r="I224" t="s">
        <v>92</v>
      </c>
      <c r="J224" t="s">
        <v>203</v>
      </c>
      <c r="P224">
        <v>341</v>
      </c>
      <c r="Q224">
        <v>472</v>
      </c>
      <c r="R224">
        <v>146</v>
      </c>
      <c r="U224">
        <v>134</v>
      </c>
      <c r="V224">
        <v>84</v>
      </c>
      <c r="W224">
        <v>63</v>
      </c>
    </row>
    <row r="225" spans="1:23">
      <c r="A225" s="23">
        <v>45292</v>
      </c>
      <c r="B225" s="24" t="e">
        <f>VLOOKUP($J225,Sheet2!$A$2:$E$46,5,0)</f>
        <v>#N/A</v>
      </c>
      <c r="H225" t="s">
        <v>187</v>
      </c>
      <c r="I225" t="s">
        <v>72</v>
      </c>
      <c r="J225" t="s">
        <v>204</v>
      </c>
      <c r="P225">
        <v>80</v>
      </c>
      <c r="Q225">
        <v>458</v>
      </c>
      <c r="R225">
        <v>144</v>
      </c>
      <c r="U225">
        <v>12</v>
      </c>
      <c r="V225">
        <v>40</v>
      </c>
      <c r="W225">
        <v>33</v>
      </c>
    </row>
    <row r="226" spans="1:23">
      <c r="A226" s="23">
        <v>45292</v>
      </c>
      <c r="B226" s="24" t="e">
        <f>VLOOKUP($J226,Sheet2!$A$2:$E$46,5,0)</f>
        <v>#N/A</v>
      </c>
      <c r="H226" t="s">
        <v>187</v>
      </c>
      <c r="I226" t="s">
        <v>34</v>
      </c>
      <c r="J226" t="s">
        <v>205</v>
      </c>
      <c r="P226">
        <v>0</v>
      </c>
      <c r="Q226">
        <v>1</v>
      </c>
      <c r="R226">
        <v>0</v>
      </c>
      <c r="U226">
        <v>0</v>
      </c>
      <c r="V226">
        <v>0</v>
      </c>
      <c r="W226">
        <v>0</v>
      </c>
    </row>
    <row r="227" spans="1:23">
      <c r="A227" s="23">
        <v>45292</v>
      </c>
      <c r="B227" s="24" t="e">
        <f>VLOOKUP($J227,Sheet2!$A$2:$E$46,5,0)</f>
        <v>#N/A</v>
      </c>
      <c r="H227" t="s">
        <v>187</v>
      </c>
      <c r="I227" t="s">
        <v>84</v>
      </c>
      <c r="J227" t="s">
        <v>206</v>
      </c>
      <c r="P227">
        <v>819</v>
      </c>
      <c r="Q227">
        <v>411</v>
      </c>
      <c r="R227">
        <v>120</v>
      </c>
      <c r="U227">
        <v>95</v>
      </c>
      <c r="V227">
        <v>73</v>
      </c>
      <c r="W227">
        <v>38</v>
      </c>
    </row>
    <row r="228" spans="1:23">
      <c r="A228" s="23">
        <v>45292</v>
      </c>
      <c r="B228" s="24" t="e">
        <f>VLOOKUP($J228,Sheet2!$A$2:$E$46,5,0)</f>
        <v>#N/A</v>
      </c>
      <c r="H228" t="s">
        <v>187</v>
      </c>
      <c r="I228" t="s">
        <v>70</v>
      </c>
      <c r="J228" t="s">
        <v>207</v>
      </c>
      <c r="P228">
        <v>2</v>
      </c>
      <c r="Q228">
        <v>2</v>
      </c>
      <c r="R228" s="178">
        <v>2</v>
      </c>
      <c r="U228">
        <v>1</v>
      </c>
      <c r="V228">
        <v>1</v>
      </c>
      <c r="W228">
        <v>1</v>
      </c>
    </row>
    <row r="229" spans="1:23">
      <c r="A229" s="23">
        <v>45292</v>
      </c>
      <c r="B229" s="24" t="e">
        <f>VLOOKUP($J229,Sheet2!$A$2:$E$46,5,0)</f>
        <v>#N/A</v>
      </c>
      <c r="H229" t="s">
        <v>187</v>
      </c>
      <c r="I229" t="s">
        <v>76</v>
      </c>
      <c r="J229" t="s">
        <v>208</v>
      </c>
      <c r="P229">
        <v>239</v>
      </c>
      <c r="Q229">
        <v>243</v>
      </c>
      <c r="R229" s="178">
        <v>562</v>
      </c>
      <c r="U229">
        <v>21</v>
      </c>
      <c r="V229">
        <v>16</v>
      </c>
      <c r="W229">
        <v>66</v>
      </c>
    </row>
    <row r="230" spans="1:23">
      <c r="A230" s="23">
        <v>45292</v>
      </c>
      <c r="B230" s="24" t="e">
        <f>VLOOKUP($J230,Sheet2!$A$2:$E$46,5,0)</f>
        <v>#N/A</v>
      </c>
      <c r="H230" t="s">
        <v>187</v>
      </c>
      <c r="I230" t="s">
        <v>40</v>
      </c>
      <c r="J230" t="s">
        <v>209</v>
      </c>
      <c r="P230">
        <v>4</v>
      </c>
      <c r="Q230">
        <v>4</v>
      </c>
      <c r="R230" s="178">
        <v>1</v>
      </c>
      <c r="U230">
        <v>1</v>
      </c>
      <c r="V230">
        <v>0</v>
      </c>
      <c r="W230">
        <v>0</v>
      </c>
    </row>
    <row r="231" spans="1:23">
      <c r="A231" s="23">
        <v>45292</v>
      </c>
      <c r="B231" s="24" t="e">
        <f>VLOOKUP($J231,Sheet2!$A$2:$E$46,5,0)</f>
        <v>#N/A</v>
      </c>
      <c r="H231" t="s">
        <v>187</v>
      </c>
      <c r="I231" t="s">
        <v>54</v>
      </c>
      <c r="J231" t="s">
        <v>210</v>
      </c>
      <c r="P231">
        <v>669</v>
      </c>
      <c r="Q231">
        <v>2</v>
      </c>
      <c r="R231" s="178">
        <v>0</v>
      </c>
      <c r="U231">
        <v>32</v>
      </c>
      <c r="V231">
        <v>2</v>
      </c>
      <c r="W231">
        <v>0</v>
      </c>
    </row>
    <row r="232" spans="1:23">
      <c r="A232" s="23">
        <v>45292</v>
      </c>
      <c r="B232" s="24" t="e">
        <f>VLOOKUP($J232,Sheet2!$A$2:$E$46,5,0)</f>
        <v>#N/A</v>
      </c>
      <c r="H232" t="s">
        <v>187</v>
      </c>
      <c r="I232" t="s">
        <v>64</v>
      </c>
      <c r="J232" t="s">
        <v>211</v>
      </c>
      <c r="P232">
        <v>613</v>
      </c>
      <c r="Q232">
        <v>77</v>
      </c>
      <c r="R232" s="178">
        <v>203</v>
      </c>
      <c r="U232">
        <v>30</v>
      </c>
      <c r="V232">
        <v>8</v>
      </c>
      <c r="W232">
        <v>48</v>
      </c>
    </row>
    <row r="233" spans="1:23">
      <c r="A233" s="23">
        <v>45292</v>
      </c>
      <c r="B233" s="24" t="e">
        <f>VLOOKUP($J233,Sheet2!$A$2:$E$46,5,0)</f>
        <v>#N/A</v>
      </c>
      <c r="H233" t="s">
        <v>187</v>
      </c>
      <c r="I233" t="s">
        <v>88</v>
      </c>
      <c r="J233" t="s">
        <v>212</v>
      </c>
      <c r="P233">
        <v>124</v>
      </c>
      <c r="Q233">
        <v>548</v>
      </c>
      <c r="R233" s="178">
        <v>395</v>
      </c>
      <c r="U233">
        <v>1</v>
      </c>
      <c r="V233">
        <v>36</v>
      </c>
      <c r="W233">
        <v>34</v>
      </c>
    </row>
    <row r="234" spans="1:23">
      <c r="A234" s="23">
        <v>45292</v>
      </c>
      <c r="B234" s="24" t="e">
        <f>VLOOKUP($J234,Sheet2!$A$2:$E$46,5,0)</f>
        <v>#N/A</v>
      </c>
      <c r="H234" t="s">
        <v>187</v>
      </c>
      <c r="I234" t="s">
        <v>32</v>
      </c>
      <c r="J234" t="s">
        <v>213</v>
      </c>
      <c r="P234">
        <v>1</v>
      </c>
      <c r="Q234">
        <v>2</v>
      </c>
      <c r="R234" s="178">
        <v>11</v>
      </c>
      <c r="U234">
        <v>0</v>
      </c>
      <c r="V234">
        <v>0</v>
      </c>
      <c r="W234">
        <v>1</v>
      </c>
    </row>
    <row r="235" spans="1:23">
      <c r="A235" s="23">
        <v>45292</v>
      </c>
      <c r="B235" s="24" t="str">
        <f>VLOOKUP($J235,Sheet2!$A$2:$E$46,5,0)</f>
        <v>WF-1</v>
      </c>
      <c r="H235" t="s">
        <v>187</v>
      </c>
      <c r="I235" t="s">
        <v>42</v>
      </c>
      <c r="J235" t="s">
        <v>214</v>
      </c>
      <c r="P235">
        <v>191</v>
      </c>
      <c r="Q235">
        <v>246</v>
      </c>
      <c r="R235" s="178">
        <v>15</v>
      </c>
      <c r="U235">
        <v>16</v>
      </c>
      <c r="V235">
        <v>15</v>
      </c>
      <c r="W235">
        <v>10</v>
      </c>
    </row>
    <row r="236" spans="1:23">
      <c r="A236" s="23">
        <v>45292</v>
      </c>
      <c r="B236" s="24" t="e">
        <f>VLOOKUP($J236,Sheet2!$A$2:$E$46,5,0)</f>
        <v>#N/A</v>
      </c>
      <c r="H236" t="s">
        <v>187</v>
      </c>
      <c r="I236" t="s">
        <v>102</v>
      </c>
      <c r="J236" t="s">
        <v>215</v>
      </c>
      <c r="P236">
        <v>364</v>
      </c>
      <c r="Q236">
        <v>401</v>
      </c>
      <c r="R236" s="178">
        <v>93</v>
      </c>
      <c r="U236">
        <v>33</v>
      </c>
      <c r="V236">
        <v>33</v>
      </c>
      <c r="W236">
        <v>21</v>
      </c>
    </row>
    <row r="237" spans="1:23">
      <c r="A237" s="23">
        <v>45292</v>
      </c>
      <c r="B237" s="24" t="e">
        <f>VLOOKUP($J237,Sheet2!$A$2:$E$46,5,0)</f>
        <v>#N/A</v>
      </c>
      <c r="H237" t="s">
        <v>187</v>
      </c>
      <c r="I237" t="s">
        <v>62</v>
      </c>
      <c r="J237" t="s">
        <v>216</v>
      </c>
      <c r="P237">
        <v>62</v>
      </c>
      <c r="Q237">
        <v>3</v>
      </c>
      <c r="R237" s="178">
        <v>396</v>
      </c>
      <c r="U237">
        <v>2</v>
      </c>
      <c r="V237">
        <v>1</v>
      </c>
      <c r="W237">
        <v>49</v>
      </c>
    </row>
    <row r="238" spans="1:23">
      <c r="A238" s="23">
        <v>45292</v>
      </c>
      <c r="B238" s="24" t="e">
        <f>VLOOKUP($J238,Sheet2!$A$2:$E$46,5,0)</f>
        <v>#N/A</v>
      </c>
      <c r="H238" t="s">
        <v>187</v>
      </c>
      <c r="I238" t="s">
        <v>38</v>
      </c>
      <c r="J238" t="s">
        <v>217</v>
      </c>
      <c r="P238">
        <v>19</v>
      </c>
      <c r="Q238">
        <v>1181</v>
      </c>
      <c r="R238" s="178">
        <v>148</v>
      </c>
      <c r="U238">
        <v>1</v>
      </c>
      <c r="V238">
        <v>22</v>
      </c>
      <c r="W238">
        <v>18</v>
      </c>
    </row>
    <row r="239" spans="1:23">
      <c r="A239" s="23">
        <v>45292</v>
      </c>
      <c r="B239" s="24" t="e">
        <f>VLOOKUP($J239,Sheet2!$A$2:$E$46,5,0)</f>
        <v>#N/A</v>
      </c>
      <c r="H239" t="s">
        <v>187</v>
      </c>
      <c r="I239" t="s">
        <v>66</v>
      </c>
      <c r="J239" t="s">
        <v>218</v>
      </c>
      <c r="P239">
        <v>85</v>
      </c>
      <c r="Q239">
        <v>276</v>
      </c>
      <c r="R239" s="178">
        <v>7</v>
      </c>
      <c r="U239">
        <v>0</v>
      </c>
      <c r="V239">
        <v>2</v>
      </c>
      <c r="W239">
        <v>1</v>
      </c>
    </row>
    <row r="240" spans="1:23">
      <c r="A240" s="23">
        <v>45292</v>
      </c>
      <c r="B240" s="24" t="e">
        <f>VLOOKUP($J240,Sheet2!$A$2:$E$46,5,0)</f>
        <v>#N/A</v>
      </c>
      <c r="H240" t="s">
        <v>187</v>
      </c>
      <c r="I240" t="s">
        <v>94</v>
      </c>
      <c r="J240" t="s">
        <v>219</v>
      </c>
      <c r="P240">
        <v>12</v>
      </c>
      <c r="Q240">
        <v>19</v>
      </c>
      <c r="R240" s="178">
        <v>663</v>
      </c>
      <c r="U240">
        <v>5</v>
      </c>
      <c r="V240">
        <v>8</v>
      </c>
      <c r="W240">
        <v>107</v>
      </c>
    </row>
    <row r="241" spans="1:27">
      <c r="A241" s="23">
        <v>45292</v>
      </c>
      <c r="B241" s="24" t="e">
        <f>VLOOKUP($J241,Sheet2!$A$2:$E$46,5,0)</f>
        <v>#N/A</v>
      </c>
      <c r="H241" t="s">
        <v>187</v>
      </c>
      <c r="I241" t="s">
        <v>100</v>
      </c>
      <c r="J241" t="s">
        <v>220</v>
      </c>
      <c r="P241">
        <v>4</v>
      </c>
      <c r="Q241">
        <v>5</v>
      </c>
      <c r="R241" s="178">
        <v>370</v>
      </c>
      <c r="U241">
        <v>1</v>
      </c>
      <c r="V241">
        <v>4</v>
      </c>
      <c r="W241">
        <v>71</v>
      </c>
    </row>
    <row r="242" spans="1:27">
      <c r="A242" s="23">
        <v>45292</v>
      </c>
      <c r="B242" s="24" t="e">
        <f>VLOOKUP($J242,Sheet2!$A$2:$E$46,5,0)</f>
        <v>#N/A</v>
      </c>
      <c r="H242" t="s">
        <v>187</v>
      </c>
      <c r="I242" t="s">
        <v>52</v>
      </c>
      <c r="J242" t="s">
        <v>221</v>
      </c>
      <c r="P242">
        <v>2</v>
      </c>
      <c r="Q242">
        <v>251</v>
      </c>
      <c r="R242" s="178">
        <v>209</v>
      </c>
      <c r="U242">
        <v>1</v>
      </c>
      <c r="V242">
        <v>8</v>
      </c>
      <c r="W242">
        <v>22</v>
      </c>
    </row>
    <row r="243" spans="1:27">
      <c r="A243" s="23">
        <v>45292</v>
      </c>
      <c r="B243" s="24" t="str">
        <f>VLOOKUP($J243,Sheet2!$A$2:$E$46,5,0)</f>
        <v>WF-1</v>
      </c>
      <c r="H243" t="s">
        <v>187</v>
      </c>
      <c r="I243" t="s">
        <v>36</v>
      </c>
      <c r="J243" t="s">
        <v>222</v>
      </c>
      <c r="P243">
        <v>75</v>
      </c>
      <c r="Q243">
        <v>152</v>
      </c>
      <c r="R243" s="178">
        <v>55</v>
      </c>
      <c r="U243">
        <v>27</v>
      </c>
      <c r="V243">
        <v>31</v>
      </c>
      <c r="W243">
        <v>29</v>
      </c>
    </row>
    <row r="244" spans="1:27">
      <c r="A244" s="23">
        <v>45292</v>
      </c>
      <c r="B244" s="24" t="e">
        <f>VLOOKUP($J244,Sheet2!$A$2:$E$46,5,0)</f>
        <v>#N/A</v>
      </c>
      <c r="H244" t="s">
        <v>187</v>
      </c>
      <c r="I244" t="s">
        <v>60</v>
      </c>
      <c r="J244" t="s">
        <v>223</v>
      </c>
      <c r="P244">
        <v>2</v>
      </c>
      <c r="Q244">
        <v>660</v>
      </c>
      <c r="R244" s="178">
        <v>71</v>
      </c>
      <c r="U244">
        <v>0</v>
      </c>
      <c r="V244">
        <v>12</v>
      </c>
      <c r="W244">
        <v>10</v>
      </c>
    </row>
    <row r="245" spans="1:27">
      <c r="A245" s="23">
        <v>45292</v>
      </c>
      <c r="B245" s="24" t="e">
        <f>VLOOKUP($J245,Sheet2!$A$2:$E$46,5,0)</f>
        <v>#N/A</v>
      </c>
      <c r="H245" t="s">
        <v>187</v>
      </c>
      <c r="I245" t="s">
        <v>68</v>
      </c>
      <c r="J245" t="s">
        <v>224</v>
      </c>
      <c r="P245">
        <v>134</v>
      </c>
      <c r="Q245">
        <v>440</v>
      </c>
      <c r="R245" s="178">
        <v>143</v>
      </c>
      <c r="U245">
        <v>4</v>
      </c>
      <c r="V245">
        <v>21</v>
      </c>
      <c r="W245">
        <v>20</v>
      </c>
    </row>
    <row r="246" spans="1:27">
      <c r="A246" s="23">
        <v>45292</v>
      </c>
      <c r="B246" s="24" t="e">
        <f>VLOOKUP($J246,Sheet2!$A$2:$E$46,5,0)</f>
        <v>#N/A</v>
      </c>
      <c r="H246" t="s">
        <v>187</v>
      </c>
      <c r="I246" t="s">
        <v>78</v>
      </c>
      <c r="J246" t="s">
        <v>225</v>
      </c>
      <c r="P246">
        <v>169</v>
      </c>
      <c r="Q246">
        <v>373</v>
      </c>
      <c r="R246" s="178">
        <v>25</v>
      </c>
      <c r="U246">
        <v>3</v>
      </c>
      <c r="V246">
        <v>16</v>
      </c>
      <c r="W246">
        <v>5</v>
      </c>
    </row>
    <row r="247" spans="1:27">
      <c r="A247" s="23">
        <v>45292</v>
      </c>
      <c r="B247" s="24" t="e">
        <f>VLOOKUP($J247,Sheet2!$A$2:$E$46,5,0)</f>
        <v>#N/A</v>
      </c>
      <c r="H247" t="s">
        <v>187</v>
      </c>
      <c r="I247" t="s">
        <v>56</v>
      </c>
      <c r="J247" t="s">
        <v>226</v>
      </c>
      <c r="P247">
        <v>1</v>
      </c>
      <c r="Q247">
        <v>2</v>
      </c>
      <c r="R247" s="178">
        <v>87</v>
      </c>
      <c r="U247">
        <v>0</v>
      </c>
      <c r="V247">
        <v>1</v>
      </c>
      <c r="W247">
        <v>3</v>
      </c>
    </row>
    <row r="248" spans="1:27">
      <c r="A248" s="23">
        <v>45292</v>
      </c>
      <c r="B248" s="24" t="e">
        <f>VLOOKUP($J248,Sheet2!$A$2:$E$46,5,0)</f>
        <v>#N/A</v>
      </c>
      <c r="H248" t="s">
        <v>187</v>
      </c>
      <c r="I248" t="s">
        <v>30</v>
      </c>
      <c r="J248" t="s">
        <v>227</v>
      </c>
      <c r="P248">
        <v>2</v>
      </c>
      <c r="Q248">
        <v>6</v>
      </c>
      <c r="R248" s="178">
        <v>2</v>
      </c>
      <c r="U248">
        <v>0</v>
      </c>
      <c r="V248">
        <v>0</v>
      </c>
      <c r="W248">
        <v>0</v>
      </c>
    </row>
    <row r="249" spans="1:27">
      <c r="A249" s="23">
        <v>45292</v>
      </c>
      <c r="B249" s="24" t="e">
        <f>VLOOKUP($J249,Sheet2!$A$2:$E$46,5,0)</f>
        <v>#N/A</v>
      </c>
      <c r="H249" t="s">
        <v>187</v>
      </c>
      <c r="I249" t="s">
        <v>96</v>
      </c>
      <c r="J249" t="s">
        <v>228</v>
      </c>
      <c r="P249">
        <v>8</v>
      </c>
      <c r="Q249">
        <v>2</v>
      </c>
      <c r="R249" s="178">
        <v>540</v>
      </c>
      <c r="U249">
        <v>3</v>
      </c>
      <c r="V249">
        <v>1</v>
      </c>
      <c r="W249">
        <v>59</v>
      </c>
    </row>
    <row r="250" spans="1:27">
      <c r="A250" s="24">
        <v>45383</v>
      </c>
      <c r="B250" s="24" t="e">
        <f>VLOOKUP($J250,Sheet2!$A$2:$E$46,5,0)</f>
        <v>#N/A</v>
      </c>
      <c r="C250" t="s">
        <v>172</v>
      </c>
      <c r="E250" t="s">
        <v>173</v>
      </c>
      <c r="G250" t="s">
        <v>174</v>
      </c>
      <c r="H250">
        <v>622955</v>
      </c>
      <c r="K250" t="s">
        <v>175</v>
      </c>
      <c r="L250" t="s">
        <v>176</v>
      </c>
      <c r="M250" t="s">
        <v>177</v>
      </c>
      <c r="N250" t="s">
        <v>178</v>
      </c>
      <c r="O250" t="s">
        <v>179</v>
      </c>
      <c r="P250" t="s">
        <v>148</v>
      </c>
      <c r="Q250" t="s">
        <v>149</v>
      </c>
      <c r="R250" t="s">
        <v>150</v>
      </c>
      <c r="S250" t="s">
        <v>151</v>
      </c>
      <c r="T250" t="s">
        <v>180</v>
      </c>
      <c r="U250" t="s">
        <v>144</v>
      </c>
      <c r="V250" t="s">
        <v>145</v>
      </c>
      <c r="W250" t="s">
        <v>146</v>
      </c>
      <c r="X250" t="s">
        <v>147</v>
      </c>
      <c r="Y250" t="s">
        <v>181</v>
      </c>
      <c r="Z250" t="s">
        <v>182</v>
      </c>
      <c r="AA250" t="s">
        <v>183</v>
      </c>
    </row>
    <row r="251" spans="1:27">
      <c r="A251" s="24">
        <v>45383</v>
      </c>
      <c r="B251" s="24" t="e">
        <f>VLOOKUP($J251,Sheet2!$A$2:$E$46,5,0)</f>
        <v>#N/A</v>
      </c>
      <c r="E251" s="8">
        <v>45384.40347222222</v>
      </c>
      <c r="G251" t="s">
        <v>184</v>
      </c>
      <c r="H251">
        <v>320739</v>
      </c>
      <c r="J251" t="s">
        <v>29</v>
      </c>
      <c r="R251"/>
      <c r="S251"/>
      <c r="W251"/>
      <c r="X251"/>
    </row>
    <row r="252" spans="1:27">
      <c r="A252" s="24">
        <v>45383</v>
      </c>
      <c r="B252" s="24" t="str">
        <f>VLOOKUP($J252,Sheet2!$A$2:$E$46,5,0)</f>
        <v>WF-6</v>
      </c>
      <c r="E252" t="s">
        <v>185</v>
      </c>
      <c r="G252" t="s">
        <v>186</v>
      </c>
      <c r="H252">
        <v>302216</v>
      </c>
      <c r="J252" t="s">
        <v>80</v>
      </c>
      <c r="L252">
        <v>253</v>
      </c>
      <c r="M252">
        <v>270</v>
      </c>
      <c r="N252">
        <v>249</v>
      </c>
      <c r="O252">
        <v>3758</v>
      </c>
      <c r="P252">
        <v>23</v>
      </c>
      <c r="Q252">
        <v>32</v>
      </c>
      <c r="R252">
        <v>147</v>
      </c>
      <c r="S252">
        <v>43</v>
      </c>
      <c r="T252">
        <v>234</v>
      </c>
      <c r="U252">
        <v>14</v>
      </c>
      <c r="V252">
        <v>24</v>
      </c>
      <c r="W252">
        <v>75</v>
      </c>
      <c r="X252">
        <v>31</v>
      </c>
      <c r="Y252">
        <v>2497</v>
      </c>
      <c r="Z252">
        <v>2475</v>
      </c>
      <c r="AA252">
        <v>10431</v>
      </c>
    </row>
    <row r="253" spans="1:27">
      <c r="A253" s="24">
        <v>45383</v>
      </c>
      <c r="B253" s="24" t="str">
        <f>VLOOKUP($J253,Sheet2!$A$2:$E$46,5,0)</f>
        <v>WF-1</v>
      </c>
      <c r="E253" s="7">
        <v>45383</v>
      </c>
      <c r="J253" t="s">
        <v>82</v>
      </c>
      <c r="L253">
        <v>528</v>
      </c>
      <c r="M253">
        <v>550</v>
      </c>
      <c r="N253">
        <v>318</v>
      </c>
      <c r="O253">
        <v>3477</v>
      </c>
      <c r="P253">
        <v>290</v>
      </c>
      <c r="Q253">
        <v>89</v>
      </c>
      <c r="R253">
        <v>57</v>
      </c>
      <c r="S253">
        <v>99</v>
      </c>
      <c r="T253">
        <v>300</v>
      </c>
      <c r="U253">
        <v>129</v>
      </c>
      <c r="V253">
        <v>66</v>
      </c>
      <c r="W253">
        <v>40</v>
      </c>
      <c r="X253">
        <v>46</v>
      </c>
      <c r="Y253">
        <v>2561</v>
      </c>
      <c r="Z253">
        <v>2535</v>
      </c>
      <c r="AA253">
        <v>9350</v>
      </c>
    </row>
    <row r="254" spans="1:27">
      <c r="A254" s="24">
        <v>45383</v>
      </c>
      <c r="B254" s="24" t="str">
        <f>VLOOKUP($J254,Sheet2!$A$2:$E$46,5,0)</f>
        <v>WF-7</v>
      </c>
      <c r="J254" t="s">
        <v>86</v>
      </c>
      <c r="L254">
        <v>173</v>
      </c>
      <c r="M254">
        <v>186</v>
      </c>
      <c r="N254">
        <v>182</v>
      </c>
      <c r="O254">
        <v>2852</v>
      </c>
      <c r="P254">
        <v>33</v>
      </c>
      <c r="Q254">
        <v>56</v>
      </c>
      <c r="R254">
        <v>53</v>
      </c>
      <c r="S254">
        <v>30</v>
      </c>
      <c r="T254">
        <v>169</v>
      </c>
      <c r="U254">
        <v>16</v>
      </c>
      <c r="V254">
        <v>25</v>
      </c>
      <c r="W254">
        <v>15</v>
      </c>
      <c r="X254">
        <v>4</v>
      </c>
      <c r="Y254">
        <v>1904</v>
      </c>
      <c r="Z254">
        <v>1886</v>
      </c>
      <c r="AA254">
        <v>7016</v>
      </c>
    </row>
    <row r="255" spans="1:27">
      <c r="A255" s="24">
        <v>45383</v>
      </c>
      <c r="B255" s="24" t="str">
        <f>VLOOKUP($J255,Sheet2!$A$2:$E$46,5,0)</f>
        <v>WF-3</v>
      </c>
      <c r="J255" t="s">
        <v>44</v>
      </c>
      <c r="L255">
        <v>284</v>
      </c>
      <c r="M255">
        <v>438</v>
      </c>
      <c r="N255">
        <v>286</v>
      </c>
      <c r="O255">
        <v>3961</v>
      </c>
      <c r="P255">
        <v>40</v>
      </c>
      <c r="Q255">
        <v>58</v>
      </c>
      <c r="R255">
        <v>95</v>
      </c>
      <c r="S255">
        <v>50</v>
      </c>
      <c r="T255">
        <v>262</v>
      </c>
      <c r="U255">
        <v>16</v>
      </c>
      <c r="V255">
        <v>24</v>
      </c>
      <c r="W255">
        <v>41</v>
      </c>
      <c r="X255">
        <v>15</v>
      </c>
      <c r="Y255">
        <v>2540</v>
      </c>
      <c r="Z255">
        <v>2502</v>
      </c>
      <c r="AA255">
        <v>9647</v>
      </c>
    </row>
    <row r="256" spans="1:27">
      <c r="A256" s="24">
        <v>45383</v>
      </c>
      <c r="B256" s="24" t="str">
        <f>VLOOKUP($J256,Sheet2!$A$2:$E$46,5,0)</f>
        <v>WF-7</v>
      </c>
      <c r="J256" t="s">
        <v>90</v>
      </c>
      <c r="L256">
        <v>67</v>
      </c>
      <c r="M256">
        <v>86</v>
      </c>
      <c r="N256">
        <v>83</v>
      </c>
      <c r="O256">
        <v>2937</v>
      </c>
      <c r="P256">
        <v>34</v>
      </c>
      <c r="Q256">
        <v>14</v>
      </c>
      <c r="R256">
        <v>7</v>
      </c>
      <c r="S256">
        <v>11</v>
      </c>
      <c r="T256">
        <v>64</v>
      </c>
      <c r="U256">
        <v>1</v>
      </c>
      <c r="V256">
        <v>0</v>
      </c>
      <c r="W256">
        <v>1</v>
      </c>
      <c r="X256">
        <v>0</v>
      </c>
      <c r="Y256">
        <v>1941</v>
      </c>
      <c r="Z256">
        <v>1926</v>
      </c>
      <c r="AA256">
        <v>8086</v>
      </c>
    </row>
    <row r="257" spans="1:27">
      <c r="A257" s="24">
        <v>45383</v>
      </c>
      <c r="B257" s="24" t="str">
        <f>VLOOKUP($J257,Sheet2!$A$2:$E$46,5,0)</f>
        <v>WF-4</v>
      </c>
      <c r="J257" t="s">
        <v>46</v>
      </c>
      <c r="L257">
        <v>1328</v>
      </c>
      <c r="M257">
        <v>1352</v>
      </c>
      <c r="N257">
        <v>966</v>
      </c>
      <c r="O257">
        <v>6265</v>
      </c>
      <c r="P257">
        <v>342</v>
      </c>
      <c r="Q257">
        <v>261</v>
      </c>
      <c r="R257">
        <v>458</v>
      </c>
      <c r="S257">
        <v>388</v>
      </c>
      <c r="T257">
        <v>948</v>
      </c>
      <c r="U257">
        <v>259</v>
      </c>
      <c r="V257">
        <v>185</v>
      </c>
      <c r="W257">
        <v>248</v>
      </c>
      <c r="X257">
        <v>253</v>
      </c>
      <c r="Y257">
        <v>4405</v>
      </c>
      <c r="Z257">
        <v>4331</v>
      </c>
      <c r="AA257">
        <v>14408</v>
      </c>
    </row>
    <row r="258" spans="1:27">
      <c r="A258" s="24">
        <v>45383</v>
      </c>
      <c r="B258" s="24" t="str">
        <f>VLOOKUP($J258,Sheet2!$A$2:$E$46,5,0)</f>
        <v>WF-3</v>
      </c>
      <c r="J258" t="s">
        <v>48</v>
      </c>
      <c r="L258">
        <v>1090</v>
      </c>
      <c r="M258">
        <v>1182</v>
      </c>
      <c r="N258">
        <v>972</v>
      </c>
      <c r="O258">
        <v>3990</v>
      </c>
      <c r="P258">
        <v>402</v>
      </c>
      <c r="Q258">
        <v>359</v>
      </c>
      <c r="R258">
        <v>267</v>
      </c>
      <c r="S258">
        <v>96</v>
      </c>
      <c r="T258">
        <v>902</v>
      </c>
      <c r="U258">
        <v>377</v>
      </c>
      <c r="V258">
        <v>266</v>
      </c>
      <c r="W258">
        <v>185</v>
      </c>
      <c r="X258">
        <v>69</v>
      </c>
      <c r="Y258">
        <v>2452</v>
      </c>
      <c r="Z258">
        <v>2404</v>
      </c>
      <c r="AA258">
        <v>11133</v>
      </c>
    </row>
    <row r="259" spans="1:27">
      <c r="A259" s="24">
        <v>45383</v>
      </c>
      <c r="B259" s="24" t="str">
        <f>VLOOKUP($J259,Sheet2!$A$2:$E$46,5,0)</f>
        <v>WF-4</v>
      </c>
      <c r="J259" t="s">
        <v>50</v>
      </c>
      <c r="L259">
        <v>1180</v>
      </c>
      <c r="M259">
        <v>1260</v>
      </c>
      <c r="N259">
        <v>1008</v>
      </c>
      <c r="O259">
        <v>3676</v>
      </c>
      <c r="P259">
        <v>288</v>
      </c>
      <c r="Q259">
        <v>208</v>
      </c>
      <c r="R259">
        <v>318</v>
      </c>
      <c r="S259">
        <v>337</v>
      </c>
      <c r="T259">
        <v>963</v>
      </c>
      <c r="U259">
        <v>286</v>
      </c>
      <c r="V259">
        <v>196</v>
      </c>
      <c r="W259">
        <v>313</v>
      </c>
      <c r="X259">
        <v>118</v>
      </c>
      <c r="Y259">
        <v>2761</v>
      </c>
      <c r="Z259">
        <v>2739</v>
      </c>
      <c r="AA259">
        <v>10471</v>
      </c>
    </row>
    <row r="260" spans="1:27">
      <c r="A260" s="24">
        <v>45383</v>
      </c>
      <c r="B260" s="24" t="str">
        <f>VLOOKUP($J260,Sheet2!$A$2:$E$46,5,0)</f>
        <v>WF-5</v>
      </c>
      <c r="J260" t="s">
        <v>58</v>
      </c>
      <c r="L260">
        <v>78</v>
      </c>
      <c r="M260">
        <v>82</v>
      </c>
      <c r="N260">
        <v>80</v>
      </c>
      <c r="O260">
        <v>812</v>
      </c>
      <c r="P260">
        <v>25</v>
      </c>
      <c r="Q260">
        <v>18</v>
      </c>
      <c r="R260">
        <v>18</v>
      </c>
      <c r="S260">
        <v>19</v>
      </c>
      <c r="T260">
        <v>76</v>
      </c>
      <c r="U260">
        <v>24</v>
      </c>
      <c r="V260">
        <v>15</v>
      </c>
      <c r="W260">
        <v>17</v>
      </c>
      <c r="X260">
        <v>19</v>
      </c>
      <c r="Y260">
        <v>531</v>
      </c>
      <c r="Z260">
        <v>525</v>
      </c>
      <c r="AA260">
        <v>2035</v>
      </c>
    </row>
    <row r="261" spans="1:27">
      <c r="A261" s="24">
        <v>45383</v>
      </c>
      <c r="B261" s="24" t="str">
        <f>VLOOKUP($J261,Sheet2!$A$2:$E$46,5,0)</f>
        <v>WF-7</v>
      </c>
      <c r="J261" t="s">
        <v>98</v>
      </c>
      <c r="L261">
        <v>1185</v>
      </c>
      <c r="M261">
        <v>1231</v>
      </c>
      <c r="N261">
        <v>623</v>
      </c>
      <c r="O261">
        <v>5882</v>
      </c>
      <c r="P261">
        <v>212</v>
      </c>
      <c r="Q261">
        <v>363</v>
      </c>
      <c r="R261">
        <v>302</v>
      </c>
      <c r="S261">
        <v>333</v>
      </c>
      <c r="T261">
        <v>612</v>
      </c>
      <c r="U261">
        <v>129</v>
      </c>
      <c r="V261">
        <v>140</v>
      </c>
      <c r="W261">
        <v>157</v>
      </c>
      <c r="X261">
        <v>130</v>
      </c>
      <c r="Y261">
        <v>4121</v>
      </c>
      <c r="Z261">
        <v>4084</v>
      </c>
      <c r="AA261">
        <v>15742</v>
      </c>
    </row>
    <row r="262" spans="1:27">
      <c r="A262" s="24">
        <v>45383</v>
      </c>
      <c r="B262" s="24" t="str">
        <f>VLOOKUP($J262,Sheet2!$A$2:$E$46,5,0)</f>
        <v>WF-7</v>
      </c>
      <c r="J262" t="s">
        <v>92</v>
      </c>
      <c r="L262">
        <v>322</v>
      </c>
      <c r="M262">
        <v>359</v>
      </c>
      <c r="N262">
        <v>358</v>
      </c>
      <c r="O262">
        <v>2826</v>
      </c>
      <c r="P262">
        <v>104</v>
      </c>
      <c r="Q262">
        <v>77</v>
      </c>
      <c r="R262">
        <v>65</v>
      </c>
      <c r="S262">
        <v>73</v>
      </c>
      <c r="T262">
        <v>321</v>
      </c>
      <c r="U262">
        <v>78</v>
      </c>
      <c r="V262">
        <v>49</v>
      </c>
      <c r="W262">
        <v>44</v>
      </c>
      <c r="X262">
        <v>23</v>
      </c>
      <c r="Y262">
        <v>1908</v>
      </c>
      <c r="Z262">
        <v>1885</v>
      </c>
      <c r="AA262">
        <v>6984</v>
      </c>
    </row>
    <row r="263" spans="1:27">
      <c r="A263" s="24">
        <v>45383</v>
      </c>
      <c r="B263" s="24" t="str">
        <f>VLOOKUP($J263,Sheet2!$A$2:$E$46,5,0)</f>
        <v>WF-2</v>
      </c>
      <c r="J263" t="s">
        <v>34</v>
      </c>
      <c r="L263">
        <v>416</v>
      </c>
      <c r="M263">
        <v>423</v>
      </c>
      <c r="N263">
        <v>365</v>
      </c>
      <c r="O263">
        <v>3060</v>
      </c>
      <c r="P263">
        <v>247</v>
      </c>
      <c r="Q263">
        <v>159</v>
      </c>
      <c r="R263">
        <v>8</v>
      </c>
      <c r="S263">
        <v>9</v>
      </c>
      <c r="T263">
        <v>360</v>
      </c>
      <c r="U263">
        <v>230</v>
      </c>
      <c r="V263">
        <v>114</v>
      </c>
      <c r="W263">
        <v>7</v>
      </c>
      <c r="X263">
        <v>8</v>
      </c>
      <c r="Y263">
        <v>1980</v>
      </c>
      <c r="Z263">
        <v>1930</v>
      </c>
      <c r="AA263">
        <v>6736</v>
      </c>
    </row>
    <row r="264" spans="1:27">
      <c r="A264" s="24">
        <v>45383</v>
      </c>
      <c r="B264" s="24" t="str">
        <f>VLOOKUP($J264,Sheet2!$A$2:$E$46,5,0)</f>
        <v>WF-6</v>
      </c>
      <c r="J264" t="s">
        <v>84</v>
      </c>
      <c r="L264">
        <v>45</v>
      </c>
      <c r="M264">
        <v>79</v>
      </c>
      <c r="N264">
        <v>58</v>
      </c>
      <c r="O264">
        <v>2410</v>
      </c>
      <c r="P264">
        <v>4</v>
      </c>
      <c r="Q264">
        <v>6</v>
      </c>
      <c r="R264">
        <v>21</v>
      </c>
      <c r="S264">
        <v>16</v>
      </c>
      <c r="T264">
        <v>35</v>
      </c>
      <c r="U264">
        <v>2</v>
      </c>
      <c r="V264">
        <v>1</v>
      </c>
      <c r="W264">
        <v>18</v>
      </c>
      <c r="X264">
        <v>13</v>
      </c>
      <c r="Y264">
        <v>1686</v>
      </c>
      <c r="Z264">
        <v>1680</v>
      </c>
      <c r="AA264">
        <v>6244</v>
      </c>
    </row>
    <row r="265" spans="1:27">
      <c r="A265" s="24">
        <v>45383</v>
      </c>
      <c r="B265" s="24" t="str">
        <f>VLOOKUP($J265,Sheet2!$A$2:$E$46,5,0)</f>
        <v>WF-4</v>
      </c>
      <c r="J265" t="s">
        <v>70</v>
      </c>
      <c r="L265">
        <v>180</v>
      </c>
      <c r="M265">
        <v>304</v>
      </c>
      <c r="N265">
        <v>142</v>
      </c>
      <c r="O265">
        <v>2089</v>
      </c>
      <c r="P265">
        <v>82</v>
      </c>
      <c r="Q265">
        <v>68</v>
      </c>
      <c r="R265">
        <v>32</v>
      </c>
      <c r="S265">
        <v>11</v>
      </c>
      <c r="T265">
        <v>123</v>
      </c>
      <c r="U265">
        <v>56</v>
      </c>
      <c r="V265">
        <v>32</v>
      </c>
      <c r="W265">
        <v>23</v>
      </c>
      <c r="X265">
        <v>10</v>
      </c>
      <c r="Y265">
        <v>1391</v>
      </c>
      <c r="Z265">
        <v>1383</v>
      </c>
      <c r="AA265">
        <v>5224</v>
      </c>
    </row>
    <row r="266" spans="1:27">
      <c r="A266" s="24">
        <v>45383</v>
      </c>
      <c r="B266" s="24" t="str">
        <f>VLOOKUP($J266,Sheet2!$A$2:$E$46,5,0)</f>
        <v>WF-6</v>
      </c>
      <c r="J266" t="s">
        <v>76</v>
      </c>
      <c r="L266">
        <v>1257</v>
      </c>
      <c r="M266">
        <v>1319</v>
      </c>
      <c r="N266">
        <v>788</v>
      </c>
      <c r="O266">
        <v>6358</v>
      </c>
      <c r="P266">
        <v>275</v>
      </c>
      <c r="Q266">
        <v>340</v>
      </c>
      <c r="R266">
        <v>417</v>
      </c>
      <c r="S266">
        <v>252</v>
      </c>
      <c r="T266">
        <v>751</v>
      </c>
      <c r="U266">
        <v>180</v>
      </c>
      <c r="V266">
        <v>155</v>
      </c>
      <c r="W266">
        <v>153</v>
      </c>
      <c r="X266">
        <v>153</v>
      </c>
      <c r="Y266">
        <v>4465</v>
      </c>
      <c r="Z266">
        <v>4414</v>
      </c>
      <c r="AA266">
        <v>16895</v>
      </c>
    </row>
    <row r="267" spans="1:27">
      <c r="A267" s="24">
        <v>45383</v>
      </c>
      <c r="B267" s="24" t="str">
        <f>VLOOKUP($J267,Sheet2!$A$2:$E$46,5,0)</f>
        <v>WF-2</v>
      </c>
      <c r="J267" t="s">
        <v>40</v>
      </c>
      <c r="L267">
        <v>300</v>
      </c>
      <c r="M267">
        <v>478</v>
      </c>
      <c r="N267">
        <v>244</v>
      </c>
      <c r="O267">
        <v>3295</v>
      </c>
      <c r="P267">
        <v>67</v>
      </c>
      <c r="Q267">
        <v>85</v>
      </c>
      <c r="R267">
        <v>51</v>
      </c>
      <c r="S267">
        <v>104</v>
      </c>
      <c r="T267">
        <v>223</v>
      </c>
      <c r="U267">
        <v>56</v>
      </c>
      <c r="V267">
        <v>69</v>
      </c>
      <c r="W267">
        <v>36</v>
      </c>
      <c r="X267">
        <v>61</v>
      </c>
      <c r="Y267">
        <v>2253</v>
      </c>
      <c r="Z267">
        <v>2229</v>
      </c>
      <c r="AA267">
        <v>8508</v>
      </c>
    </row>
    <row r="268" spans="1:27">
      <c r="A268" s="24">
        <v>45383</v>
      </c>
      <c r="B268" s="24" t="str">
        <f>VLOOKUP($J268,Sheet2!$A$2:$E$46,5,0)</f>
        <v>WF-5</v>
      </c>
      <c r="J268" t="s">
        <v>54</v>
      </c>
      <c r="L268">
        <v>47</v>
      </c>
      <c r="M268">
        <v>75</v>
      </c>
      <c r="N268">
        <v>48</v>
      </c>
      <c r="O268">
        <v>2599</v>
      </c>
      <c r="P268">
        <v>32</v>
      </c>
      <c r="Q268">
        <v>7</v>
      </c>
      <c r="R268">
        <v>4</v>
      </c>
      <c r="S268">
        <v>3</v>
      </c>
      <c r="T268">
        <v>40</v>
      </c>
      <c r="U268">
        <v>9</v>
      </c>
      <c r="V268">
        <v>4</v>
      </c>
      <c r="W268">
        <v>3</v>
      </c>
      <c r="X268">
        <v>2</v>
      </c>
      <c r="Y268">
        <v>1823</v>
      </c>
      <c r="Z268">
        <v>1816</v>
      </c>
      <c r="AA268">
        <v>6972</v>
      </c>
    </row>
    <row r="269" spans="1:27">
      <c r="A269" s="24">
        <v>45383</v>
      </c>
      <c r="B269" s="24" t="str">
        <f>VLOOKUP($J269,Sheet2!$A$2:$E$46,5,0)</f>
        <v>WF-5</v>
      </c>
      <c r="J269" t="s">
        <v>64</v>
      </c>
      <c r="L269">
        <v>925</v>
      </c>
      <c r="M269">
        <v>955</v>
      </c>
      <c r="N269">
        <v>484</v>
      </c>
      <c r="O269">
        <v>2511</v>
      </c>
      <c r="P269">
        <v>150</v>
      </c>
      <c r="Q269">
        <v>131</v>
      </c>
      <c r="R269">
        <v>386</v>
      </c>
      <c r="S269">
        <v>297</v>
      </c>
      <c r="T269">
        <v>466</v>
      </c>
      <c r="U269">
        <v>61</v>
      </c>
      <c r="V269">
        <v>59</v>
      </c>
      <c r="W269">
        <v>115</v>
      </c>
      <c r="X269">
        <v>144</v>
      </c>
      <c r="Y269">
        <v>1647</v>
      </c>
      <c r="Z269">
        <v>1626</v>
      </c>
      <c r="AA269">
        <v>5901</v>
      </c>
    </row>
    <row r="270" spans="1:27">
      <c r="A270" s="24">
        <v>45383</v>
      </c>
      <c r="B270" s="24" t="str">
        <f>VLOOKUP($J270,Sheet2!$A$2:$E$46,5,0)</f>
        <v>WF-1</v>
      </c>
      <c r="J270" t="s">
        <v>88</v>
      </c>
      <c r="L270">
        <v>371</v>
      </c>
      <c r="M270">
        <v>407</v>
      </c>
      <c r="N270">
        <v>308</v>
      </c>
      <c r="O270">
        <v>2897</v>
      </c>
      <c r="P270">
        <v>176</v>
      </c>
      <c r="Q270">
        <v>88</v>
      </c>
      <c r="R270">
        <v>44</v>
      </c>
      <c r="S270">
        <v>46</v>
      </c>
      <c r="T270">
        <v>276</v>
      </c>
      <c r="U270">
        <v>103</v>
      </c>
      <c r="V270">
        <v>53</v>
      </c>
      <c r="W270">
        <v>20</v>
      </c>
      <c r="X270">
        <v>14</v>
      </c>
      <c r="Y270">
        <v>2121</v>
      </c>
      <c r="Z270">
        <v>2101</v>
      </c>
      <c r="AA270">
        <v>7785</v>
      </c>
    </row>
    <row r="271" spans="1:27">
      <c r="A271" s="24">
        <v>45383</v>
      </c>
      <c r="B271" s="24" t="str">
        <f>VLOOKUP($J271,Sheet2!$A$2:$E$46,5,0)</f>
        <v>WF-2</v>
      </c>
      <c r="J271" t="s">
        <v>32</v>
      </c>
      <c r="L271">
        <v>1063</v>
      </c>
      <c r="M271">
        <v>1090</v>
      </c>
      <c r="N271">
        <v>721</v>
      </c>
      <c r="O271">
        <v>5664</v>
      </c>
      <c r="P271">
        <v>289</v>
      </c>
      <c r="Q271">
        <v>339</v>
      </c>
      <c r="R271">
        <v>285</v>
      </c>
      <c r="S271">
        <v>210</v>
      </c>
      <c r="T271">
        <v>702</v>
      </c>
      <c r="U271">
        <v>208</v>
      </c>
      <c r="V271">
        <v>214</v>
      </c>
      <c r="W271">
        <v>146</v>
      </c>
      <c r="X271">
        <v>133</v>
      </c>
      <c r="Y271">
        <v>3546</v>
      </c>
      <c r="Z271">
        <v>3473</v>
      </c>
      <c r="AA271">
        <v>13453</v>
      </c>
    </row>
    <row r="272" spans="1:27">
      <c r="A272" s="24">
        <v>45383</v>
      </c>
      <c r="B272" s="24" t="str">
        <f>VLOOKUP($J272,Sheet2!$A$2:$E$46,5,0)</f>
        <v>WF-6</v>
      </c>
      <c r="J272" t="s">
        <v>102</v>
      </c>
      <c r="L272">
        <v>263</v>
      </c>
      <c r="M272">
        <v>796</v>
      </c>
      <c r="N272">
        <v>681</v>
      </c>
      <c r="O272">
        <v>3768</v>
      </c>
      <c r="P272">
        <v>79</v>
      </c>
      <c r="Q272">
        <v>74</v>
      </c>
      <c r="R272">
        <v>62</v>
      </c>
      <c r="S272">
        <v>49</v>
      </c>
      <c r="T272">
        <v>254</v>
      </c>
      <c r="U272">
        <v>63</v>
      </c>
      <c r="V272">
        <v>49</v>
      </c>
      <c r="W272">
        <v>34</v>
      </c>
      <c r="X272">
        <v>31</v>
      </c>
      <c r="Y272">
        <v>2498</v>
      </c>
      <c r="Z272">
        <v>2470</v>
      </c>
      <c r="AA272">
        <v>9183</v>
      </c>
    </row>
    <row r="273" spans="1:27">
      <c r="A273" s="24">
        <v>45383</v>
      </c>
      <c r="B273" s="24" t="str">
        <f>VLOOKUP($J273,Sheet2!$A$2:$E$46,5,0)</f>
        <v>WF-4</v>
      </c>
      <c r="J273" t="s">
        <v>62</v>
      </c>
      <c r="L273">
        <v>571</v>
      </c>
      <c r="M273">
        <v>615</v>
      </c>
      <c r="N273">
        <v>369</v>
      </c>
      <c r="O273">
        <v>3138</v>
      </c>
      <c r="P273">
        <v>39</v>
      </c>
      <c r="Q273">
        <v>237</v>
      </c>
      <c r="R273">
        <v>71</v>
      </c>
      <c r="S273">
        <v>230</v>
      </c>
      <c r="T273">
        <v>333</v>
      </c>
      <c r="U273">
        <v>36</v>
      </c>
      <c r="V273">
        <v>98</v>
      </c>
      <c r="W273">
        <v>65</v>
      </c>
      <c r="X273">
        <v>85</v>
      </c>
      <c r="Y273">
        <v>2244</v>
      </c>
      <c r="Z273">
        <v>2195</v>
      </c>
      <c r="AA273">
        <v>7765</v>
      </c>
    </row>
    <row r="274" spans="1:27">
      <c r="A274" s="24">
        <v>45383</v>
      </c>
      <c r="B274" s="24" t="str">
        <f>VLOOKUP($J274,Sheet2!$A$2:$E$46,5,0)</f>
        <v>WF-1</v>
      </c>
      <c r="J274" t="s">
        <v>38</v>
      </c>
      <c r="L274">
        <v>563</v>
      </c>
      <c r="M274">
        <v>629</v>
      </c>
      <c r="N274">
        <v>479</v>
      </c>
      <c r="O274">
        <v>3558</v>
      </c>
      <c r="P274">
        <v>153</v>
      </c>
      <c r="Q274">
        <v>188</v>
      </c>
      <c r="R274">
        <v>119</v>
      </c>
      <c r="S274">
        <v>120</v>
      </c>
      <c r="T274">
        <v>433</v>
      </c>
      <c r="U274">
        <v>110</v>
      </c>
      <c r="V274">
        <v>133</v>
      </c>
      <c r="W274">
        <v>81</v>
      </c>
      <c r="X274">
        <v>76</v>
      </c>
      <c r="Y274">
        <v>2424</v>
      </c>
      <c r="Z274">
        <v>2389</v>
      </c>
      <c r="AA274">
        <v>8554</v>
      </c>
    </row>
    <row r="275" spans="1:27">
      <c r="A275" s="24">
        <v>45383</v>
      </c>
      <c r="B275" s="24" t="str">
        <f>VLOOKUP($J275,Sheet2!$A$2:$E$46,5,0)</f>
        <v>WF-5</v>
      </c>
      <c r="J275" t="s">
        <v>66</v>
      </c>
      <c r="L275">
        <v>1471</v>
      </c>
      <c r="M275">
        <v>1697</v>
      </c>
      <c r="N275">
        <v>1096</v>
      </c>
      <c r="O275">
        <v>5651</v>
      </c>
      <c r="P275">
        <v>847</v>
      </c>
      <c r="Q275">
        <v>408</v>
      </c>
      <c r="R275">
        <v>286</v>
      </c>
      <c r="S275">
        <v>215</v>
      </c>
      <c r="T275">
        <v>941</v>
      </c>
      <c r="U275">
        <v>324</v>
      </c>
      <c r="V275">
        <v>320</v>
      </c>
      <c r="W275">
        <v>133</v>
      </c>
      <c r="X275">
        <v>164</v>
      </c>
      <c r="Y275">
        <v>3511</v>
      </c>
      <c r="Z275">
        <v>3453</v>
      </c>
      <c r="AA275">
        <v>15304</v>
      </c>
    </row>
    <row r="276" spans="1:27">
      <c r="A276" s="24">
        <v>45383</v>
      </c>
      <c r="B276" s="24" t="str">
        <f>VLOOKUP($J276,Sheet2!$A$2:$E$46,5,0)</f>
        <v>WF-7</v>
      </c>
      <c r="J276" t="s">
        <v>94</v>
      </c>
      <c r="L276">
        <v>302</v>
      </c>
      <c r="M276">
        <v>304</v>
      </c>
      <c r="N276">
        <v>300</v>
      </c>
      <c r="O276">
        <v>2302</v>
      </c>
      <c r="P276">
        <v>10</v>
      </c>
      <c r="Q276">
        <v>5</v>
      </c>
      <c r="R276">
        <v>46</v>
      </c>
      <c r="S276">
        <v>53</v>
      </c>
      <c r="T276">
        <v>298</v>
      </c>
      <c r="U276">
        <v>8</v>
      </c>
      <c r="V276">
        <v>2</v>
      </c>
      <c r="W276">
        <v>29</v>
      </c>
      <c r="X276">
        <v>23</v>
      </c>
      <c r="Y276">
        <v>1645</v>
      </c>
      <c r="Z276">
        <v>1639</v>
      </c>
      <c r="AA276">
        <v>6510</v>
      </c>
    </row>
    <row r="277" spans="1:27">
      <c r="A277" s="24">
        <v>45383</v>
      </c>
      <c r="B277" s="24" t="str">
        <f>VLOOKUP($J277,Sheet2!$A$2:$E$46,5,0)</f>
        <v>WF-1</v>
      </c>
      <c r="J277" t="s">
        <v>100</v>
      </c>
      <c r="L277">
        <v>244</v>
      </c>
      <c r="M277">
        <v>248</v>
      </c>
      <c r="N277">
        <v>217</v>
      </c>
      <c r="O277">
        <v>1853</v>
      </c>
      <c r="P277">
        <v>31</v>
      </c>
      <c r="Q277">
        <v>39</v>
      </c>
      <c r="R277">
        <v>75</v>
      </c>
      <c r="S277">
        <v>58</v>
      </c>
      <c r="T277">
        <v>216</v>
      </c>
      <c r="U277">
        <v>20</v>
      </c>
      <c r="V277">
        <v>27</v>
      </c>
      <c r="W277">
        <v>37</v>
      </c>
      <c r="X277">
        <v>44</v>
      </c>
      <c r="Y277">
        <v>1442</v>
      </c>
      <c r="Z277">
        <v>1436</v>
      </c>
      <c r="AA277">
        <v>4510</v>
      </c>
    </row>
    <row r="278" spans="1:27">
      <c r="A278" s="24">
        <v>45383</v>
      </c>
      <c r="B278" s="24" t="str">
        <f>VLOOKUP($J278,Sheet2!$A$2:$E$46,5,0)</f>
        <v>WF-4</v>
      </c>
      <c r="J278" t="s">
        <v>52</v>
      </c>
      <c r="L278">
        <v>521</v>
      </c>
      <c r="M278">
        <v>553</v>
      </c>
      <c r="N278">
        <v>362</v>
      </c>
      <c r="O278">
        <v>2441</v>
      </c>
      <c r="P278">
        <v>13</v>
      </c>
      <c r="Q278">
        <v>331</v>
      </c>
      <c r="R278">
        <v>82</v>
      </c>
      <c r="S278">
        <v>94</v>
      </c>
      <c r="T278">
        <v>340</v>
      </c>
      <c r="U278">
        <v>12</v>
      </c>
      <c r="V278">
        <v>162</v>
      </c>
      <c r="W278">
        <v>44</v>
      </c>
      <c r="X278">
        <v>71</v>
      </c>
      <c r="Y278">
        <v>1774</v>
      </c>
      <c r="Z278">
        <v>1755</v>
      </c>
      <c r="AA278">
        <v>7425</v>
      </c>
    </row>
    <row r="279" spans="1:27">
      <c r="A279" s="24">
        <v>45383</v>
      </c>
      <c r="B279" s="24" t="str">
        <f>VLOOKUP($J279,Sheet2!$A$2:$E$46,5,0)</f>
        <v>WF-1</v>
      </c>
      <c r="J279" t="s">
        <v>36</v>
      </c>
      <c r="L279">
        <v>133</v>
      </c>
      <c r="M279">
        <v>159</v>
      </c>
      <c r="N279">
        <v>158</v>
      </c>
      <c r="O279">
        <v>1552</v>
      </c>
      <c r="P279">
        <v>16</v>
      </c>
      <c r="Q279">
        <v>24</v>
      </c>
      <c r="R279">
        <v>32</v>
      </c>
      <c r="S279">
        <v>55</v>
      </c>
      <c r="T279">
        <v>132</v>
      </c>
      <c r="U279">
        <v>11</v>
      </c>
      <c r="V279">
        <v>2</v>
      </c>
      <c r="W279">
        <v>0</v>
      </c>
      <c r="X279">
        <v>6</v>
      </c>
      <c r="Y279">
        <v>937</v>
      </c>
      <c r="Z279">
        <v>933</v>
      </c>
      <c r="AA279">
        <v>3705</v>
      </c>
    </row>
    <row r="280" spans="1:27">
      <c r="A280" s="24">
        <v>45383</v>
      </c>
      <c r="B280" s="24" t="str">
        <f>VLOOKUP($J280,Sheet2!$A$2:$E$46,5,0)</f>
        <v>WF-5</v>
      </c>
      <c r="J280" t="s">
        <v>60</v>
      </c>
      <c r="L280">
        <v>424</v>
      </c>
      <c r="M280">
        <v>438</v>
      </c>
      <c r="N280">
        <v>281</v>
      </c>
      <c r="O280">
        <v>1522</v>
      </c>
      <c r="P280">
        <v>156</v>
      </c>
      <c r="Q280">
        <v>139</v>
      </c>
      <c r="R280">
        <v>75</v>
      </c>
      <c r="S280">
        <v>94</v>
      </c>
      <c r="T280">
        <v>275</v>
      </c>
      <c r="U280">
        <v>73</v>
      </c>
      <c r="V280">
        <v>66</v>
      </c>
      <c r="W280">
        <v>54</v>
      </c>
      <c r="X280">
        <v>69</v>
      </c>
      <c r="Y280">
        <v>978</v>
      </c>
      <c r="Z280">
        <v>963</v>
      </c>
      <c r="AA280">
        <v>4005</v>
      </c>
    </row>
    <row r="281" spans="1:27">
      <c r="A281" s="24">
        <v>45383</v>
      </c>
      <c r="B281" s="24" t="str">
        <f>VLOOKUP($J281,Sheet2!$A$2:$E$46,5,0)</f>
        <v>WF-5</v>
      </c>
      <c r="J281" t="s">
        <v>68</v>
      </c>
      <c r="L281">
        <v>183</v>
      </c>
      <c r="M281">
        <v>187</v>
      </c>
      <c r="N281">
        <v>171</v>
      </c>
      <c r="O281">
        <v>1385</v>
      </c>
      <c r="P281">
        <v>33</v>
      </c>
      <c r="Q281">
        <v>62</v>
      </c>
      <c r="R281">
        <v>53</v>
      </c>
      <c r="S281">
        <v>35</v>
      </c>
      <c r="T281">
        <v>168</v>
      </c>
      <c r="U281">
        <v>31</v>
      </c>
      <c r="V281">
        <v>38</v>
      </c>
      <c r="W281">
        <v>44</v>
      </c>
      <c r="X281">
        <v>24</v>
      </c>
      <c r="Y281">
        <v>917</v>
      </c>
      <c r="Z281">
        <v>899</v>
      </c>
      <c r="AA281">
        <v>3434</v>
      </c>
    </row>
    <row r="282" spans="1:27">
      <c r="A282" s="24">
        <v>45383</v>
      </c>
      <c r="B282" s="24" t="str">
        <f>VLOOKUP($J282,Sheet2!$A$2:$E$46,5,0)</f>
        <v>WF-6</v>
      </c>
      <c r="J282" t="s">
        <v>78</v>
      </c>
      <c r="L282">
        <v>189</v>
      </c>
      <c r="M282">
        <v>193</v>
      </c>
      <c r="N282">
        <v>153</v>
      </c>
      <c r="O282">
        <v>1193</v>
      </c>
      <c r="P282">
        <v>52</v>
      </c>
      <c r="Q282">
        <v>44</v>
      </c>
      <c r="R282">
        <v>32</v>
      </c>
      <c r="S282">
        <v>62</v>
      </c>
      <c r="T282">
        <v>149</v>
      </c>
      <c r="U282">
        <v>37</v>
      </c>
      <c r="V282">
        <v>20</v>
      </c>
      <c r="W282">
        <v>15</v>
      </c>
      <c r="X282">
        <v>59</v>
      </c>
      <c r="Y282">
        <v>731</v>
      </c>
      <c r="Z282">
        <v>721</v>
      </c>
      <c r="AA282">
        <v>2887</v>
      </c>
    </row>
    <row r="283" spans="1:27">
      <c r="A283" s="24">
        <v>45383</v>
      </c>
      <c r="B283" s="24" t="str">
        <f>VLOOKUP($J283,Sheet2!$A$2:$E$46,5,0)</f>
        <v>WF-4</v>
      </c>
      <c r="J283" t="s">
        <v>56</v>
      </c>
      <c r="L283">
        <v>289</v>
      </c>
      <c r="M283">
        <v>301</v>
      </c>
      <c r="N283">
        <v>175</v>
      </c>
      <c r="O283">
        <v>1253</v>
      </c>
      <c r="P283">
        <v>139</v>
      </c>
      <c r="Q283">
        <v>70</v>
      </c>
      <c r="R283">
        <v>25</v>
      </c>
      <c r="S283">
        <v>81</v>
      </c>
      <c r="T283">
        <v>166</v>
      </c>
      <c r="U283">
        <v>46</v>
      </c>
      <c r="V283">
        <v>54</v>
      </c>
      <c r="W283">
        <v>24</v>
      </c>
      <c r="X283">
        <v>30</v>
      </c>
      <c r="Y283">
        <v>839</v>
      </c>
      <c r="Z283">
        <v>827</v>
      </c>
      <c r="AA283">
        <v>3425</v>
      </c>
    </row>
    <row r="284" spans="1:27">
      <c r="A284" s="24">
        <v>45383</v>
      </c>
      <c r="B284" s="24" t="str">
        <f>VLOOKUP($J284,Sheet2!$A$2:$E$46,5,0)</f>
        <v>WF-2</v>
      </c>
      <c r="J284" t="s">
        <v>30</v>
      </c>
      <c r="L284">
        <v>641</v>
      </c>
      <c r="M284">
        <v>667</v>
      </c>
      <c r="N284">
        <v>496</v>
      </c>
      <c r="O284">
        <v>3920</v>
      </c>
      <c r="P284">
        <v>253</v>
      </c>
      <c r="Q284">
        <v>189</v>
      </c>
      <c r="R284">
        <v>107</v>
      </c>
      <c r="S284">
        <v>169</v>
      </c>
      <c r="T284">
        <v>483</v>
      </c>
      <c r="U284">
        <v>158</v>
      </c>
      <c r="V284">
        <v>145</v>
      </c>
      <c r="W284">
        <v>58</v>
      </c>
      <c r="X284">
        <v>122</v>
      </c>
      <c r="Y284">
        <v>2392</v>
      </c>
      <c r="Z284">
        <v>2353</v>
      </c>
      <c r="AA284">
        <v>10152</v>
      </c>
    </row>
    <row r="285" spans="1:27">
      <c r="A285" s="24">
        <v>45383</v>
      </c>
      <c r="B285" s="24" t="str">
        <f>VLOOKUP($J285,Sheet2!$A$2:$E$46,5,0)</f>
        <v>WF-1</v>
      </c>
      <c r="J285" t="s">
        <v>96</v>
      </c>
      <c r="L285">
        <v>1104</v>
      </c>
      <c r="M285">
        <v>1148</v>
      </c>
      <c r="N285">
        <v>488</v>
      </c>
      <c r="O285">
        <v>2785</v>
      </c>
      <c r="P285">
        <v>45</v>
      </c>
      <c r="Q285">
        <v>810</v>
      </c>
      <c r="R285">
        <v>237</v>
      </c>
      <c r="S285">
        <v>151</v>
      </c>
      <c r="T285">
        <v>445</v>
      </c>
      <c r="U285">
        <v>43</v>
      </c>
      <c r="V285">
        <v>20</v>
      </c>
      <c r="W285">
        <v>234</v>
      </c>
      <c r="X285">
        <v>65</v>
      </c>
      <c r="Y285">
        <v>1899</v>
      </c>
      <c r="Z285">
        <v>1883</v>
      </c>
      <c r="AA285">
        <v>7345</v>
      </c>
    </row>
    <row r="286" spans="1:27">
      <c r="A286" s="24">
        <v>45383</v>
      </c>
      <c r="B286" s="24" t="str">
        <f>VLOOKUP($J286,Sheet2!$A$2:$E$46,5,0)</f>
        <v>Total</v>
      </c>
      <c r="J286" t="s">
        <v>107</v>
      </c>
      <c r="L286">
        <v>17990</v>
      </c>
      <c r="M286">
        <v>20061</v>
      </c>
      <c r="N286">
        <v>13709</v>
      </c>
      <c r="O286">
        <v>107640</v>
      </c>
      <c r="P286">
        <v>4981</v>
      </c>
      <c r="Q286">
        <v>5378</v>
      </c>
      <c r="R286">
        <v>4337</v>
      </c>
      <c r="S286">
        <v>3893</v>
      </c>
      <c r="T286">
        <v>12460</v>
      </c>
      <c r="U286">
        <v>3206</v>
      </c>
      <c r="V286">
        <v>2827</v>
      </c>
      <c r="W286">
        <v>2509</v>
      </c>
      <c r="X286">
        <v>2115</v>
      </c>
      <c r="Y286">
        <v>72764</v>
      </c>
      <c r="Z286">
        <v>71860</v>
      </c>
      <c r="AA286">
        <v>277225</v>
      </c>
    </row>
    <row r="287" spans="1:27">
      <c r="A287" s="24">
        <v>45383</v>
      </c>
      <c r="B287" s="24" t="e">
        <f>VLOOKUP($J287,Sheet2!$A$2:$E$46,5,0)</f>
        <v>#N/A</v>
      </c>
      <c r="J287" t="s">
        <v>188</v>
      </c>
      <c r="L287" t="s">
        <v>176</v>
      </c>
      <c r="M287" t="s">
        <v>177</v>
      </c>
      <c r="N287" s="178" t="s">
        <v>178</v>
      </c>
      <c r="O287" s="178" t="s">
        <v>179</v>
      </c>
      <c r="P287" t="s">
        <v>148</v>
      </c>
      <c r="Q287" t="s">
        <v>149</v>
      </c>
      <c r="R287" t="s">
        <v>150</v>
      </c>
      <c r="S287" t="s">
        <v>151</v>
      </c>
      <c r="T287" s="178" t="s">
        <v>189</v>
      </c>
      <c r="U287" s="178" t="s">
        <v>144</v>
      </c>
      <c r="V287" t="s">
        <v>145</v>
      </c>
      <c r="W287" t="s">
        <v>146</v>
      </c>
      <c r="X287" t="s">
        <v>147</v>
      </c>
      <c r="Y287" t="s">
        <v>181</v>
      </c>
      <c r="Z287" t="s">
        <v>182</v>
      </c>
      <c r="AA287" t="s">
        <v>183</v>
      </c>
    </row>
    <row r="288" spans="1:27">
      <c r="A288" s="24">
        <v>45383</v>
      </c>
      <c r="B288" s="24" t="str">
        <f>VLOOKUP($J288,Sheet2!$A$2:$E$46,5,0)</f>
        <v>WF-1</v>
      </c>
      <c r="J288" t="s">
        <v>106</v>
      </c>
      <c r="L288">
        <v>880</v>
      </c>
      <c r="M288">
        <v>917</v>
      </c>
      <c r="N288" s="178">
        <v>524</v>
      </c>
      <c r="O288" s="178">
        <v>6877</v>
      </c>
      <c r="P288">
        <v>906</v>
      </c>
      <c r="Q288">
        <v>912</v>
      </c>
      <c r="R288">
        <v>902</v>
      </c>
      <c r="S288">
        <v>891</v>
      </c>
      <c r="T288" s="178">
        <v>489</v>
      </c>
      <c r="U288" s="178">
        <v>495</v>
      </c>
      <c r="V288">
        <v>498</v>
      </c>
      <c r="W288">
        <v>502</v>
      </c>
      <c r="X288">
        <v>656</v>
      </c>
      <c r="Y288">
        <v>4840</v>
      </c>
      <c r="Z288">
        <v>4805</v>
      </c>
      <c r="AA288">
        <v>15999</v>
      </c>
    </row>
    <row r="289" spans="1:27">
      <c r="A289" s="24">
        <v>45383</v>
      </c>
      <c r="B289" s="24" t="str">
        <f>VLOOKUP($J289,Sheet2!$A$2:$E$46,5,0)</f>
        <v>WF-4</v>
      </c>
      <c r="J289" t="s">
        <v>74</v>
      </c>
      <c r="L289">
        <v>107</v>
      </c>
      <c r="M289">
        <v>171</v>
      </c>
      <c r="N289" s="178">
        <v>78</v>
      </c>
      <c r="O289" s="178">
        <v>4063</v>
      </c>
      <c r="P289">
        <v>122</v>
      </c>
      <c r="Q289">
        <v>154</v>
      </c>
      <c r="R289">
        <v>118</v>
      </c>
      <c r="S289">
        <v>131</v>
      </c>
      <c r="T289" s="178">
        <v>60</v>
      </c>
      <c r="U289" s="178">
        <v>64</v>
      </c>
      <c r="V289">
        <v>64</v>
      </c>
      <c r="W289">
        <v>64</v>
      </c>
      <c r="X289">
        <v>136</v>
      </c>
      <c r="Y289">
        <v>2548</v>
      </c>
      <c r="Z289">
        <v>2521</v>
      </c>
      <c r="AA289">
        <v>9803</v>
      </c>
    </row>
    <row r="290" spans="1:27">
      <c r="A290" s="24">
        <v>45383</v>
      </c>
      <c r="B290" s="24" t="str">
        <f>VLOOKUP($J290,Sheet2!$A$2:$E$46,5,0)</f>
        <v>WF-1</v>
      </c>
      <c r="J290" t="s">
        <v>104</v>
      </c>
      <c r="L290">
        <v>130</v>
      </c>
      <c r="M290">
        <v>162</v>
      </c>
      <c r="N290" s="178">
        <v>111</v>
      </c>
      <c r="O290" s="178">
        <v>2785</v>
      </c>
      <c r="P290">
        <v>139</v>
      </c>
      <c r="Q290">
        <v>156</v>
      </c>
      <c r="R290">
        <v>142</v>
      </c>
      <c r="S290">
        <v>139</v>
      </c>
      <c r="T290" s="178">
        <v>83</v>
      </c>
      <c r="U290" s="178">
        <v>87</v>
      </c>
      <c r="V290">
        <v>95</v>
      </c>
      <c r="W290">
        <v>91</v>
      </c>
      <c r="X290">
        <v>148</v>
      </c>
      <c r="Y290">
        <v>1918</v>
      </c>
      <c r="Z290">
        <v>1905</v>
      </c>
      <c r="AA290">
        <v>6843</v>
      </c>
    </row>
    <row r="291" spans="1:27">
      <c r="A291" s="24">
        <v>45383</v>
      </c>
      <c r="B291" s="24" t="str">
        <f>VLOOKUP($J291,Sheet2!$A$2:$E$46,5,0)</f>
        <v>WF-3</v>
      </c>
      <c r="J291" t="s">
        <v>72</v>
      </c>
      <c r="L291">
        <v>885</v>
      </c>
      <c r="M291">
        <v>963</v>
      </c>
      <c r="N291" s="178">
        <v>624</v>
      </c>
      <c r="O291" s="178">
        <v>5650</v>
      </c>
      <c r="P291">
        <v>1018</v>
      </c>
      <c r="Q291">
        <v>935</v>
      </c>
      <c r="R291">
        <v>902</v>
      </c>
      <c r="S291">
        <v>998</v>
      </c>
      <c r="T291" s="178">
        <v>561</v>
      </c>
      <c r="U291" s="178">
        <v>583</v>
      </c>
      <c r="V291">
        <v>576</v>
      </c>
      <c r="W291">
        <v>564</v>
      </c>
      <c r="X291">
        <v>862</v>
      </c>
      <c r="Y291">
        <v>3823</v>
      </c>
      <c r="Z291">
        <v>3782</v>
      </c>
      <c r="AA291">
        <v>14528</v>
      </c>
    </row>
    <row r="292" spans="1:27">
      <c r="A292" s="24">
        <v>45383</v>
      </c>
      <c r="B292" s="24" t="str">
        <f>VLOOKUP($J292,Sheet2!$A$2:$E$46,5,0)</f>
        <v>WF-1</v>
      </c>
      <c r="J292" t="s">
        <v>42</v>
      </c>
      <c r="L292">
        <v>156</v>
      </c>
      <c r="M292">
        <v>252</v>
      </c>
      <c r="N292" s="178">
        <v>224</v>
      </c>
      <c r="O292" s="178">
        <v>1971</v>
      </c>
      <c r="P292">
        <v>164</v>
      </c>
      <c r="Q292">
        <v>225</v>
      </c>
      <c r="R292">
        <v>193</v>
      </c>
      <c r="S292">
        <v>183</v>
      </c>
      <c r="T292" s="178">
        <v>134</v>
      </c>
      <c r="U292" s="178">
        <v>138</v>
      </c>
      <c r="V292">
        <v>187</v>
      </c>
      <c r="W292">
        <v>158</v>
      </c>
      <c r="X292">
        <v>280</v>
      </c>
      <c r="Y292">
        <v>1229</v>
      </c>
      <c r="Z292">
        <v>1210</v>
      </c>
      <c r="AA292">
        <v>4628</v>
      </c>
    </row>
    <row r="293" spans="1:27">
      <c r="P293" t="s">
        <v>148</v>
      </c>
      <c r="Q293" t="s">
        <v>149</v>
      </c>
      <c r="R293" t="s">
        <v>150</v>
      </c>
      <c r="S293" t="s">
        <v>151</v>
      </c>
      <c r="U293" t="s">
        <v>144</v>
      </c>
      <c r="V293" t="s">
        <v>145</v>
      </c>
      <c r="W293" t="s">
        <v>146</v>
      </c>
      <c r="X293" t="s">
        <v>147</v>
      </c>
    </row>
    <row r="294" spans="1:27">
      <c r="A294" s="24">
        <v>45383</v>
      </c>
      <c r="B294" s="24" t="e">
        <f>VLOOKUP($J294,Sheet2!$A$2:$E$46,5,0)</f>
        <v>#N/A</v>
      </c>
      <c r="H294" t="s">
        <v>187</v>
      </c>
      <c r="I294" t="s">
        <v>80</v>
      </c>
      <c r="J294" t="s">
        <v>190</v>
      </c>
      <c r="P294">
        <v>119</v>
      </c>
      <c r="Q294">
        <v>13</v>
      </c>
      <c r="R294">
        <v>685</v>
      </c>
      <c r="S294">
        <v>27</v>
      </c>
      <c r="U294">
        <v>9</v>
      </c>
      <c r="V294">
        <v>9</v>
      </c>
      <c r="W294">
        <v>115</v>
      </c>
      <c r="X294">
        <v>17</v>
      </c>
    </row>
    <row r="295" spans="1:27">
      <c r="A295" s="24">
        <v>45383</v>
      </c>
      <c r="B295" s="24" t="e">
        <f>VLOOKUP($J295,Sheet2!$A$2:$E$46,5,0)</f>
        <v>#N/A</v>
      </c>
      <c r="H295" t="s">
        <v>187</v>
      </c>
      <c r="I295" t="s">
        <v>106</v>
      </c>
      <c r="J295" t="s">
        <v>191</v>
      </c>
      <c r="P295">
        <v>2</v>
      </c>
      <c r="Q295">
        <v>2</v>
      </c>
      <c r="R295">
        <v>5</v>
      </c>
      <c r="S295">
        <v>1</v>
      </c>
      <c r="U295">
        <v>1</v>
      </c>
      <c r="V295">
        <v>0</v>
      </c>
      <c r="W295">
        <v>0</v>
      </c>
      <c r="X295">
        <v>0</v>
      </c>
    </row>
    <row r="296" spans="1:27">
      <c r="A296" s="24">
        <v>45383</v>
      </c>
      <c r="B296" s="24" t="e">
        <f>VLOOKUP($J296,Sheet2!$A$2:$E$46,5,0)</f>
        <v>#N/A</v>
      </c>
      <c r="H296" t="s">
        <v>187</v>
      </c>
      <c r="I296" t="s">
        <v>82</v>
      </c>
      <c r="J296" t="s">
        <v>192</v>
      </c>
      <c r="P296">
        <v>1134</v>
      </c>
      <c r="Q296">
        <v>5</v>
      </c>
      <c r="R296">
        <v>10</v>
      </c>
      <c r="S296">
        <v>5</v>
      </c>
      <c r="U296">
        <v>37</v>
      </c>
      <c r="V296">
        <v>2</v>
      </c>
      <c r="W296">
        <v>2</v>
      </c>
      <c r="X296">
        <v>1</v>
      </c>
    </row>
    <row r="297" spans="1:27">
      <c r="A297" s="24">
        <v>45383</v>
      </c>
      <c r="B297" s="24" t="str">
        <f>VLOOKUP($J297,Sheet2!$A$2:$E$46,5,0)</f>
        <v>WF-7</v>
      </c>
      <c r="H297" t="s">
        <v>187</v>
      </c>
      <c r="I297" t="s">
        <v>86</v>
      </c>
      <c r="J297" t="s">
        <v>193</v>
      </c>
      <c r="P297">
        <v>97</v>
      </c>
      <c r="Q297">
        <v>284</v>
      </c>
      <c r="R297">
        <v>140</v>
      </c>
      <c r="S297">
        <v>414</v>
      </c>
      <c r="U297">
        <v>41</v>
      </c>
      <c r="V297">
        <v>53</v>
      </c>
      <c r="W297">
        <v>48</v>
      </c>
      <c r="X297">
        <v>29</v>
      </c>
    </row>
    <row r="298" spans="1:27">
      <c r="A298" s="24">
        <v>45383</v>
      </c>
      <c r="B298" s="24" t="e">
        <f>VLOOKUP($J298,Sheet2!$A$2:$E$46,5,0)</f>
        <v>#N/A</v>
      </c>
      <c r="H298" t="s">
        <v>187</v>
      </c>
      <c r="I298" t="s">
        <v>44</v>
      </c>
      <c r="J298" t="s">
        <v>194</v>
      </c>
      <c r="P298">
        <v>482</v>
      </c>
      <c r="Q298">
        <v>1301</v>
      </c>
      <c r="R298">
        <v>215</v>
      </c>
      <c r="S298">
        <v>408</v>
      </c>
      <c r="U298">
        <v>26</v>
      </c>
      <c r="V298">
        <v>63</v>
      </c>
      <c r="W298">
        <v>105</v>
      </c>
      <c r="X298">
        <v>66</v>
      </c>
    </row>
    <row r="299" spans="1:27">
      <c r="A299" s="24">
        <v>45383</v>
      </c>
      <c r="B299" s="24" t="e">
        <f>VLOOKUP($J299,Sheet2!$A$2:$E$46,5,0)</f>
        <v>#N/A</v>
      </c>
      <c r="H299" t="s">
        <v>187</v>
      </c>
      <c r="I299" t="s">
        <v>74</v>
      </c>
      <c r="J299" t="s">
        <v>195</v>
      </c>
      <c r="P299">
        <v>1000</v>
      </c>
      <c r="Q299">
        <v>10</v>
      </c>
      <c r="R299">
        <v>224</v>
      </c>
      <c r="S299">
        <v>118</v>
      </c>
      <c r="U299">
        <v>81</v>
      </c>
      <c r="V299">
        <v>5</v>
      </c>
      <c r="W299">
        <v>62</v>
      </c>
      <c r="X299">
        <v>34</v>
      </c>
    </row>
    <row r="300" spans="1:27">
      <c r="A300" s="24">
        <v>45383</v>
      </c>
      <c r="B300" s="24" t="e">
        <f>VLOOKUP($J300,Sheet2!$A$2:$E$46,5,0)</f>
        <v>#N/A</v>
      </c>
      <c r="H300" t="s">
        <v>187</v>
      </c>
      <c r="I300" t="s">
        <v>104</v>
      </c>
      <c r="J300" t="s">
        <v>196</v>
      </c>
      <c r="P300">
        <v>8</v>
      </c>
      <c r="Q300">
        <v>198</v>
      </c>
      <c r="R300">
        <v>403</v>
      </c>
      <c r="S300">
        <v>8</v>
      </c>
      <c r="U300">
        <v>7</v>
      </c>
      <c r="V300">
        <v>13</v>
      </c>
      <c r="W300">
        <v>36</v>
      </c>
      <c r="X300">
        <v>8</v>
      </c>
    </row>
    <row r="301" spans="1:27">
      <c r="A301" s="24">
        <v>45383</v>
      </c>
      <c r="B301" s="24" t="str">
        <f>VLOOKUP($J301,Sheet2!$A$2:$E$46,5,0)</f>
        <v>WF-7</v>
      </c>
      <c r="H301" t="s">
        <v>187</v>
      </c>
      <c r="I301" t="s">
        <v>90</v>
      </c>
      <c r="J301" t="s">
        <v>197</v>
      </c>
      <c r="P301">
        <v>294</v>
      </c>
      <c r="Q301">
        <v>168</v>
      </c>
      <c r="R301">
        <v>218</v>
      </c>
      <c r="S301">
        <v>348</v>
      </c>
      <c r="U301">
        <v>78</v>
      </c>
      <c r="V301">
        <v>18</v>
      </c>
      <c r="W301">
        <v>22</v>
      </c>
      <c r="X301">
        <v>53</v>
      </c>
    </row>
    <row r="302" spans="1:27">
      <c r="A302" s="24">
        <v>45383</v>
      </c>
      <c r="B302" s="24" t="e">
        <f>VLOOKUP($J302,Sheet2!$A$2:$E$46,5,0)</f>
        <v>#N/A</v>
      </c>
      <c r="H302" t="s">
        <v>187</v>
      </c>
      <c r="I302" t="s">
        <v>46</v>
      </c>
      <c r="J302" t="s">
        <v>198</v>
      </c>
      <c r="P302">
        <v>3</v>
      </c>
      <c r="Q302">
        <v>267</v>
      </c>
      <c r="R302">
        <v>17</v>
      </c>
      <c r="S302">
        <v>1</v>
      </c>
      <c r="U302">
        <v>0</v>
      </c>
      <c r="V302">
        <v>7</v>
      </c>
      <c r="W302">
        <v>1</v>
      </c>
      <c r="X302">
        <v>0</v>
      </c>
    </row>
    <row r="303" spans="1:27">
      <c r="A303" s="24">
        <v>45383</v>
      </c>
      <c r="B303" s="24" t="e">
        <f>VLOOKUP($J303,Sheet2!$A$2:$E$46,5,0)</f>
        <v>#N/A</v>
      </c>
      <c r="H303" t="s">
        <v>187</v>
      </c>
      <c r="I303" t="s">
        <v>48</v>
      </c>
      <c r="J303" t="s">
        <v>199</v>
      </c>
      <c r="P303">
        <v>118</v>
      </c>
      <c r="Q303">
        <v>285</v>
      </c>
      <c r="R303">
        <v>9</v>
      </c>
      <c r="S303">
        <v>5</v>
      </c>
      <c r="U303">
        <v>8</v>
      </c>
      <c r="V303">
        <v>5</v>
      </c>
      <c r="W303">
        <v>0</v>
      </c>
      <c r="X303">
        <v>0</v>
      </c>
    </row>
    <row r="304" spans="1:27">
      <c r="A304" s="24">
        <v>45383</v>
      </c>
      <c r="B304" s="24" t="e">
        <f>VLOOKUP($J304,Sheet2!$A$2:$E$46,5,0)</f>
        <v>#N/A</v>
      </c>
      <c r="H304" t="s">
        <v>187</v>
      </c>
      <c r="I304" t="s">
        <v>50</v>
      </c>
      <c r="J304" t="s">
        <v>200</v>
      </c>
      <c r="P304">
        <v>105</v>
      </c>
      <c r="Q304">
        <v>1060</v>
      </c>
      <c r="R304">
        <v>432</v>
      </c>
      <c r="S304">
        <v>403</v>
      </c>
      <c r="U304">
        <v>5</v>
      </c>
      <c r="V304">
        <v>42</v>
      </c>
      <c r="W304">
        <v>13</v>
      </c>
      <c r="X304">
        <v>31</v>
      </c>
    </row>
    <row r="305" spans="1:24">
      <c r="A305" s="24">
        <v>45383</v>
      </c>
      <c r="B305" s="24" t="e">
        <f>VLOOKUP($J305,Sheet2!$A$2:$E$46,5,0)</f>
        <v>#N/A</v>
      </c>
      <c r="H305" t="s">
        <v>187</v>
      </c>
      <c r="I305" t="s">
        <v>58</v>
      </c>
      <c r="J305" t="s">
        <v>201</v>
      </c>
      <c r="P305">
        <v>0</v>
      </c>
      <c r="Q305">
        <v>178</v>
      </c>
      <c r="R305">
        <v>0</v>
      </c>
      <c r="S305">
        <v>0</v>
      </c>
      <c r="U305">
        <v>0</v>
      </c>
      <c r="V305">
        <v>3</v>
      </c>
      <c r="W305">
        <v>0</v>
      </c>
      <c r="X305">
        <v>0</v>
      </c>
    </row>
    <row r="306" spans="1:24">
      <c r="A306" s="24">
        <v>45383</v>
      </c>
      <c r="B306" s="24" t="e">
        <f>VLOOKUP($J306,Sheet2!$A$2:$E$46,5,0)</f>
        <v>#N/A</v>
      </c>
      <c r="H306" t="s">
        <v>187</v>
      </c>
      <c r="I306" t="s">
        <v>98</v>
      </c>
      <c r="J306" t="s">
        <v>202</v>
      </c>
      <c r="P306">
        <v>6</v>
      </c>
      <c r="Q306">
        <v>9</v>
      </c>
      <c r="R306">
        <v>1193</v>
      </c>
      <c r="S306">
        <v>22</v>
      </c>
      <c r="U306">
        <v>2</v>
      </c>
      <c r="V306">
        <v>2</v>
      </c>
      <c r="W306">
        <v>82</v>
      </c>
      <c r="X306">
        <v>3</v>
      </c>
    </row>
    <row r="307" spans="1:24">
      <c r="A307" s="24">
        <v>45383</v>
      </c>
      <c r="B307" s="24" t="str">
        <f>VLOOKUP($J307,Sheet2!$A$2:$E$46,5,0)</f>
        <v>WF-7</v>
      </c>
      <c r="H307" t="s">
        <v>187</v>
      </c>
      <c r="I307" t="s">
        <v>92</v>
      </c>
      <c r="J307" t="s">
        <v>203</v>
      </c>
      <c r="P307">
        <v>341</v>
      </c>
      <c r="Q307">
        <v>466</v>
      </c>
      <c r="R307">
        <v>147</v>
      </c>
      <c r="S307">
        <v>324</v>
      </c>
      <c r="U307">
        <v>134</v>
      </c>
      <c r="V307">
        <v>84</v>
      </c>
      <c r="W307">
        <v>63</v>
      </c>
      <c r="X307">
        <v>72</v>
      </c>
    </row>
    <row r="308" spans="1:24">
      <c r="A308" s="24">
        <v>45383</v>
      </c>
      <c r="B308" s="24" t="e">
        <f>VLOOKUP($J308,Sheet2!$A$2:$E$46,5,0)</f>
        <v>#N/A</v>
      </c>
      <c r="H308" t="s">
        <v>187</v>
      </c>
      <c r="I308" t="s">
        <v>72</v>
      </c>
      <c r="J308" t="s">
        <v>204</v>
      </c>
      <c r="P308">
        <v>83</v>
      </c>
      <c r="Q308">
        <v>457</v>
      </c>
      <c r="R308">
        <v>144</v>
      </c>
      <c r="S308">
        <v>216</v>
      </c>
      <c r="U308">
        <v>12</v>
      </c>
      <c r="V308">
        <v>40</v>
      </c>
      <c r="W308">
        <v>33</v>
      </c>
      <c r="X308">
        <v>20</v>
      </c>
    </row>
    <row r="309" spans="1:24">
      <c r="A309" s="24">
        <v>45383</v>
      </c>
      <c r="B309" s="24" t="e">
        <f>VLOOKUP($J309,Sheet2!$A$2:$E$46,5,0)</f>
        <v>#N/A</v>
      </c>
      <c r="H309" t="s">
        <v>187</v>
      </c>
      <c r="I309" t="s">
        <v>34</v>
      </c>
      <c r="J309" t="s">
        <v>205</v>
      </c>
      <c r="P309">
        <v>0</v>
      </c>
      <c r="Q309">
        <v>1</v>
      </c>
      <c r="R309">
        <v>0</v>
      </c>
      <c r="S309">
        <v>1</v>
      </c>
      <c r="U309">
        <v>0</v>
      </c>
      <c r="V309">
        <v>0</v>
      </c>
      <c r="W309">
        <v>0</v>
      </c>
      <c r="X309">
        <v>0</v>
      </c>
    </row>
    <row r="310" spans="1:24">
      <c r="A310" s="24">
        <v>45383</v>
      </c>
      <c r="B310" s="24" t="e">
        <f>VLOOKUP($J310,Sheet2!$A$2:$E$46,5,0)</f>
        <v>#N/A</v>
      </c>
      <c r="H310" t="s">
        <v>187</v>
      </c>
      <c r="I310" t="s">
        <v>84</v>
      </c>
      <c r="J310" t="s">
        <v>206</v>
      </c>
      <c r="P310">
        <v>819</v>
      </c>
      <c r="Q310">
        <v>412</v>
      </c>
      <c r="R310">
        <v>121</v>
      </c>
      <c r="S310">
        <v>405</v>
      </c>
      <c r="U310">
        <v>95</v>
      </c>
      <c r="V310">
        <v>74</v>
      </c>
      <c r="W310">
        <v>38</v>
      </c>
      <c r="X310">
        <v>71</v>
      </c>
    </row>
    <row r="311" spans="1:24">
      <c r="A311" s="24">
        <v>45383</v>
      </c>
      <c r="B311" s="24" t="e">
        <f>VLOOKUP($J311,Sheet2!$A$2:$E$46,5,0)</f>
        <v>#N/A</v>
      </c>
      <c r="H311" t="s">
        <v>187</v>
      </c>
      <c r="I311" t="s">
        <v>70</v>
      </c>
      <c r="J311" t="s">
        <v>207</v>
      </c>
      <c r="P311">
        <v>2</v>
      </c>
      <c r="Q311">
        <v>2</v>
      </c>
      <c r="R311">
        <v>2</v>
      </c>
      <c r="S311">
        <v>1</v>
      </c>
      <c r="U311">
        <v>1</v>
      </c>
      <c r="V311">
        <v>1</v>
      </c>
      <c r="W311">
        <v>1</v>
      </c>
      <c r="X311">
        <v>0</v>
      </c>
    </row>
    <row r="312" spans="1:24">
      <c r="A312" s="24">
        <v>45383</v>
      </c>
      <c r="B312" s="24" t="e">
        <f>VLOOKUP($J312,Sheet2!$A$2:$E$46,5,0)</f>
        <v>#N/A</v>
      </c>
      <c r="H312" t="s">
        <v>187</v>
      </c>
      <c r="I312" t="s">
        <v>76</v>
      </c>
      <c r="J312" t="s">
        <v>208</v>
      </c>
      <c r="P312">
        <v>241</v>
      </c>
      <c r="Q312">
        <v>250</v>
      </c>
      <c r="R312">
        <v>563</v>
      </c>
      <c r="S312">
        <v>619</v>
      </c>
      <c r="U312">
        <v>22</v>
      </c>
      <c r="V312">
        <v>18</v>
      </c>
      <c r="W312">
        <v>66</v>
      </c>
      <c r="X312">
        <v>63</v>
      </c>
    </row>
    <row r="313" spans="1:24">
      <c r="A313" s="24">
        <v>45383</v>
      </c>
      <c r="B313" s="24" t="e">
        <f>VLOOKUP($J313,Sheet2!$A$2:$E$46,5,0)</f>
        <v>#N/A</v>
      </c>
      <c r="H313" t="s">
        <v>187</v>
      </c>
      <c r="I313" t="s">
        <v>40</v>
      </c>
      <c r="J313" t="s">
        <v>209</v>
      </c>
      <c r="P313">
        <v>5</v>
      </c>
      <c r="Q313">
        <v>4</v>
      </c>
      <c r="R313">
        <v>1</v>
      </c>
      <c r="S313">
        <v>0</v>
      </c>
      <c r="U313">
        <v>1</v>
      </c>
      <c r="V313">
        <v>0</v>
      </c>
      <c r="W313">
        <v>0</v>
      </c>
      <c r="X313">
        <v>0</v>
      </c>
    </row>
    <row r="314" spans="1:24">
      <c r="A314" s="24">
        <v>45383</v>
      </c>
      <c r="B314" s="24" t="e">
        <f>VLOOKUP($J314,Sheet2!$A$2:$E$46,5,0)</f>
        <v>#N/A</v>
      </c>
      <c r="H314" t="s">
        <v>187</v>
      </c>
      <c r="I314" t="s">
        <v>54</v>
      </c>
      <c r="J314" t="s">
        <v>210</v>
      </c>
      <c r="P314">
        <v>666</v>
      </c>
      <c r="Q314">
        <v>2</v>
      </c>
      <c r="R314">
        <v>0</v>
      </c>
      <c r="S314">
        <v>2</v>
      </c>
      <c r="U314">
        <v>32</v>
      </c>
      <c r="V314">
        <v>2</v>
      </c>
      <c r="W314">
        <v>0</v>
      </c>
      <c r="X314">
        <v>0</v>
      </c>
    </row>
    <row r="315" spans="1:24">
      <c r="A315" s="24">
        <v>45383</v>
      </c>
      <c r="B315" s="24" t="e">
        <f>VLOOKUP($J315,Sheet2!$A$2:$E$46,5,0)</f>
        <v>#N/A</v>
      </c>
      <c r="H315" t="s">
        <v>187</v>
      </c>
      <c r="I315" t="s">
        <v>64</v>
      </c>
      <c r="J315" t="s">
        <v>211</v>
      </c>
      <c r="P315">
        <v>613</v>
      </c>
      <c r="Q315">
        <v>77</v>
      </c>
      <c r="R315">
        <v>203</v>
      </c>
      <c r="S315">
        <v>456</v>
      </c>
      <c r="U315">
        <v>30</v>
      </c>
      <c r="V315">
        <v>8</v>
      </c>
      <c r="W315">
        <v>48</v>
      </c>
      <c r="X315">
        <v>46</v>
      </c>
    </row>
    <row r="316" spans="1:24">
      <c r="A316" s="24">
        <v>45383</v>
      </c>
      <c r="B316" s="24" t="e">
        <f>VLOOKUP($J316,Sheet2!$A$2:$E$46,5,0)</f>
        <v>#N/A</v>
      </c>
      <c r="H316" t="s">
        <v>187</v>
      </c>
      <c r="I316" t="s">
        <v>88</v>
      </c>
      <c r="J316" t="s">
        <v>212</v>
      </c>
      <c r="P316">
        <v>127</v>
      </c>
      <c r="Q316">
        <v>550</v>
      </c>
      <c r="R316">
        <v>396</v>
      </c>
      <c r="S316">
        <v>537</v>
      </c>
      <c r="U316">
        <v>1</v>
      </c>
      <c r="V316">
        <v>36</v>
      </c>
      <c r="W316">
        <v>34</v>
      </c>
      <c r="X316">
        <v>46</v>
      </c>
    </row>
    <row r="317" spans="1:24">
      <c r="A317" s="24">
        <v>45383</v>
      </c>
      <c r="B317" s="24" t="e">
        <f>VLOOKUP($J317,Sheet2!$A$2:$E$46,5,0)</f>
        <v>#N/A</v>
      </c>
      <c r="H317" t="s">
        <v>187</v>
      </c>
      <c r="I317" t="s">
        <v>32</v>
      </c>
      <c r="J317" t="s">
        <v>213</v>
      </c>
      <c r="P317">
        <v>2</v>
      </c>
      <c r="Q317">
        <v>2</v>
      </c>
      <c r="R317">
        <v>11</v>
      </c>
      <c r="S317">
        <v>2</v>
      </c>
      <c r="U317">
        <v>0</v>
      </c>
      <c r="V317">
        <v>0</v>
      </c>
      <c r="W317">
        <v>1</v>
      </c>
      <c r="X317">
        <v>1</v>
      </c>
    </row>
    <row r="318" spans="1:24">
      <c r="A318" s="24">
        <v>45383</v>
      </c>
      <c r="B318" s="24" t="str">
        <f>VLOOKUP($J318,Sheet2!$A$2:$E$46,5,0)</f>
        <v>WF-1</v>
      </c>
      <c r="H318" t="s">
        <v>187</v>
      </c>
      <c r="I318" t="s">
        <v>42</v>
      </c>
      <c r="J318" t="s">
        <v>214</v>
      </c>
      <c r="P318">
        <v>189</v>
      </c>
      <c r="Q318">
        <v>245</v>
      </c>
      <c r="R318">
        <v>15</v>
      </c>
      <c r="S318">
        <v>0</v>
      </c>
      <c r="U318">
        <v>16</v>
      </c>
      <c r="V318">
        <v>15</v>
      </c>
      <c r="W318">
        <v>10</v>
      </c>
      <c r="X318">
        <v>0</v>
      </c>
    </row>
    <row r="319" spans="1:24">
      <c r="A319" s="24">
        <v>45383</v>
      </c>
      <c r="B319" s="24" t="e">
        <f>VLOOKUP($J319,Sheet2!$A$2:$E$46,5,0)</f>
        <v>#N/A</v>
      </c>
      <c r="H319" t="s">
        <v>187</v>
      </c>
      <c r="I319" t="s">
        <v>102</v>
      </c>
      <c r="J319" t="s">
        <v>215</v>
      </c>
      <c r="P319">
        <v>360</v>
      </c>
      <c r="Q319">
        <v>400</v>
      </c>
      <c r="R319">
        <v>94</v>
      </c>
      <c r="S319">
        <v>60</v>
      </c>
      <c r="U319">
        <v>33</v>
      </c>
      <c r="V319">
        <v>33</v>
      </c>
      <c r="W319">
        <v>21</v>
      </c>
      <c r="X319">
        <v>20</v>
      </c>
    </row>
    <row r="320" spans="1:24">
      <c r="A320" s="24">
        <v>45383</v>
      </c>
      <c r="B320" s="24" t="e">
        <f>VLOOKUP($J320,Sheet2!$A$2:$E$46,5,0)</f>
        <v>#N/A</v>
      </c>
      <c r="H320" t="s">
        <v>187</v>
      </c>
      <c r="I320" t="s">
        <v>62</v>
      </c>
      <c r="J320" t="s">
        <v>216</v>
      </c>
      <c r="P320">
        <v>62</v>
      </c>
      <c r="Q320">
        <v>3</v>
      </c>
      <c r="R320">
        <v>395</v>
      </c>
      <c r="S320">
        <v>353</v>
      </c>
      <c r="U320">
        <v>2</v>
      </c>
      <c r="V320">
        <v>1</v>
      </c>
      <c r="W320">
        <v>49</v>
      </c>
      <c r="X320">
        <v>25</v>
      </c>
    </row>
    <row r="321" spans="1:27">
      <c r="A321" s="24">
        <v>45383</v>
      </c>
      <c r="B321" s="24" t="e">
        <f>VLOOKUP($J321,Sheet2!$A$2:$E$46,5,0)</f>
        <v>#N/A</v>
      </c>
      <c r="H321" t="s">
        <v>187</v>
      </c>
      <c r="I321" t="s">
        <v>38</v>
      </c>
      <c r="J321" t="s">
        <v>217</v>
      </c>
      <c r="P321">
        <v>21</v>
      </c>
      <c r="Q321">
        <v>1178</v>
      </c>
      <c r="R321">
        <v>148</v>
      </c>
      <c r="S321">
        <v>116</v>
      </c>
      <c r="U321">
        <v>1</v>
      </c>
      <c r="V321">
        <v>22</v>
      </c>
      <c r="W321">
        <v>18</v>
      </c>
      <c r="X321">
        <v>10</v>
      </c>
    </row>
    <row r="322" spans="1:27">
      <c r="A322" s="24">
        <v>45383</v>
      </c>
      <c r="B322" s="24" t="e">
        <f>VLOOKUP($J322,Sheet2!$A$2:$E$46,5,0)</f>
        <v>#N/A</v>
      </c>
      <c r="H322" t="s">
        <v>187</v>
      </c>
      <c r="I322" t="s">
        <v>66</v>
      </c>
      <c r="J322" t="s">
        <v>218</v>
      </c>
      <c r="P322">
        <v>85</v>
      </c>
      <c r="Q322">
        <v>275</v>
      </c>
      <c r="R322">
        <v>7</v>
      </c>
      <c r="S322">
        <v>2</v>
      </c>
      <c r="U322">
        <v>0</v>
      </c>
      <c r="V322">
        <v>2</v>
      </c>
      <c r="W322">
        <v>1</v>
      </c>
      <c r="X322">
        <v>0</v>
      </c>
    </row>
    <row r="323" spans="1:27">
      <c r="A323" s="24">
        <v>45383</v>
      </c>
      <c r="B323" s="24" t="e">
        <f>VLOOKUP($J323,Sheet2!$A$2:$E$46,5,0)</f>
        <v>#N/A</v>
      </c>
      <c r="H323" t="s">
        <v>187</v>
      </c>
      <c r="I323" t="s">
        <v>94</v>
      </c>
      <c r="J323" t="s">
        <v>219</v>
      </c>
      <c r="P323">
        <v>13</v>
      </c>
      <c r="Q323">
        <v>20</v>
      </c>
      <c r="R323">
        <v>661</v>
      </c>
      <c r="S323">
        <v>500</v>
      </c>
      <c r="U323">
        <v>5</v>
      </c>
      <c r="V323">
        <v>8</v>
      </c>
      <c r="W323">
        <v>107</v>
      </c>
      <c r="X323">
        <v>167</v>
      </c>
    </row>
    <row r="324" spans="1:27">
      <c r="A324" s="24">
        <v>45383</v>
      </c>
      <c r="B324" s="24" t="e">
        <f>VLOOKUP($J324,Sheet2!$A$2:$E$46,5,0)</f>
        <v>#N/A</v>
      </c>
      <c r="H324" t="s">
        <v>187</v>
      </c>
      <c r="I324" t="s">
        <v>100</v>
      </c>
      <c r="J324" t="s">
        <v>220</v>
      </c>
      <c r="P324">
        <v>4</v>
      </c>
      <c r="Q324">
        <v>5</v>
      </c>
      <c r="R324">
        <v>370</v>
      </c>
      <c r="S324">
        <v>69</v>
      </c>
      <c r="U324">
        <v>1</v>
      </c>
      <c r="V324">
        <v>4</v>
      </c>
      <c r="W324">
        <v>70</v>
      </c>
      <c r="X324">
        <v>27</v>
      </c>
    </row>
    <row r="325" spans="1:27">
      <c r="A325" s="24">
        <v>45383</v>
      </c>
      <c r="B325" s="24" t="e">
        <f>VLOOKUP($J325,Sheet2!$A$2:$E$46,5,0)</f>
        <v>#N/A</v>
      </c>
      <c r="H325" t="s">
        <v>187</v>
      </c>
      <c r="I325" t="s">
        <v>52</v>
      </c>
      <c r="J325" t="s">
        <v>221</v>
      </c>
      <c r="P325">
        <v>2</v>
      </c>
      <c r="Q325">
        <v>249</v>
      </c>
      <c r="R325">
        <v>207</v>
      </c>
      <c r="S325">
        <v>417</v>
      </c>
      <c r="U325">
        <v>1</v>
      </c>
      <c r="V325">
        <v>8</v>
      </c>
      <c r="W325">
        <v>22</v>
      </c>
      <c r="X325">
        <v>43</v>
      </c>
    </row>
    <row r="326" spans="1:27">
      <c r="A326" s="24">
        <v>45383</v>
      </c>
      <c r="B326" s="24" t="str">
        <f>VLOOKUP($J326,Sheet2!$A$2:$E$46,5,0)</f>
        <v>WF-1</v>
      </c>
      <c r="H326" t="s">
        <v>187</v>
      </c>
      <c r="I326" t="s">
        <v>36</v>
      </c>
      <c r="J326" t="s">
        <v>222</v>
      </c>
      <c r="P326">
        <v>74</v>
      </c>
      <c r="Q326">
        <v>152</v>
      </c>
      <c r="R326">
        <v>57</v>
      </c>
      <c r="S326">
        <v>103</v>
      </c>
      <c r="U326">
        <v>27</v>
      </c>
      <c r="V326">
        <v>31</v>
      </c>
      <c r="W326">
        <v>29</v>
      </c>
      <c r="X326">
        <v>46</v>
      </c>
    </row>
    <row r="327" spans="1:27">
      <c r="A327" s="24">
        <v>45383</v>
      </c>
      <c r="B327" s="24" t="e">
        <f>VLOOKUP($J327,Sheet2!$A$2:$E$46,5,0)</f>
        <v>#N/A</v>
      </c>
      <c r="H327" t="s">
        <v>187</v>
      </c>
      <c r="I327" t="s">
        <v>60</v>
      </c>
      <c r="J327" t="s">
        <v>223</v>
      </c>
      <c r="P327">
        <v>2</v>
      </c>
      <c r="Q327">
        <v>662</v>
      </c>
      <c r="R327">
        <v>72</v>
      </c>
      <c r="S327">
        <v>180</v>
      </c>
      <c r="U327">
        <v>0</v>
      </c>
      <c r="V327">
        <v>12</v>
      </c>
      <c r="W327">
        <v>10</v>
      </c>
      <c r="X327">
        <v>3</v>
      </c>
    </row>
    <row r="328" spans="1:27">
      <c r="A328" s="24">
        <v>45383</v>
      </c>
      <c r="B328" s="24" t="e">
        <f>VLOOKUP($J328,Sheet2!$A$2:$E$46,5,0)</f>
        <v>#N/A</v>
      </c>
      <c r="H328" t="s">
        <v>187</v>
      </c>
      <c r="I328" t="s">
        <v>68</v>
      </c>
      <c r="J328" t="s">
        <v>224</v>
      </c>
      <c r="P328">
        <v>133</v>
      </c>
      <c r="Q328">
        <v>439</v>
      </c>
      <c r="R328">
        <v>143</v>
      </c>
      <c r="S328">
        <v>92</v>
      </c>
      <c r="U328">
        <v>4</v>
      </c>
      <c r="V328">
        <v>21</v>
      </c>
      <c r="W328">
        <v>20</v>
      </c>
      <c r="X328">
        <v>15</v>
      </c>
    </row>
    <row r="329" spans="1:27">
      <c r="A329" s="24">
        <v>45383</v>
      </c>
      <c r="B329" s="24" t="e">
        <f>VLOOKUP($J329,Sheet2!$A$2:$E$46,5,0)</f>
        <v>#N/A</v>
      </c>
      <c r="H329" t="s">
        <v>187</v>
      </c>
      <c r="I329" t="s">
        <v>78</v>
      </c>
      <c r="J329" t="s">
        <v>225</v>
      </c>
      <c r="P329">
        <v>170</v>
      </c>
      <c r="Q329">
        <v>371</v>
      </c>
      <c r="R329">
        <v>26</v>
      </c>
      <c r="S329">
        <v>105</v>
      </c>
      <c r="U329">
        <v>3</v>
      </c>
      <c r="V329">
        <v>16</v>
      </c>
      <c r="W329">
        <v>5</v>
      </c>
      <c r="X329">
        <v>6</v>
      </c>
    </row>
    <row r="330" spans="1:27">
      <c r="A330" s="24">
        <v>45383</v>
      </c>
      <c r="B330" s="24" t="e">
        <f>VLOOKUP($J330,Sheet2!$A$2:$E$46,5,0)</f>
        <v>#N/A</v>
      </c>
      <c r="H330" t="s">
        <v>187</v>
      </c>
      <c r="I330" t="s">
        <v>56</v>
      </c>
      <c r="J330" t="s">
        <v>226</v>
      </c>
      <c r="P330">
        <v>2</v>
      </c>
      <c r="Q330">
        <v>2</v>
      </c>
      <c r="R330">
        <v>87</v>
      </c>
      <c r="S330">
        <v>153</v>
      </c>
      <c r="U330">
        <v>0</v>
      </c>
      <c r="V330">
        <v>1</v>
      </c>
      <c r="W330">
        <v>3</v>
      </c>
      <c r="X330">
        <v>11</v>
      </c>
    </row>
    <row r="331" spans="1:27">
      <c r="A331" s="24">
        <v>45383</v>
      </c>
      <c r="B331" s="24" t="e">
        <f>VLOOKUP($J331,Sheet2!$A$2:$E$46,5,0)</f>
        <v>#N/A</v>
      </c>
      <c r="H331" t="s">
        <v>187</v>
      </c>
      <c r="I331" t="s">
        <v>30</v>
      </c>
      <c r="J331" t="s">
        <v>227</v>
      </c>
      <c r="P331">
        <v>2</v>
      </c>
      <c r="Q331">
        <v>8</v>
      </c>
      <c r="R331">
        <v>2</v>
      </c>
      <c r="S331">
        <v>2</v>
      </c>
      <c r="U331">
        <v>0</v>
      </c>
      <c r="V331">
        <v>0</v>
      </c>
      <c r="W331">
        <v>0</v>
      </c>
      <c r="X331">
        <v>0</v>
      </c>
    </row>
    <row r="332" spans="1:27">
      <c r="A332" s="24">
        <v>45383</v>
      </c>
      <c r="B332" s="24" t="e">
        <f>VLOOKUP($J332,Sheet2!$A$2:$E$46,5,0)</f>
        <v>#N/A</v>
      </c>
      <c r="H332" t="s">
        <v>187</v>
      </c>
      <c r="I332" t="s">
        <v>96</v>
      </c>
      <c r="J332" t="s">
        <v>228</v>
      </c>
      <c r="P332">
        <v>8</v>
      </c>
      <c r="Q332">
        <v>2</v>
      </c>
      <c r="R332">
        <v>541</v>
      </c>
      <c r="S332">
        <v>88</v>
      </c>
      <c r="U332">
        <v>3</v>
      </c>
      <c r="V332">
        <v>1</v>
      </c>
      <c r="W332">
        <v>59</v>
      </c>
      <c r="X332">
        <v>36</v>
      </c>
    </row>
    <row r="333" spans="1:27">
      <c r="A333" s="24">
        <v>45474</v>
      </c>
      <c r="B333" s="24" t="e">
        <f>VLOOKUP($J333,Sheet2!$A$2:$E$46,5,0)</f>
        <v>#N/A</v>
      </c>
      <c r="C333" t="s">
        <v>172</v>
      </c>
      <c r="E333" t="s">
        <v>173</v>
      </c>
      <c r="G333" t="s">
        <v>174</v>
      </c>
      <c r="H333">
        <v>551731</v>
      </c>
      <c r="K333" t="s">
        <v>175</v>
      </c>
      <c r="L333" t="s">
        <v>176</v>
      </c>
      <c r="M333" t="s">
        <v>229</v>
      </c>
      <c r="N333" t="s">
        <v>230</v>
      </c>
      <c r="O333" t="s">
        <v>179</v>
      </c>
      <c r="P333" t="s">
        <v>148</v>
      </c>
      <c r="Q333" t="s">
        <v>149</v>
      </c>
      <c r="R333" t="s">
        <v>150</v>
      </c>
      <c r="S333" t="s">
        <v>151</v>
      </c>
      <c r="T333" t="s">
        <v>180</v>
      </c>
      <c r="U333" t="s">
        <v>144</v>
      </c>
      <c r="V333" t="s">
        <v>145</v>
      </c>
      <c r="W333" t="s">
        <v>146</v>
      </c>
      <c r="X333" t="s">
        <v>147</v>
      </c>
      <c r="Y333" t="s">
        <v>181</v>
      </c>
      <c r="Z333" t="s">
        <v>182</v>
      </c>
      <c r="AA333" t="s">
        <v>183</v>
      </c>
    </row>
    <row r="334" spans="1:27">
      <c r="A334" s="24">
        <v>45474</v>
      </c>
      <c r="B334" s="24" t="e">
        <f>VLOOKUP($J334,Sheet2!$A$2:$E$46,5,0)</f>
        <v>#N/A</v>
      </c>
      <c r="E334" s="8">
        <v>45483.411111111112</v>
      </c>
      <c r="G334" t="s">
        <v>184</v>
      </c>
      <c r="H334">
        <v>286843</v>
      </c>
      <c r="J334" t="s">
        <v>29</v>
      </c>
      <c r="R334"/>
      <c r="S334"/>
      <c r="W334"/>
      <c r="X334"/>
    </row>
    <row r="335" spans="1:27">
      <c r="A335" s="24">
        <v>45474</v>
      </c>
      <c r="B335" s="24" t="str">
        <f>VLOOKUP($J335,Sheet2!$A$2:$E$46,5,0)</f>
        <v>WF-6</v>
      </c>
      <c r="E335" t="s">
        <v>185</v>
      </c>
      <c r="G335" t="s">
        <v>186</v>
      </c>
      <c r="H335">
        <v>264888</v>
      </c>
      <c r="J335" t="s">
        <v>80</v>
      </c>
      <c r="L335">
        <v>128</v>
      </c>
      <c r="M335">
        <v>133</v>
      </c>
      <c r="N335">
        <v>133</v>
      </c>
      <c r="O335">
        <v>3840</v>
      </c>
      <c r="P335">
        <v>124</v>
      </c>
      <c r="Q335">
        <v>0</v>
      </c>
      <c r="R335">
        <v>0</v>
      </c>
      <c r="S335">
        <v>0</v>
      </c>
      <c r="T335">
        <v>128</v>
      </c>
      <c r="U335">
        <v>54</v>
      </c>
      <c r="V335">
        <v>0</v>
      </c>
      <c r="W335">
        <v>0</v>
      </c>
      <c r="X335">
        <v>0</v>
      </c>
      <c r="Y335">
        <v>2553</v>
      </c>
      <c r="Z335">
        <v>2529</v>
      </c>
      <c r="AA335">
        <v>10789</v>
      </c>
    </row>
    <row r="336" spans="1:27">
      <c r="A336" s="24">
        <v>45474</v>
      </c>
      <c r="B336" s="24" t="str">
        <f>VLOOKUP($J336,Sheet2!$A$2:$E$46,5,0)</f>
        <v>WF-1</v>
      </c>
      <c r="E336" s="7">
        <v>45474</v>
      </c>
      <c r="J336" t="s">
        <v>82</v>
      </c>
      <c r="L336">
        <v>315</v>
      </c>
      <c r="M336">
        <v>319</v>
      </c>
      <c r="N336">
        <v>39</v>
      </c>
      <c r="O336">
        <v>3540</v>
      </c>
      <c r="P336">
        <v>314</v>
      </c>
      <c r="Q336">
        <v>0</v>
      </c>
      <c r="R336">
        <v>0</v>
      </c>
      <c r="S336">
        <v>0</v>
      </c>
      <c r="T336">
        <v>39</v>
      </c>
      <c r="U336">
        <v>38</v>
      </c>
      <c r="V336">
        <v>0</v>
      </c>
      <c r="W336">
        <v>0</v>
      </c>
      <c r="X336">
        <v>0</v>
      </c>
      <c r="Y336">
        <v>2624</v>
      </c>
      <c r="Z336">
        <v>2598</v>
      </c>
      <c r="AA336">
        <v>9528</v>
      </c>
    </row>
    <row r="337" spans="1:27">
      <c r="A337" s="24">
        <v>45474</v>
      </c>
      <c r="B337" s="24" t="str">
        <f>VLOOKUP($J337,Sheet2!$A$2:$E$46,5,0)</f>
        <v>WF-7</v>
      </c>
      <c r="J337" t="s">
        <v>86</v>
      </c>
      <c r="L337">
        <v>147</v>
      </c>
      <c r="M337">
        <v>147</v>
      </c>
      <c r="N337">
        <v>147</v>
      </c>
      <c r="O337">
        <v>2830</v>
      </c>
      <c r="P337">
        <v>146</v>
      </c>
      <c r="Q337">
        <v>0</v>
      </c>
      <c r="R337">
        <v>0</v>
      </c>
      <c r="S337">
        <v>0</v>
      </c>
      <c r="T337">
        <v>147</v>
      </c>
      <c r="U337">
        <v>48</v>
      </c>
      <c r="V337">
        <v>0</v>
      </c>
      <c r="W337">
        <v>0</v>
      </c>
      <c r="X337">
        <v>0</v>
      </c>
      <c r="Y337">
        <v>1882</v>
      </c>
      <c r="Z337">
        <v>1862</v>
      </c>
      <c r="AA337">
        <v>6956</v>
      </c>
    </row>
    <row r="338" spans="1:27">
      <c r="A338" s="24">
        <v>45474</v>
      </c>
      <c r="B338" s="24" t="str">
        <f>VLOOKUP($J338,Sheet2!$A$2:$E$46,5,0)</f>
        <v>WF-3</v>
      </c>
      <c r="J338" t="s">
        <v>44</v>
      </c>
      <c r="L338">
        <v>151</v>
      </c>
      <c r="M338">
        <v>152</v>
      </c>
      <c r="N338">
        <v>151</v>
      </c>
      <c r="O338">
        <v>3968</v>
      </c>
      <c r="P338">
        <v>125</v>
      </c>
      <c r="Q338">
        <v>0</v>
      </c>
      <c r="R338">
        <v>0</v>
      </c>
      <c r="S338">
        <v>0</v>
      </c>
      <c r="T338">
        <v>150</v>
      </c>
      <c r="U338">
        <v>40</v>
      </c>
      <c r="V338">
        <v>0</v>
      </c>
      <c r="W338">
        <v>0</v>
      </c>
      <c r="X338">
        <v>0</v>
      </c>
      <c r="Y338">
        <v>2526</v>
      </c>
      <c r="Z338">
        <v>2486</v>
      </c>
      <c r="AA338">
        <v>9625</v>
      </c>
    </row>
    <row r="339" spans="1:27">
      <c r="A339" s="24">
        <v>45474</v>
      </c>
      <c r="B339" s="24" t="str">
        <f>VLOOKUP($J339,Sheet2!$A$2:$E$46,5,0)</f>
        <v>WF-7</v>
      </c>
      <c r="J339" t="s">
        <v>90</v>
      </c>
      <c r="L339">
        <v>94</v>
      </c>
      <c r="M339">
        <v>96</v>
      </c>
      <c r="N339">
        <v>94</v>
      </c>
      <c r="O339">
        <v>2956</v>
      </c>
      <c r="P339">
        <v>94</v>
      </c>
      <c r="Q339">
        <v>0</v>
      </c>
      <c r="R339">
        <v>0</v>
      </c>
      <c r="S339">
        <v>0</v>
      </c>
      <c r="T339">
        <v>93</v>
      </c>
      <c r="U339">
        <v>0</v>
      </c>
      <c r="V339">
        <v>0</v>
      </c>
      <c r="W339">
        <v>0</v>
      </c>
      <c r="X339">
        <v>0</v>
      </c>
      <c r="Y339">
        <v>1942</v>
      </c>
      <c r="Z339">
        <v>1925</v>
      </c>
      <c r="AA339">
        <v>8116</v>
      </c>
    </row>
    <row r="340" spans="1:27">
      <c r="A340" s="24">
        <v>45474</v>
      </c>
      <c r="B340" s="24" t="str">
        <f>VLOOKUP($J340,Sheet2!$A$2:$E$46,5,0)</f>
        <v>WF-4</v>
      </c>
      <c r="J340" t="s">
        <v>46</v>
      </c>
      <c r="L340">
        <v>289</v>
      </c>
      <c r="M340">
        <v>299</v>
      </c>
      <c r="N340">
        <v>210</v>
      </c>
      <c r="O340">
        <v>6277</v>
      </c>
      <c r="P340">
        <v>289</v>
      </c>
      <c r="Q340">
        <v>0</v>
      </c>
      <c r="R340">
        <v>0</v>
      </c>
      <c r="S340">
        <v>0</v>
      </c>
      <c r="T340">
        <v>200</v>
      </c>
      <c r="U340">
        <v>200</v>
      </c>
      <c r="V340">
        <v>0</v>
      </c>
      <c r="W340">
        <v>0</v>
      </c>
      <c r="X340">
        <v>0</v>
      </c>
      <c r="Y340">
        <v>4403</v>
      </c>
      <c r="Z340">
        <v>4330</v>
      </c>
      <c r="AA340">
        <v>14412</v>
      </c>
    </row>
    <row r="341" spans="1:27">
      <c r="A341" s="24">
        <v>45474</v>
      </c>
      <c r="B341" s="24" t="str">
        <f>VLOOKUP($J341,Sheet2!$A$2:$E$46,5,0)</f>
        <v>WF-3</v>
      </c>
      <c r="J341" t="s">
        <v>48</v>
      </c>
      <c r="L341">
        <v>212</v>
      </c>
      <c r="M341">
        <v>222</v>
      </c>
      <c r="N341">
        <v>106</v>
      </c>
      <c r="O341">
        <v>3996</v>
      </c>
      <c r="P341">
        <v>211</v>
      </c>
      <c r="Q341">
        <v>0</v>
      </c>
      <c r="R341">
        <v>0</v>
      </c>
      <c r="S341">
        <v>0</v>
      </c>
      <c r="T341">
        <v>96</v>
      </c>
      <c r="U341">
        <v>95</v>
      </c>
      <c r="V341">
        <v>0</v>
      </c>
      <c r="W341">
        <v>0</v>
      </c>
      <c r="X341">
        <v>0</v>
      </c>
      <c r="Y341">
        <v>2441</v>
      </c>
      <c r="Z341">
        <v>2386</v>
      </c>
      <c r="AA341">
        <v>11121</v>
      </c>
    </row>
    <row r="342" spans="1:27">
      <c r="A342" s="24">
        <v>45474</v>
      </c>
      <c r="B342" s="24" t="str">
        <f>VLOOKUP($J342,Sheet2!$A$2:$E$46,5,0)</f>
        <v>WF-4</v>
      </c>
      <c r="J342" t="s">
        <v>50</v>
      </c>
      <c r="L342">
        <v>93</v>
      </c>
      <c r="M342">
        <v>114</v>
      </c>
      <c r="N342">
        <v>111</v>
      </c>
      <c r="O342">
        <v>3709</v>
      </c>
      <c r="P342">
        <v>73</v>
      </c>
      <c r="Q342">
        <v>0</v>
      </c>
      <c r="R342">
        <v>0</v>
      </c>
      <c r="S342">
        <v>0</v>
      </c>
      <c r="T342">
        <v>93</v>
      </c>
      <c r="U342">
        <v>62</v>
      </c>
      <c r="V342">
        <v>0</v>
      </c>
      <c r="W342">
        <v>0</v>
      </c>
      <c r="X342">
        <v>0</v>
      </c>
      <c r="Y342">
        <v>2783</v>
      </c>
      <c r="Z342">
        <v>2755</v>
      </c>
      <c r="AA342">
        <v>10491</v>
      </c>
    </row>
    <row r="343" spans="1:27">
      <c r="A343" s="24">
        <v>45474</v>
      </c>
      <c r="B343" s="24" t="str">
        <f>VLOOKUP($J343,Sheet2!$A$2:$E$46,5,0)</f>
        <v>WF-5</v>
      </c>
      <c r="J343" t="s">
        <v>58</v>
      </c>
      <c r="L343">
        <v>23</v>
      </c>
      <c r="M343">
        <v>23</v>
      </c>
      <c r="N343">
        <v>22</v>
      </c>
      <c r="O343">
        <v>814</v>
      </c>
      <c r="P343">
        <v>23</v>
      </c>
      <c r="Q343">
        <v>0</v>
      </c>
      <c r="R343">
        <v>0</v>
      </c>
      <c r="S343">
        <v>0</v>
      </c>
      <c r="T343">
        <v>22</v>
      </c>
      <c r="U343">
        <v>22</v>
      </c>
      <c r="V343">
        <v>0</v>
      </c>
      <c r="W343">
        <v>0</v>
      </c>
      <c r="X343">
        <v>0</v>
      </c>
      <c r="Y343">
        <v>526</v>
      </c>
      <c r="Z343">
        <v>520</v>
      </c>
      <c r="AA343">
        <v>2019</v>
      </c>
    </row>
    <row r="344" spans="1:27">
      <c r="A344" s="24">
        <v>45474</v>
      </c>
      <c r="B344" s="24" t="str">
        <f>VLOOKUP($J344,Sheet2!$A$2:$E$46,5,0)</f>
        <v>WF-7</v>
      </c>
      <c r="J344" t="s">
        <v>98</v>
      </c>
      <c r="L344">
        <v>254</v>
      </c>
      <c r="M344">
        <v>261</v>
      </c>
      <c r="N344">
        <v>119</v>
      </c>
      <c r="O344">
        <v>5910</v>
      </c>
      <c r="P344">
        <v>254</v>
      </c>
      <c r="Q344">
        <v>0</v>
      </c>
      <c r="R344">
        <v>0</v>
      </c>
      <c r="S344">
        <v>0</v>
      </c>
      <c r="T344">
        <v>119</v>
      </c>
      <c r="U344">
        <v>110</v>
      </c>
      <c r="V344">
        <v>0</v>
      </c>
      <c r="W344">
        <v>0</v>
      </c>
      <c r="X344">
        <v>0</v>
      </c>
      <c r="Y344">
        <v>4152</v>
      </c>
      <c r="Z344">
        <v>4119</v>
      </c>
      <c r="AA344">
        <v>15580</v>
      </c>
    </row>
    <row r="345" spans="1:27">
      <c r="A345" s="24">
        <v>45474</v>
      </c>
      <c r="B345" s="24" t="str">
        <f>VLOOKUP($J345,Sheet2!$A$2:$E$46,5,0)</f>
        <v>WF-7</v>
      </c>
      <c r="J345" t="s">
        <v>92</v>
      </c>
      <c r="L345">
        <v>109</v>
      </c>
      <c r="M345">
        <v>110</v>
      </c>
      <c r="N345">
        <v>109</v>
      </c>
      <c r="O345">
        <v>2756</v>
      </c>
      <c r="P345">
        <v>109</v>
      </c>
      <c r="Q345">
        <v>0</v>
      </c>
      <c r="R345">
        <v>0</v>
      </c>
      <c r="S345">
        <v>0</v>
      </c>
      <c r="T345">
        <v>108</v>
      </c>
      <c r="U345">
        <v>33</v>
      </c>
      <c r="V345">
        <v>0</v>
      </c>
      <c r="W345">
        <v>0</v>
      </c>
      <c r="X345">
        <v>0</v>
      </c>
      <c r="Y345">
        <v>1845</v>
      </c>
      <c r="Z345">
        <v>1813</v>
      </c>
      <c r="AA345">
        <v>6858</v>
      </c>
    </row>
    <row r="346" spans="1:27">
      <c r="A346" s="24">
        <v>45474</v>
      </c>
      <c r="B346" s="24" t="str">
        <f>VLOOKUP($J346,Sheet2!$A$2:$E$46,5,0)</f>
        <v>WF-2</v>
      </c>
      <c r="J346" t="s">
        <v>34</v>
      </c>
      <c r="L346">
        <v>2</v>
      </c>
      <c r="M346">
        <v>2</v>
      </c>
      <c r="N346">
        <v>2</v>
      </c>
      <c r="O346">
        <v>3052</v>
      </c>
      <c r="P346">
        <v>2</v>
      </c>
      <c r="Q346">
        <v>0</v>
      </c>
      <c r="R346">
        <v>0</v>
      </c>
      <c r="S346">
        <v>0</v>
      </c>
      <c r="T346">
        <v>2</v>
      </c>
      <c r="U346">
        <v>2</v>
      </c>
      <c r="V346">
        <v>0</v>
      </c>
      <c r="W346">
        <v>0</v>
      </c>
      <c r="X346">
        <v>0</v>
      </c>
      <c r="Y346">
        <v>1978</v>
      </c>
      <c r="Z346">
        <v>1931</v>
      </c>
      <c r="AA346">
        <v>6723</v>
      </c>
    </row>
    <row r="347" spans="1:27">
      <c r="A347" s="24">
        <v>45474</v>
      </c>
      <c r="B347" s="24" t="str">
        <f>VLOOKUP($J347,Sheet2!$A$2:$E$46,5,0)</f>
        <v>WF-6</v>
      </c>
      <c r="J347" t="s">
        <v>84</v>
      </c>
      <c r="L347">
        <v>10</v>
      </c>
      <c r="M347">
        <v>30</v>
      </c>
      <c r="N347">
        <v>26</v>
      </c>
      <c r="O347">
        <v>2418</v>
      </c>
      <c r="P347">
        <v>10</v>
      </c>
      <c r="Q347">
        <v>0</v>
      </c>
      <c r="R347">
        <v>0</v>
      </c>
      <c r="S347">
        <v>0</v>
      </c>
      <c r="T347">
        <v>8</v>
      </c>
      <c r="U347">
        <v>8</v>
      </c>
      <c r="V347">
        <v>0</v>
      </c>
      <c r="W347">
        <v>0</v>
      </c>
      <c r="X347">
        <v>0</v>
      </c>
      <c r="Y347">
        <v>1690</v>
      </c>
      <c r="Z347">
        <v>1684</v>
      </c>
      <c r="AA347">
        <v>6236</v>
      </c>
    </row>
    <row r="348" spans="1:27">
      <c r="A348" s="24">
        <v>45474</v>
      </c>
      <c r="B348" s="24" t="str">
        <f>VLOOKUP($J348,Sheet2!$A$2:$E$46,5,0)</f>
        <v>WF-4</v>
      </c>
      <c r="J348" t="s">
        <v>70</v>
      </c>
      <c r="L348">
        <v>10</v>
      </c>
      <c r="M348">
        <v>13</v>
      </c>
      <c r="N348">
        <v>12</v>
      </c>
      <c r="O348">
        <v>2089</v>
      </c>
      <c r="P348">
        <v>10</v>
      </c>
      <c r="Q348">
        <v>0</v>
      </c>
      <c r="R348">
        <v>0</v>
      </c>
      <c r="S348">
        <v>0</v>
      </c>
      <c r="T348">
        <v>9</v>
      </c>
      <c r="U348">
        <v>9</v>
      </c>
      <c r="V348">
        <v>0</v>
      </c>
      <c r="W348">
        <v>0</v>
      </c>
      <c r="X348">
        <v>0</v>
      </c>
      <c r="Y348">
        <v>1385</v>
      </c>
      <c r="Z348">
        <v>1377</v>
      </c>
      <c r="AA348">
        <v>5190</v>
      </c>
    </row>
    <row r="349" spans="1:27">
      <c r="A349" s="24">
        <v>45474</v>
      </c>
      <c r="B349" s="24" t="str">
        <f>VLOOKUP($J349,Sheet2!$A$2:$E$46,5,0)</f>
        <v>WF-6</v>
      </c>
      <c r="J349" t="s">
        <v>76</v>
      </c>
      <c r="L349">
        <v>344</v>
      </c>
      <c r="M349">
        <v>359</v>
      </c>
      <c r="N349">
        <v>227</v>
      </c>
      <c r="O349">
        <v>6447</v>
      </c>
      <c r="P349">
        <v>324</v>
      </c>
      <c r="Q349">
        <v>0</v>
      </c>
      <c r="R349">
        <v>0</v>
      </c>
      <c r="S349">
        <v>0</v>
      </c>
      <c r="T349">
        <v>215</v>
      </c>
      <c r="U349">
        <v>183</v>
      </c>
      <c r="V349">
        <v>0</v>
      </c>
      <c r="W349">
        <v>0</v>
      </c>
      <c r="X349">
        <v>0</v>
      </c>
      <c r="Y349">
        <v>4494</v>
      </c>
      <c r="Z349">
        <v>4442</v>
      </c>
      <c r="AA349">
        <v>17073</v>
      </c>
    </row>
    <row r="350" spans="1:27">
      <c r="A350" s="24">
        <v>45474</v>
      </c>
      <c r="B350" s="24" t="str">
        <f>VLOOKUP($J350,Sheet2!$A$2:$E$46,5,0)</f>
        <v>WF-2</v>
      </c>
      <c r="J350" t="s">
        <v>40</v>
      </c>
      <c r="L350">
        <v>92</v>
      </c>
      <c r="M350">
        <v>145</v>
      </c>
      <c r="N350">
        <v>84</v>
      </c>
      <c r="O350">
        <v>3342</v>
      </c>
      <c r="P350">
        <v>92</v>
      </c>
      <c r="Q350">
        <v>0</v>
      </c>
      <c r="R350">
        <v>0</v>
      </c>
      <c r="S350">
        <v>0</v>
      </c>
      <c r="T350">
        <v>72</v>
      </c>
      <c r="U350">
        <v>72</v>
      </c>
      <c r="V350">
        <v>0</v>
      </c>
      <c r="W350">
        <v>0</v>
      </c>
      <c r="X350">
        <v>0</v>
      </c>
      <c r="Y350">
        <v>2293</v>
      </c>
      <c r="Z350">
        <v>2269</v>
      </c>
      <c r="AA350">
        <v>8603</v>
      </c>
    </row>
    <row r="351" spans="1:27">
      <c r="A351" s="24">
        <v>45474</v>
      </c>
      <c r="B351" s="24" t="str">
        <f>VLOOKUP($J351,Sheet2!$A$2:$E$46,5,0)</f>
        <v>WF-5</v>
      </c>
      <c r="J351" t="s">
        <v>54</v>
      </c>
      <c r="L351">
        <v>124</v>
      </c>
      <c r="M351">
        <v>127</v>
      </c>
      <c r="N351">
        <v>4</v>
      </c>
      <c r="O351">
        <v>2619</v>
      </c>
      <c r="P351">
        <v>124</v>
      </c>
      <c r="Q351">
        <v>0</v>
      </c>
      <c r="R351">
        <v>0</v>
      </c>
      <c r="S351">
        <v>0</v>
      </c>
      <c r="T351">
        <v>2</v>
      </c>
      <c r="U351">
        <v>2</v>
      </c>
      <c r="V351">
        <v>0</v>
      </c>
      <c r="W351">
        <v>0</v>
      </c>
      <c r="X351">
        <v>0</v>
      </c>
      <c r="Y351">
        <v>1824</v>
      </c>
      <c r="Z351">
        <v>1817</v>
      </c>
      <c r="AA351">
        <v>6959</v>
      </c>
    </row>
    <row r="352" spans="1:27">
      <c r="A352" s="24">
        <v>45474</v>
      </c>
      <c r="B352" s="24" t="str">
        <f>VLOOKUP($J352,Sheet2!$A$2:$E$46,5,0)</f>
        <v>WF-5</v>
      </c>
      <c r="J352" t="s">
        <v>64</v>
      </c>
      <c r="L352">
        <v>70</v>
      </c>
      <c r="M352">
        <v>71</v>
      </c>
      <c r="N352">
        <v>68</v>
      </c>
      <c r="O352">
        <v>2518</v>
      </c>
      <c r="P352">
        <v>65</v>
      </c>
      <c r="Q352">
        <v>0</v>
      </c>
      <c r="R352">
        <v>0</v>
      </c>
      <c r="S352">
        <v>0</v>
      </c>
      <c r="T352">
        <v>67</v>
      </c>
      <c r="U352">
        <v>29</v>
      </c>
      <c r="V352">
        <v>0</v>
      </c>
      <c r="W352">
        <v>0</v>
      </c>
      <c r="X352">
        <v>0</v>
      </c>
      <c r="Y352">
        <v>1652</v>
      </c>
      <c r="Z352">
        <v>1628</v>
      </c>
      <c r="AA352">
        <v>5915</v>
      </c>
    </row>
    <row r="353" spans="1:27">
      <c r="A353" s="24">
        <v>45474</v>
      </c>
      <c r="B353" s="24" t="str">
        <f>VLOOKUP($J353,Sheet2!$A$2:$E$46,5,0)</f>
        <v>WF-1</v>
      </c>
      <c r="J353" t="s">
        <v>88</v>
      </c>
      <c r="L353">
        <v>118</v>
      </c>
      <c r="M353">
        <v>138</v>
      </c>
      <c r="N353">
        <v>138</v>
      </c>
      <c r="O353">
        <v>2967</v>
      </c>
      <c r="P353">
        <v>111</v>
      </c>
      <c r="Q353">
        <v>0</v>
      </c>
      <c r="R353">
        <v>0</v>
      </c>
      <c r="S353">
        <v>0</v>
      </c>
      <c r="T353">
        <v>118</v>
      </c>
      <c r="U353">
        <v>43</v>
      </c>
      <c r="V353">
        <v>0</v>
      </c>
      <c r="W353">
        <v>0</v>
      </c>
      <c r="X353">
        <v>0</v>
      </c>
      <c r="Y353">
        <v>2154</v>
      </c>
      <c r="Z353">
        <v>2126</v>
      </c>
      <c r="AA353">
        <v>7906</v>
      </c>
    </row>
    <row r="354" spans="1:27">
      <c r="A354" s="24">
        <v>45474</v>
      </c>
      <c r="B354" s="24" t="str">
        <f>VLOOKUP($J354,Sheet2!$A$2:$E$46,5,0)</f>
        <v>WF-2</v>
      </c>
      <c r="J354" t="s">
        <v>32</v>
      </c>
      <c r="L354">
        <v>213</v>
      </c>
      <c r="M354">
        <v>217</v>
      </c>
      <c r="N354">
        <v>150</v>
      </c>
      <c r="O354">
        <v>5694</v>
      </c>
      <c r="P354">
        <v>213</v>
      </c>
      <c r="Q354">
        <v>0</v>
      </c>
      <c r="R354">
        <v>0</v>
      </c>
      <c r="S354">
        <v>0</v>
      </c>
      <c r="T354">
        <v>148</v>
      </c>
      <c r="U354">
        <v>148</v>
      </c>
      <c r="V354">
        <v>0</v>
      </c>
      <c r="W354">
        <v>0</v>
      </c>
      <c r="X354">
        <v>0</v>
      </c>
      <c r="Y354">
        <v>3545</v>
      </c>
      <c r="Z354">
        <v>3472</v>
      </c>
      <c r="AA354">
        <v>13554</v>
      </c>
    </row>
    <row r="355" spans="1:27">
      <c r="A355" s="24">
        <v>45474</v>
      </c>
      <c r="B355" s="24" t="str">
        <f>VLOOKUP($J355,Sheet2!$A$2:$E$46,5,0)</f>
        <v>WF-6</v>
      </c>
      <c r="J355" t="s">
        <v>102</v>
      </c>
      <c r="L355">
        <v>173</v>
      </c>
      <c r="M355">
        <v>231</v>
      </c>
      <c r="N355">
        <v>231</v>
      </c>
      <c r="O355">
        <v>3752</v>
      </c>
      <c r="P355">
        <v>170</v>
      </c>
      <c r="Q355">
        <v>0</v>
      </c>
      <c r="R355">
        <v>0</v>
      </c>
      <c r="S355">
        <v>0</v>
      </c>
      <c r="T355">
        <v>173</v>
      </c>
      <c r="U355">
        <v>73</v>
      </c>
      <c r="V355">
        <v>0</v>
      </c>
      <c r="W355">
        <v>0</v>
      </c>
      <c r="X355">
        <v>0</v>
      </c>
      <c r="Y355">
        <v>2481</v>
      </c>
      <c r="Z355">
        <v>2452</v>
      </c>
      <c r="AA355">
        <v>9126</v>
      </c>
    </row>
    <row r="356" spans="1:27">
      <c r="A356" s="24">
        <v>45474</v>
      </c>
      <c r="B356" s="24" t="str">
        <f>VLOOKUP($J356,Sheet2!$A$2:$E$46,5,0)</f>
        <v>WF-4</v>
      </c>
      <c r="J356" t="s">
        <v>62</v>
      </c>
      <c r="L356">
        <v>100</v>
      </c>
      <c r="M356">
        <v>107</v>
      </c>
      <c r="N356">
        <v>80</v>
      </c>
      <c r="O356">
        <v>3145</v>
      </c>
      <c r="P356">
        <v>98</v>
      </c>
      <c r="Q356">
        <v>0</v>
      </c>
      <c r="R356">
        <v>0</v>
      </c>
      <c r="S356">
        <v>0</v>
      </c>
      <c r="T356">
        <v>73</v>
      </c>
      <c r="U356">
        <v>71</v>
      </c>
      <c r="V356">
        <v>0</v>
      </c>
      <c r="W356">
        <v>0</v>
      </c>
      <c r="X356">
        <v>0</v>
      </c>
      <c r="Y356">
        <v>2235</v>
      </c>
      <c r="Z356">
        <v>2189</v>
      </c>
      <c r="AA356">
        <v>7788</v>
      </c>
    </row>
    <row r="357" spans="1:27">
      <c r="A357" s="24">
        <v>45474</v>
      </c>
      <c r="B357" s="24" t="str">
        <f>VLOOKUP($J357,Sheet2!$A$2:$E$46,5,0)</f>
        <v>WF-1</v>
      </c>
      <c r="J357" t="s">
        <v>38</v>
      </c>
      <c r="L357">
        <v>138</v>
      </c>
      <c r="M357">
        <v>150</v>
      </c>
      <c r="N357">
        <v>108</v>
      </c>
      <c r="O357">
        <v>3566</v>
      </c>
      <c r="P357">
        <v>130</v>
      </c>
      <c r="Q357">
        <v>0</v>
      </c>
      <c r="R357">
        <v>0</v>
      </c>
      <c r="S357">
        <v>0</v>
      </c>
      <c r="T357">
        <v>100</v>
      </c>
      <c r="U357">
        <v>80</v>
      </c>
      <c r="V357">
        <v>0</v>
      </c>
      <c r="W357">
        <v>0</v>
      </c>
      <c r="X357">
        <v>0</v>
      </c>
      <c r="Y357">
        <v>2412</v>
      </c>
      <c r="Z357">
        <v>2375</v>
      </c>
      <c r="AA357">
        <v>8504</v>
      </c>
    </row>
    <row r="358" spans="1:27">
      <c r="A358" s="24">
        <v>45474</v>
      </c>
      <c r="B358" s="24" t="str">
        <f>VLOOKUP($J358,Sheet2!$A$2:$E$46,5,0)</f>
        <v>WF-5</v>
      </c>
      <c r="J358" t="s">
        <v>66</v>
      </c>
      <c r="L358">
        <v>311</v>
      </c>
      <c r="M358">
        <v>340</v>
      </c>
      <c r="N358">
        <v>181</v>
      </c>
      <c r="O358">
        <v>5686</v>
      </c>
      <c r="P358">
        <v>311</v>
      </c>
      <c r="Q358">
        <v>0</v>
      </c>
      <c r="R358">
        <v>0</v>
      </c>
      <c r="S358">
        <v>0</v>
      </c>
      <c r="T358">
        <v>159</v>
      </c>
      <c r="U358">
        <v>159</v>
      </c>
      <c r="V358">
        <v>0</v>
      </c>
      <c r="W358">
        <v>0</v>
      </c>
      <c r="X358">
        <v>0</v>
      </c>
      <c r="Y358">
        <v>3515</v>
      </c>
      <c r="Z358">
        <v>3458</v>
      </c>
      <c r="AA358">
        <v>15348</v>
      </c>
    </row>
    <row r="359" spans="1:27">
      <c r="A359" s="24">
        <v>45474</v>
      </c>
      <c r="B359" s="24" t="str">
        <f>VLOOKUP($J359,Sheet2!$A$2:$E$46,5,0)</f>
        <v>WF-7</v>
      </c>
      <c r="J359" t="s">
        <v>94</v>
      </c>
      <c r="L359">
        <v>16</v>
      </c>
      <c r="M359">
        <v>18</v>
      </c>
      <c r="N359">
        <v>18</v>
      </c>
      <c r="O359">
        <v>2346</v>
      </c>
      <c r="P359">
        <v>5</v>
      </c>
      <c r="Q359">
        <v>0</v>
      </c>
      <c r="R359">
        <v>0</v>
      </c>
      <c r="S359">
        <v>0</v>
      </c>
      <c r="T359">
        <v>16</v>
      </c>
      <c r="U359">
        <v>3</v>
      </c>
      <c r="V359">
        <v>0</v>
      </c>
      <c r="W359">
        <v>0</v>
      </c>
      <c r="X359">
        <v>0</v>
      </c>
      <c r="Y359">
        <v>1680</v>
      </c>
      <c r="Z359">
        <v>1672</v>
      </c>
      <c r="AA359">
        <v>6544</v>
      </c>
    </row>
    <row r="360" spans="1:27">
      <c r="A360" s="24">
        <v>45474</v>
      </c>
      <c r="B360" s="24" t="str">
        <f>VLOOKUP($J360,Sheet2!$A$2:$E$46,5,0)</f>
        <v>WF-1</v>
      </c>
      <c r="J360" t="s">
        <v>100</v>
      </c>
      <c r="L360">
        <v>113</v>
      </c>
      <c r="M360">
        <v>119</v>
      </c>
      <c r="N360">
        <v>103</v>
      </c>
      <c r="O360">
        <v>1883</v>
      </c>
      <c r="P360">
        <v>87</v>
      </c>
      <c r="Q360">
        <v>0</v>
      </c>
      <c r="R360">
        <v>0</v>
      </c>
      <c r="S360">
        <v>0</v>
      </c>
      <c r="T360">
        <v>101</v>
      </c>
      <c r="U360">
        <v>47</v>
      </c>
      <c r="V360">
        <v>0</v>
      </c>
      <c r="W360">
        <v>0</v>
      </c>
      <c r="X360">
        <v>0</v>
      </c>
      <c r="Y360">
        <v>1467</v>
      </c>
      <c r="Z360">
        <v>1458</v>
      </c>
      <c r="AA360">
        <v>4506</v>
      </c>
    </row>
    <row r="361" spans="1:27">
      <c r="A361" s="24">
        <v>45474</v>
      </c>
      <c r="B361" s="24" t="str">
        <f>VLOOKUP($J361,Sheet2!$A$2:$E$46,5,0)</f>
        <v>WF-4</v>
      </c>
      <c r="J361" t="s">
        <v>52</v>
      </c>
      <c r="L361">
        <v>97</v>
      </c>
      <c r="M361">
        <v>116</v>
      </c>
      <c r="N361">
        <v>93</v>
      </c>
      <c r="O361">
        <v>2475</v>
      </c>
      <c r="P361">
        <v>89</v>
      </c>
      <c r="Q361">
        <v>0</v>
      </c>
      <c r="R361">
        <v>0</v>
      </c>
      <c r="S361">
        <v>0</v>
      </c>
      <c r="T361">
        <v>85</v>
      </c>
      <c r="U361">
        <v>67</v>
      </c>
      <c r="V361">
        <v>0</v>
      </c>
      <c r="W361">
        <v>0</v>
      </c>
      <c r="X361">
        <v>0</v>
      </c>
      <c r="Y361">
        <v>1775</v>
      </c>
      <c r="Z361">
        <v>1757</v>
      </c>
      <c r="AA361">
        <v>7511</v>
      </c>
    </row>
    <row r="362" spans="1:27">
      <c r="A362" s="24">
        <v>45474</v>
      </c>
      <c r="B362" s="24" t="str">
        <f>VLOOKUP($J362,Sheet2!$A$2:$E$46,5,0)</f>
        <v>WF-1</v>
      </c>
      <c r="J362" t="s">
        <v>36</v>
      </c>
      <c r="L362">
        <v>39</v>
      </c>
      <c r="M362">
        <v>54</v>
      </c>
      <c r="N362">
        <v>50</v>
      </c>
      <c r="O362">
        <v>1539</v>
      </c>
      <c r="P362">
        <v>38</v>
      </c>
      <c r="Q362">
        <v>0</v>
      </c>
      <c r="R362">
        <v>0</v>
      </c>
      <c r="S362">
        <v>0</v>
      </c>
      <c r="T362">
        <v>39</v>
      </c>
      <c r="U362">
        <v>7</v>
      </c>
      <c r="V362">
        <v>0</v>
      </c>
      <c r="W362">
        <v>0</v>
      </c>
      <c r="X362">
        <v>0</v>
      </c>
      <c r="Y362">
        <v>914</v>
      </c>
      <c r="Z362">
        <v>907</v>
      </c>
      <c r="AA362">
        <v>3669</v>
      </c>
    </row>
    <row r="363" spans="1:27">
      <c r="A363" s="24">
        <v>45474</v>
      </c>
      <c r="B363" s="24" t="str">
        <f>VLOOKUP($J363,Sheet2!$A$2:$E$46,5,0)</f>
        <v>WF-5</v>
      </c>
      <c r="J363" t="s">
        <v>60</v>
      </c>
      <c r="L363">
        <v>46</v>
      </c>
      <c r="M363">
        <v>46</v>
      </c>
      <c r="N363">
        <v>33</v>
      </c>
      <c r="O363">
        <v>1526</v>
      </c>
      <c r="P363">
        <v>45</v>
      </c>
      <c r="Q363">
        <v>0</v>
      </c>
      <c r="R363">
        <v>0</v>
      </c>
      <c r="S363">
        <v>0</v>
      </c>
      <c r="T363">
        <v>33</v>
      </c>
      <c r="U363">
        <v>31</v>
      </c>
      <c r="V363">
        <v>0</v>
      </c>
      <c r="W363">
        <v>0</v>
      </c>
      <c r="X363">
        <v>0</v>
      </c>
      <c r="Y363">
        <v>976</v>
      </c>
      <c r="Z363">
        <v>960</v>
      </c>
      <c r="AA363">
        <v>3996</v>
      </c>
    </row>
    <row r="364" spans="1:27">
      <c r="A364" s="24">
        <v>45474</v>
      </c>
      <c r="B364" s="24" t="str">
        <f>VLOOKUP($J364,Sheet2!$A$2:$E$46,5,0)</f>
        <v>WF-5</v>
      </c>
      <c r="J364" t="s">
        <v>68</v>
      </c>
      <c r="L364">
        <v>26</v>
      </c>
      <c r="M364">
        <v>26</v>
      </c>
      <c r="N364">
        <v>25</v>
      </c>
      <c r="O364">
        <v>1400</v>
      </c>
      <c r="P364">
        <v>26</v>
      </c>
      <c r="Q364">
        <v>0</v>
      </c>
      <c r="R364">
        <v>0</v>
      </c>
      <c r="S364">
        <v>0</v>
      </c>
      <c r="T364">
        <v>25</v>
      </c>
      <c r="U364">
        <v>25</v>
      </c>
      <c r="V364">
        <v>0</v>
      </c>
      <c r="W364">
        <v>0</v>
      </c>
      <c r="X364">
        <v>0</v>
      </c>
      <c r="Y364">
        <v>923</v>
      </c>
      <c r="Z364">
        <v>906</v>
      </c>
      <c r="AA364">
        <v>3437</v>
      </c>
    </row>
    <row r="365" spans="1:27">
      <c r="A365" s="24">
        <v>45474</v>
      </c>
      <c r="B365" s="24" t="str">
        <f>VLOOKUP($J365,Sheet2!$A$2:$E$46,5,0)</f>
        <v>WF-6</v>
      </c>
      <c r="J365" t="s">
        <v>78</v>
      </c>
      <c r="L365">
        <v>12</v>
      </c>
      <c r="M365">
        <v>12</v>
      </c>
      <c r="N365">
        <v>12</v>
      </c>
      <c r="O365">
        <v>1191</v>
      </c>
      <c r="P365">
        <v>11</v>
      </c>
      <c r="Q365">
        <v>0</v>
      </c>
      <c r="R365">
        <v>0</v>
      </c>
      <c r="S365">
        <v>0</v>
      </c>
      <c r="T365">
        <v>12</v>
      </c>
      <c r="U365">
        <v>7</v>
      </c>
      <c r="V365">
        <v>0</v>
      </c>
      <c r="W365">
        <v>0</v>
      </c>
      <c r="X365">
        <v>0</v>
      </c>
      <c r="Y365">
        <v>721</v>
      </c>
      <c r="Z365">
        <v>711</v>
      </c>
      <c r="AA365">
        <v>2894</v>
      </c>
    </row>
    <row r="366" spans="1:27">
      <c r="A366" s="24">
        <v>45474</v>
      </c>
      <c r="B366" s="24" t="str">
        <f>VLOOKUP($J366,Sheet2!$A$2:$E$46,5,0)</f>
        <v>WF-4</v>
      </c>
      <c r="J366" t="s">
        <v>56</v>
      </c>
      <c r="L366">
        <v>75</v>
      </c>
      <c r="M366">
        <v>76</v>
      </c>
      <c r="N366">
        <v>33</v>
      </c>
      <c r="O366">
        <v>1250</v>
      </c>
      <c r="P366">
        <v>75</v>
      </c>
      <c r="Q366">
        <v>0</v>
      </c>
      <c r="R366">
        <v>0</v>
      </c>
      <c r="S366">
        <v>0</v>
      </c>
      <c r="T366">
        <v>33</v>
      </c>
      <c r="U366">
        <v>33</v>
      </c>
      <c r="V366">
        <v>0</v>
      </c>
      <c r="W366">
        <v>0</v>
      </c>
      <c r="X366">
        <v>0</v>
      </c>
      <c r="Y366">
        <v>845</v>
      </c>
      <c r="Z366">
        <v>831</v>
      </c>
      <c r="AA366">
        <v>3385</v>
      </c>
    </row>
    <row r="367" spans="1:27">
      <c r="A367" s="24">
        <v>45474</v>
      </c>
      <c r="B367" s="24" t="str">
        <f>VLOOKUP($J367,Sheet2!$A$2:$E$46,5,0)</f>
        <v>WF-2</v>
      </c>
      <c r="J367" t="s">
        <v>30</v>
      </c>
      <c r="L367">
        <v>103</v>
      </c>
      <c r="M367">
        <v>112</v>
      </c>
      <c r="N367">
        <v>70</v>
      </c>
      <c r="O367">
        <v>3941</v>
      </c>
      <c r="P367">
        <v>103</v>
      </c>
      <c r="Q367">
        <v>0</v>
      </c>
      <c r="R367">
        <v>0</v>
      </c>
      <c r="S367">
        <v>0</v>
      </c>
      <c r="T367">
        <v>63</v>
      </c>
      <c r="U367">
        <v>63</v>
      </c>
      <c r="V367">
        <v>0</v>
      </c>
      <c r="W367">
        <v>0</v>
      </c>
      <c r="X367">
        <v>0</v>
      </c>
      <c r="Y367">
        <v>2383</v>
      </c>
      <c r="Z367">
        <v>2340</v>
      </c>
      <c r="AA367">
        <v>10233</v>
      </c>
    </row>
    <row r="368" spans="1:27">
      <c r="A368" s="24">
        <v>45474</v>
      </c>
      <c r="B368" s="24" t="str">
        <f>VLOOKUP($J368,Sheet2!$A$2:$E$46,5,0)</f>
        <v>WF-1</v>
      </c>
      <c r="J368" t="s">
        <v>96</v>
      </c>
      <c r="L368">
        <v>87</v>
      </c>
      <c r="M368">
        <v>91</v>
      </c>
      <c r="N368">
        <v>90</v>
      </c>
      <c r="O368">
        <v>2847</v>
      </c>
      <c r="P368">
        <v>58</v>
      </c>
      <c r="Q368">
        <v>0</v>
      </c>
      <c r="R368">
        <v>0</v>
      </c>
      <c r="S368">
        <v>0</v>
      </c>
      <c r="T368">
        <v>86</v>
      </c>
      <c r="U368">
        <v>52</v>
      </c>
      <c r="V368">
        <v>0</v>
      </c>
      <c r="W368">
        <v>0</v>
      </c>
      <c r="X368">
        <v>0</v>
      </c>
      <c r="Y368">
        <v>1940</v>
      </c>
      <c r="Z368">
        <v>1923</v>
      </c>
      <c r="AA368">
        <v>7482</v>
      </c>
    </row>
    <row r="369" spans="1:27">
      <c r="A369" s="24">
        <v>45474</v>
      </c>
      <c r="B369" s="24" t="str">
        <f>VLOOKUP($J369,Sheet2!$A$2:$E$46,5,0)</f>
        <v>Total</v>
      </c>
      <c r="J369" t="s">
        <v>107</v>
      </c>
      <c r="L369">
        <v>4134</v>
      </c>
      <c r="M369">
        <v>4476</v>
      </c>
      <c r="N369">
        <v>3079</v>
      </c>
      <c r="O369">
        <v>108289</v>
      </c>
      <c r="P369">
        <v>3959</v>
      </c>
      <c r="Q369">
        <v>0</v>
      </c>
      <c r="R369">
        <v>0</v>
      </c>
      <c r="S369">
        <v>0</v>
      </c>
      <c r="T369">
        <v>2834</v>
      </c>
      <c r="U369">
        <v>1916</v>
      </c>
      <c r="V369">
        <v>0</v>
      </c>
      <c r="W369">
        <v>0</v>
      </c>
      <c r="X369">
        <v>0</v>
      </c>
      <c r="Y369">
        <v>72959</v>
      </c>
      <c r="Z369">
        <v>72008</v>
      </c>
      <c r="AA369">
        <v>278077</v>
      </c>
    </row>
    <row r="370" spans="1:27">
      <c r="A370" s="24">
        <v>45474</v>
      </c>
      <c r="B370" s="24" t="e">
        <f>VLOOKUP($J370,Sheet2!$A$2:$E$46,5,0)</f>
        <v>#N/A</v>
      </c>
      <c r="J370" t="s">
        <v>188</v>
      </c>
      <c r="L370" t="s">
        <v>176</v>
      </c>
      <c r="M370" t="s">
        <v>177</v>
      </c>
      <c r="N370" t="s">
        <v>178</v>
      </c>
      <c r="O370" s="178" t="s">
        <v>179</v>
      </c>
      <c r="P370" t="s">
        <v>148</v>
      </c>
      <c r="T370" t="s">
        <v>189</v>
      </c>
      <c r="U370" t="s">
        <v>144</v>
      </c>
      <c r="Y370" s="178" t="s">
        <v>181</v>
      </c>
      <c r="Z370" t="s">
        <v>182</v>
      </c>
      <c r="AA370" t="s">
        <v>183</v>
      </c>
    </row>
    <row r="371" spans="1:27">
      <c r="A371" s="24">
        <v>45474</v>
      </c>
      <c r="B371" s="24" t="str">
        <f>VLOOKUP($J371,Sheet2!$A$2:$E$46,5,0)</f>
        <v>WF-1</v>
      </c>
      <c r="J371" t="s">
        <v>106</v>
      </c>
      <c r="L371">
        <v>173</v>
      </c>
      <c r="M371">
        <v>184</v>
      </c>
      <c r="N371">
        <v>75</v>
      </c>
      <c r="O371" s="178">
        <v>6870</v>
      </c>
      <c r="P371">
        <v>191</v>
      </c>
      <c r="T371">
        <v>68</v>
      </c>
      <c r="U371">
        <v>60</v>
      </c>
      <c r="Y371" s="178">
        <v>4825</v>
      </c>
      <c r="Z371">
        <v>4789</v>
      </c>
      <c r="AA371">
        <v>15952</v>
      </c>
    </row>
    <row r="372" spans="1:27">
      <c r="A372" s="24">
        <v>45474</v>
      </c>
      <c r="B372" s="24" t="str">
        <f>VLOOKUP($J372,Sheet2!$A$2:$E$46,5,0)</f>
        <v>WF-4</v>
      </c>
      <c r="J372" t="s">
        <v>74</v>
      </c>
      <c r="L372">
        <v>826</v>
      </c>
      <c r="M372">
        <v>867</v>
      </c>
      <c r="N372">
        <v>138</v>
      </c>
      <c r="O372" s="178">
        <v>4097</v>
      </c>
      <c r="P372">
        <v>887</v>
      </c>
      <c r="T372">
        <v>129</v>
      </c>
      <c r="U372">
        <v>74</v>
      </c>
      <c r="Y372" s="178">
        <v>2558</v>
      </c>
      <c r="Z372">
        <v>2532</v>
      </c>
      <c r="AA372">
        <v>9850</v>
      </c>
    </row>
    <row r="373" spans="1:27">
      <c r="A373" s="24">
        <v>45474</v>
      </c>
      <c r="B373" s="24" t="str">
        <f>VLOOKUP($J373,Sheet2!$A$2:$E$46,5,0)</f>
        <v>WF-1</v>
      </c>
      <c r="J373" t="s">
        <v>104</v>
      </c>
      <c r="L373">
        <v>708</v>
      </c>
      <c r="M373">
        <v>737</v>
      </c>
      <c r="N373">
        <v>225</v>
      </c>
      <c r="O373" s="178">
        <v>2776</v>
      </c>
      <c r="P373">
        <v>770</v>
      </c>
      <c r="T373">
        <v>203</v>
      </c>
      <c r="U373">
        <v>172</v>
      </c>
      <c r="Y373" s="178">
        <v>1902</v>
      </c>
      <c r="Z373">
        <v>1886</v>
      </c>
      <c r="AA373">
        <v>6810</v>
      </c>
    </row>
    <row r="374" spans="1:27">
      <c r="A374" s="24">
        <v>45474</v>
      </c>
      <c r="B374" s="24" t="str">
        <f>VLOOKUP($J374,Sheet2!$A$2:$E$46,5,0)</f>
        <v>WF-3</v>
      </c>
      <c r="J374" t="s">
        <v>72</v>
      </c>
      <c r="L374">
        <v>417</v>
      </c>
      <c r="M374">
        <v>441</v>
      </c>
      <c r="N374">
        <v>276</v>
      </c>
      <c r="O374" s="178">
        <v>5656</v>
      </c>
      <c r="P374">
        <v>541</v>
      </c>
      <c r="T374">
        <v>250</v>
      </c>
      <c r="U374">
        <v>242</v>
      </c>
      <c r="Y374" s="178">
        <v>3806</v>
      </c>
      <c r="Z374">
        <v>3755</v>
      </c>
      <c r="AA374">
        <v>14449</v>
      </c>
    </row>
    <row r="375" spans="1:27">
      <c r="A375" s="24">
        <v>45474</v>
      </c>
      <c r="B375" s="24" t="str">
        <f>VLOOKUP($J375,Sheet2!$A$2:$E$46,5,0)</f>
        <v>WF-1</v>
      </c>
      <c r="J375" t="s">
        <v>42</v>
      </c>
      <c r="L375">
        <v>22</v>
      </c>
      <c r="M375">
        <v>28</v>
      </c>
      <c r="N375">
        <v>21</v>
      </c>
      <c r="O375" s="178">
        <v>1987</v>
      </c>
      <c r="P375">
        <v>32</v>
      </c>
      <c r="T375">
        <v>16</v>
      </c>
      <c r="U375">
        <v>16</v>
      </c>
      <c r="Y375" s="178">
        <v>1241</v>
      </c>
      <c r="Z375">
        <v>1222</v>
      </c>
      <c r="AA375">
        <v>4636</v>
      </c>
    </row>
    <row r="376" spans="1:27">
      <c r="A376" s="24">
        <v>45566</v>
      </c>
      <c r="B376" s="24" t="e">
        <f>VLOOKUP($J376,Sheet2!$A$2:$E$46,5,0)</f>
        <v>#N/A</v>
      </c>
      <c r="C376" t="s">
        <v>172</v>
      </c>
      <c r="E376" t="s">
        <v>173</v>
      </c>
      <c r="G376" t="s">
        <v>174</v>
      </c>
      <c r="H376">
        <v>573412</v>
      </c>
      <c r="K376" t="s">
        <v>175</v>
      </c>
      <c r="L376" t="s">
        <v>176</v>
      </c>
      <c r="M376" t="s">
        <v>229</v>
      </c>
      <c r="N376" t="s">
        <v>230</v>
      </c>
      <c r="O376" t="s">
        <v>179</v>
      </c>
      <c r="P376" t="s">
        <v>148</v>
      </c>
      <c r="Q376" t="s">
        <v>149</v>
      </c>
      <c r="R376" t="s">
        <v>150</v>
      </c>
      <c r="S376" t="s">
        <v>151</v>
      </c>
      <c r="T376" t="s">
        <v>180</v>
      </c>
      <c r="U376" t="s">
        <v>144</v>
      </c>
      <c r="V376" t="s">
        <v>145</v>
      </c>
      <c r="W376" t="s">
        <v>146</v>
      </c>
      <c r="X376" t="s">
        <v>147</v>
      </c>
      <c r="Y376" t="s">
        <v>181</v>
      </c>
      <c r="Z376" t="s">
        <v>182</v>
      </c>
      <c r="AA376" t="s">
        <v>183</v>
      </c>
    </row>
    <row r="377" spans="1:27">
      <c r="A377" s="24">
        <v>45566</v>
      </c>
      <c r="B377" s="24" t="e">
        <f>VLOOKUP($J377,Sheet2!$A$2:$E$46,5,0)</f>
        <v>#N/A</v>
      </c>
      <c r="E377" s="8">
        <v>45567.402083333334</v>
      </c>
      <c r="G377" t="s">
        <v>184</v>
      </c>
      <c r="H377">
        <v>297647</v>
      </c>
      <c r="J377" t="s">
        <v>29</v>
      </c>
      <c r="R377"/>
      <c r="S377"/>
      <c r="W377"/>
      <c r="X377"/>
    </row>
    <row r="378" spans="1:27">
      <c r="A378" s="24">
        <v>45566</v>
      </c>
      <c r="B378" s="24" t="str">
        <f>VLOOKUP($J378,Sheet2!$A$2:$E$46,5,0)</f>
        <v>WF-6</v>
      </c>
      <c r="E378" t="s">
        <v>185</v>
      </c>
      <c r="G378" t="s">
        <v>186</v>
      </c>
      <c r="H378">
        <v>275765</v>
      </c>
      <c r="J378" t="s">
        <v>80</v>
      </c>
      <c r="L378">
        <v>171</v>
      </c>
      <c r="M378">
        <v>181</v>
      </c>
      <c r="N378">
        <v>177</v>
      </c>
      <c r="O378">
        <v>3948</v>
      </c>
      <c r="P378">
        <v>129</v>
      </c>
      <c r="Q378">
        <v>39</v>
      </c>
      <c r="R378">
        <v>0</v>
      </c>
      <c r="S378">
        <v>0</v>
      </c>
      <c r="T378">
        <v>168</v>
      </c>
      <c r="U378">
        <v>56</v>
      </c>
      <c r="V378">
        <v>28</v>
      </c>
      <c r="W378">
        <v>0</v>
      </c>
      <c r="X378">
        <v>0</v>
      </c>
      <c r="Y378">
        <v>2621</v>
      </c>
      <c r="Z378">
        <v>2595</v>
      </c>
      <c r="AA378">
        <v>11099</v>
      </c>
    </row>
    <row r="379" spans="1:27">
      <c r="A379" s="24">
        <v>45566</v>
      </c>
      <c r="B379" s="24" t="str">
        <f>VLOOKUP($J379,Sheet2!$A$2:$E$46,5,0)</f>
        <v>WF-1</v>
      </c>
      <c r="E379" s="7">
        <v>45566</v>
      </c>
      <c r="J379" t="s">
        <v>82</v>
      </c>
      <c r="L379">
        <v>396</v>
      </c>
      <c r="M379">
        <v>401</v>
      </c>
      <c r="N379">
        <v>106</v>
      </c>
      <c r="O379">
        <v>3438</v>
      </c>
      <c r="P379">
        <v>349</v>
      </c>
      <c r="Q379">
        <v>48</v>
      </c>
      <c r="R379">
        <v>0</v>
      </c>
      <c r="S379">
        <v>0</v>
      </c>
      <c r="T379">
        <v>106</v>
      </c>
      <c r="U379">
        <v>87</v>
      </c>
      <c r="V379">
        <v>18</v>
      </c>
      <c r="W379">
        <v>0</v>
      </c>
      <c r="X379">
        <v>0</v>
      </c>
      <c r="Y379">
        <v>2533</v>
      </c>
      <c r="Z379">
        <v>2513</v>
      </c>
      <c r="AA379">
        <v>9042</v>
      </c>
    </row>
    <row r="380" spans="1:27">
      <c r="A380" s="24">
        <v>45566</v>
      </c>
      <c r="B380" s="24" t="str">
        <f>VLOOKUP($J380,Sheet2!$A$2:$E$46,5,0)</f>
        <v>WF-7</v>
      </c>
      <c r="J380" t="s">
        <v>86</v>
      </c>
      <c r="L380">
        <v>209</v>
      </c>
      <c r="M380">
        <v>209</v>
      </c>
      <c r="N380">
        <v>208</v>
      </c>
      <c r="O380">
        <v>2840</v>
      </c>
      <c r="P380">
        <v>147</v>
      </c>
      <c r="Q380">
        <v>61</v>
      </c>
      <c r="R380">
        <v>0</v>
      </c>
      <c r="S380">
        <v>0</v>
      </c>
      <c r="T380">
        <v>208</v>
      </c>
      <c r="U380">
        <v>48</v>
      </c>
      <c r="V380">
        <v>42</v>
      </c>
      <c r="W380">
        <v>0</v>
      </c>
      <c r="X380">
        <v>0</v>
      </c>
      <c r="Y380">
        <v>1884</v>
      </c>
      <c r="Z380">
        <v>1864</v>
      </c>
      <c r="AA380">
        <v>6944</v>
      </c>
    </row>
    <row r="381" spans="1:27">
      <c r="A381" s="24">
        <v>45566</v>
      </c>
      <c r="B381" s="24" t="str">
        <f>VLOOKUP($J381,Sheet2!$A$2:$E$46,5,0)</f>
        <v>WF-3</v>
      </c>
      <c r="J381" t="s">
        <v>44</v>
      </c>
      <c r="L381">
        <v>498</v>
      </c>
      <c r="M381">
        <v>508</v>
      </c>
      <c r="N381">
        <v>211</v>
      </c>
      <c r="O381">
        <v>3970</v>
      </c>
      <c r="P381">
        <v>126</v>
      </c>
      <c r="Q381">
        <v>342</v>
      </c>
      <c r="R381">
        <v>0</v>
      </c>
      <c r="S381">
        <v>0</v>
      </c>
      <c r="T381">
        <v>210</v>
      </c>
      <c r="U381">
        <v>40</v>
      </c>
      <c r="V381">
        <v>28</v>
      </c>
      <c r="W381">
        <v>0</v>
      </c>
      <c r="X381">
        <v>0</v>
      </c>
      <c r="Y381">
        <v>2501</v>
      </c>
      <c r="Z381">
        <v>2459</v>
      </c>
      <c r="AA381">
        <v>9536</v>
      </c>
    </row>
    <row r="382" spans="1:27">
      <c r="A382" s="24">
        <v>45566</v>
      </c>
      <c r="B382" s="24" t="str">
        <f>VLOOKUP($J382,Sheet2!$A$2:$E$46,5,0)</f>
        <v>WF-7</v>
      </c>
      <c r="J382" t="s">
        <v>90</v>
      </c>
      <c r="L382">
        <v>161</v>
      </c>
      <c r="M382">
        <v>165</v>
      </c>
      <c r="N382">
        <v>159</v>
      </c>
      <c r="O382">
        <v>2959</v>
      </c>
      <c r="P382">
        <v>96</v>
      </c>
      <c r="Q382">
        <v>65</v>
      </c>
      <c r="R382">
        <v>0</v>
      </c>
      <c r="S382">
        <v>0</v>
      </c>
      <c r="T382">
        <v>157</v>
      </c>
      <c r="U382">
        <v>2</v>
      </c>
      <c r="V382">
        <v>31</v>
      </c>
      <c r="W382">
        <v>0</v>
      </c>
      <c r="X382">
        <v>0</v>
      </c>
      <c r="Y382">
        <v>1925</v>
      </c>
      <c r="Z382">
        <v>1904</v>
      </c>
      <c r="AA382">
        <v>8078</v>
      </c>
    </row>
    <row r="383" spans="1:27">
      <c r="A383" s="24">
        <v>45566</v>
      </c>
      <c r="B383" s="24" t="str">
        <f>VLOOKUP($J383,Sheet2!$A$2:$E$46,5,0)</f>
        <v>WF-4</v>
      </c>
      <c r="J383" t="s">
        <v>46</v>
      </c>
      <c r="L383">
        <v>498</v>
      </c>
      <c r="M383">
        <v>521</v>
      </c>
      <c r="N383">
        <v>353</v>
      </c>
      <c r="O383">
        <v>6308</v>
      </c>
      <c r="P383">
        <v>291</v>
      </c>
      <c r="Q383">
        <v>217</v>
      </c>
      <c r="R383">
        <v>0</v>
      </c>
      <c r="S383">
        <v>0</v>
      </c>
      <c r="T383">
        <v>333</v>
      </c>
      <c r="U383">
        <v>200</v>
      </c>
      <c r="V383">
        <v>133</v>
      </c>
      <c r="W383">
        <v>0</v>
      </c>
      <c r="X383">
        <v>0</v>
      </c>
      <c r="Y383">
        <v>4425</v>
      </c>
      <c r="Z383">
        <v>4350</v>
      </c>
      <c r="AA383">
        <v>14475</v>
      </c>
    </row>
    <row r="384" spans="1:27">
      <c r="A384" s="24">
        <v>45566</v>
      </c>
      <c r="B384" s="24" t="str">
        <f>VLOOKUP($J384,Sheet2!$A$2:$E$46,5,0)</f>
        <v>WF-3</v>
      </c>
      <c r="J384" t="s">
        <v>48</v>
      </c>
      <c r="L384">
        <v>355</v>
      </c>
      <c r="M384">
        <v>381</v>
      </c>
      <c r="N384">
        <v>229</v>
      </c>
      <c r="O384">
        <v>4003</v>
      </c>
      <c r="P384">
        <v>213</v>
      </c>
      <c r="Q384">
        <v>156</v>
      </c>
      <c r="R384">
        <v>0</v>
      </c>
      <c r="S384">
        <v>0</v>
      </c>
      <c r="T384">
        <v>207</v>
      </c>
      <c r="U384">
        <v>96</v>
      </c>
      <c r="V384">
        <v>108</v>
      </c>
      <c r="W384">
        <v>0</v>
      </c>
      <c r="X384">
        <v>0</v>
      </c>
      <c r="Y384">
        <v>2436</v>
      </c>
      <c r="Z384">
        <v>2377</v>
      </c>
      <c r="AA384">
        <v>11111</v>
      </c>
    </row>
    <row r="385" spans="1:27">
      <c r="A385" s="24">
        <v>45566</v>
      </c>
      <c r="B385" s="24" t="str">
        <f>VLOOKUP($J385,Sheet2!$A$2:$E$46,5,0)</f>
        <v>WF-4</v>
      </c>
      <c r="J385" t="s">
        <v>50</v>
      </c>
      <c r="L385">
        <v>304</v>
      </c>
      <c r="M385">
        <v>4305</v>
      </c>
      <c r="N385">
        <v>280</v>
      </c>
      <c r="O385">
        <v>3726</v>
      </c>
      <c r="P385">
        <v>75</v>
      </c>
      <c r="Q385">
        <v>207</v>
      </c>
      <c r="R385">
        <v>0</v>
      </c>
      <c r="S385">
        <v>0</v>
      </c>
      <c r="T385">
        <v>195</v>
      </c>
      <c r="U385">
        <v>62</v>
      </c>
      <c r="V385">
        <v>99</v>
      </c>
      <c r="W385">
        <v>0</v>
      </c>
      <c r="X385">
        <v>0</v>
      </c>
      <c r="Y385">
        <v>2765</v>
      </c>
      <c r="Z385">
        <v>2735</v>
      </c>
      <c r="AA385">
        <v>10335</v>
      </c>
    </row>
    <row r="386" spans="1:27">
      <c r="A386" s="24">
        <v>45566</v>
      </c>
      <c r="B386" s="24" t="str">
        <f>VLOOKUP($J386,Sheet2!$A$2:$E$46,5,0)</f>
        <v>WF-5</v>
      </c>
      <c r="J386" t="s">
        <v>58</v>
      </c>
      <c r="L386">
        <v>80</v>
      </c>
      <c r="M386">
        <v>81</v>
      </c>
      <c r="N386">
        <v>38</v>
      </c>
      <c r="O386">
        <v>816</v>
      </c>
      <c r="P386">
        <v>23</v>
      </c>
      <c r="Q386">
        <v>57</v>
      </c>
      <c r="R386">
        <v>0</v>
      </c>
      <c r="S386">
        <v>0</v>
      </c>
      <c r="T386">
        <v>37</v>
      </c>
      <c r="U386">
        <v>22</v>
      </c>
      <c r="V386">
        <v>15</v>
      </c>
      <c r="W386">
        <v>0</v>
      </c>
      <c r="X386">
        <v>0</v>
      </c>
      <c r="Y386">
        <v>520</v>
      </c>
      <c r="Z386">
        <v>515</v>
      </c>
      <c r="AA386">
        <v>2002</v>
      </c>
    </row>
    <row r="387" spans="1:27">
      <c r="A387" s="24">
        <v>45566</v>
      </c>
      <c r="B387" s="24" t="str">
        <f>VLOOKUP($J387,Sheet2!$A$2:$E$46,5,0)</f>
        <v>WF-7</v>
      </c>
      <c r="J387" t="s">
        <v>98</v>
      </c>
      <c r="L387">
        <v>595</v>
      </c>
      <c r="M387">
        <v>609</v>
      </c>
      <c r="N387">
        <v>331</v>
      </c>
      <c r="O387">
        <v>5937</v>
      </c>
      <c r="P387">
        <v>256</v>
      </c>
      <c r="Q387">
        <v>340</v>
      </c>
      <c r="R387">
        <v>0</v>
      </c>
      <c r="S387">
        <v>0</v>
      </c>
      <c r="T387">
        <v>328</v>
      </c>
      <c r="U387">
        <v>110</v>
      </c>
      <c r="V387">
        <v>197</v>
      </c>
      <c r="W387">
        <v>0</v>
      </c>
      <c r="X387">
        <v>0</v>
      </c>
      <c r="Y387">
        <v>4178</v>
      </c>
      <c r="Z387">
        <v>4141</v>
      </c>
      <c r="AA387">
        <v>15424</v>
      </c>
    </row>
    <row r="388" spans="1:27">
      <c r="A388" s="24">
        <v>45566</v>
      </c>
      <c r="B388" s="24" t="str">
        <f>VLOOKUP($J388,Sheet2!$A$2:$E$46,5,0)</f>
        <v>WF-7</v>
      </c>
      <c r="J388" t="s">
        <v>92</v>
      </c>
      <c r="L388">
        <v>152</v>
      </c>
      <c r="M388">
        <v>154</v>
      </c>
      <c r="N388">
        <v>153</v>
      </c>
      <c r="O388">
        <v>2717</v>
      </c>
      <c r="P388">
        <v>109</v>
      </c>
      <c r="Q388">
        <v>43</v>
      </c>
      <c r="R388">
        <v>0</v>
      </c>
      <c r="S388">
        <v>0</v>
      </c>
      <c r="T388">
        <v>151</v>
      </c>
      <c r="U388">
        <v>33</v>
      </c>
      <c r="V388">
        <v>29</v>
      </c>
      <c r="W388">
        <v>0</v>
      </c>
      <c r="X388">
        <v>0</v>
      </c>
      <c r="Y388">
        <v>1807</v>
      </c>
      <c r="Z388">
        <v>1776</v>
      </c>
      <c r="AA388">
        <v>6732</v>
      </c>
    </row>
    <row r="389" spans="1:27">
      <c r="A389" s="24">
        <v>45566</v>
      </c>
      <c r="B389" s="24" t="str">
        <f>VLOOKUP($J389,Sheet2!$A$2:$E$46,5,0)</f>
        <v>WF-2</v>
      </c>
      <c r="J389" t="s">
        <v>34</v>
      </c>
      <c r="L389">
        <v>6</v>
      </c>
      <c r="M389">
        <v>8</v>
      </c>
      <c r="N389">
        <v>8</v>
      </c>
      <c r="O389">
        <v>3044</v>
      </c>
      <c r="P389">
        <v>2</v>
      </c>
      <c r="Q389">
        <v>4</v>
      </c>
      <c r="R389">
        <v>0</v>
      </c>
      <c r="S389">
        <v>0</v>
      </c>
      <c r="T389">
        <v>6</v>
      </c>
      <c r="U389">
        <v>2</v>
      </c>
      <c r="V389">
        <v>4</v>
      </c>
      <c r="W389">
        <v>0</v>
      </c>
      <c r="X389">
        <v>0</v>
      </c>
      <c r="Y389">
        <v>1983</v>
      </c>
      <c r="Z389">
        <v>1932</v>
      </c>
      <c r="AA389">
        <v>6718</v>
      </c>
    </row>
    <row r="390" spans="1:27">
      <c r="A390" s="24">
        <v>45566</v>
      </c>
      <c r="B390" s="24" t="str">
        <f>VLOOKUP($J390,Sheet2!$A$2:$E$46,5,0)</f>
        <v>WF-6</v>
      </c>
      <c r="J390" t="s">
        <v>84</v>
      </c>
      <c r="L390">
        <v>15</v>
      </c>
      <c r="M390">
        <v>50</v>
      </c>
      <c r="N390">
        <v>42</v>
      </c>
      <c r="O390">
        <v>2422</v>
      </c>
      <c r="P390">
        <v>11</v>
      </c>
      <c r="Q390">
        <v>4</v>
      </c>
      <c r="R390">
        <v>0</v>
      </c>
      <c r="S390">
        <v>0</v>
      </c>
      <c r="T390">
        <v>12</v>
      </c>
      <c r="U390">
        <v>8</v>
      </c>
      <c r="V390">
        <v>3</v>
      </c>
      <c r="W390">
        <v>0</v>
      </c>
      <c r="X390">
        <v>0</v>
      </c>
      <c r="Y390">
        <v>1689</v>
      </c>
      <c r="Z390">
        <v>1685</v>
      </c>
      <c r="AA390">
        <v>6201</v>
      </c>
    </row>
    <row r="391" spans="1:27">
      <c r="A391" s="24">
        <v>45566</v>
      </c>
      <c r="B391" s="24" t="str">
        <f>VLOOKUP($J391,Sheet2!$A$2:$E$46,5,0)</f>
        <v>WF-4</v>
      </c>
      <c r="J391" t="s">
        <v>70</v>
      </c>
      <c r="L391">
        <v>114</v>
      </c>
      <c r="M391">
        <v>122</v>
      </c>
      <c r="N391">
        <v>37</v>
      </c>
      <c r="O391">
        <v>2058</v>
      </c>
      <c r="P391">
        <v>10</v>
      </c>
      <c r="Q391">
        <v>104</v>
      </c>
      <c r="R391">
        <v>0</v>
      </c>
      <c r="S391">
        <v>0</v>
      </c>
      <c r="T391">
        <v>32</v>
      </c>
      <c r="U391">
        <v>9</v>
      </c>
      <c r="V391">
        <v>23</v>
      </c>
      <c r="W391">
        <v>0</v>
      </c>
      <c r="X391">
        <v>0</v>
      </c>
      <c r="Y391">
        <v>1357</v>
      </c>
      <c r="Z391">
        <v>1347</v>
      </c>
      <c r="AA391">
        <v>5118</v>
      </c>
    </row>
    <row r="392" spans="1:27">
      <c r="A392" s="24">
        <v>45566</v>
      </c>
      <c r="B392" s="24" t="str">
        <f>VLOOKUP($J392,Sheet2!$A$2:$E$46,5,0)</f>
        <v>WF-6</v>
      </c>
      <c r="J392" t="s">
        <v>76</v>
      </c>
      <c r="L392">
        <v>393</v>
      </c>
      <c r="M392">
        <v>417</v>
      </c>
      <c r="N392">
        <v>275</v>
      </c>
      <c r="O392">
        <v>6609</v>
      </c>
      <c r="P392">
        <v>331</v>
      </c>
      <c r="Q392">
        <v>45</v>
      </c>
      <c r="R392">
        <v>0</v>
      </c>
      <c r="S392">
        <v>0</v>
      </c>
      <c r="T392">
        <v>259</v>
      </c>
      <c r="U392">
        <v>186</v>
      </c>
      <c r="V392">
        <v>35</v>
      </c>
      <c r="W392">
        <v>0</v>
      </c>
      <c r="X392">
        <v>0</v>
      </c>
      <c r="Y392">
        <v>4608</v>
      </c>
      <c r="Z392">
        <v>4554</v>
      </c>
      <c r="AA392">
        <v>17533</v>
      </c>
    </row>
    <row r="393" spans="1:27">
      <c r="A393" s="24">
        <v>45566</v>
      </c>
      <c r="B393" s="24" t="str">
        <f>VLOOKUP($J393,Sheet2!$A$2:$E$46,5,0)</f>
        <v>WF-2</v>
      </c>
      <c r="J393" t="s">
        <v>40</v>
      </c>
      <c r="L393">
        <v>356</v>
      </c>
      <c r="M393">
        <v>461</v>
      </c>
      <c r="N393">
        <v>184</v>
      </c>
      <c r="O393">
        <v>3381</v>
      </c>
      <c r="P393">
        <v>92</v>
      </c>
      <c r="Q393">
        <v>264</v>
      </c>
      <c r="R393">
        <v>0</v>
      </c>
      <c r="S393">
        <v>0</v>
      </c>
      <c r="T393">
        <v>164</v>
      </c>
      <c r="U393">
        <v>72</v>
      </c>
      <c r="V393">
        <v>92</v>
      </c>
      <c r="W393">
        <v>0</v>
      </c>
      <c r="X393">
        <v>0</v>
      </c>
      <c r="Y393">
        <v>2316</v>
      </c>
      <c r="Z393">
        <v>2291</v>
      </c>
      <c r="AA393">
        <v>8636</v>
      </c>
    </row>
    <row r="394" spans="1:27">
      <c r="A394" s="24">
        <v>45566</v>
      </c>
      <c r="B394" s="24" t="str">
        <f>VLOOKUP($J394,Sheet2!$A$2:$E$46,5,0)</f>
        <v>WF-5</v>
      </c>
      <c r="J394" t="s">
        <v>54</v>
      </c>
      <c r="L394">
        <v>128</v>
      </c>
      <c r="M394">
        <v>132</v>
      </c>
      <c r="N394">
        <v>10</v>
      </c>
      <c r="O394">
        <v>2648</v>
      </c>
      <c r="P394">
        <v>125</v>
      </c>
      <c r="Q394">
        <v>4</v>
      </c>
      <c r="R394">
        <v>0</v>
      </c>
      <c r="S394">
        <v>0</v>
      </c>
      <c r="T394">
        <v>7</v>
      </c>
      <c r="U394">
        <v>3</v>
      </c>
      <c r="V394">
        <v>4</v>
      </c>
      <c r="W394">
        <v>0</v>
      </c>
      <c r="X394">
        <v>0</v>
      </c>
      <c r="Y394">
        <v>1855</v>
      </c>
      <c r="Z394">
        <v>1848</v>
      </c>
      <c r="AA394">
        <v>6974</v>
      </c>
    </row>
    <row r="395" spans="1:27">
      <c r="A395" s="24">
        <v>45566</v>
      </c>
      <c r="B395" s="24" t="str">
        <f>VLOOKUP($J395,Sheet2!$A$2:$E$46,5,0)</f>
        <v>WF-5</v>
      </c>
      <c r="J395" t="s">
        <v>64</v>
      </c>
      <c r="L395">
        <v>154</v>
      </c>
      <c r="M395">
        <v>164</v>
      </c>
      <c r="N395">
        <v>136</v>
      </c>
      <c r="O395">
        <v>2519</v>
      </c>
      <c r="P395">
        <v>65</v>
      </c>
      <c r="Q395">
        <v>68</v>
      </c>
      <c r="R395">
        <v>0</v>
      </c>
      <c r="S395">
        <v>0</v>
      </c>
      <c r="T395">
        <v>128</v>
      </c>
      <c r="U395">
        <v>29</v>
      </c>
      <c r="V395">
        <v>37</v>
      </c>
      <c r="W395">
        <v>0</v>
      </c>
      <c r="X395">
        <v>0</v>
      </c>
      <c r="Y395">
        <v>1648</v>
      </c>
      <c r="Z395">
        <v>1623</v>
      </c>
      <c r="AA395">
        <v>5917</v>
      </c>
    </row>
    <row r="396" spans="1:27">
      <c r="A396" s="24">
        <v>45566</v>
      </c>
      <c r="B396" s="24" t="str">
        <f>VLOOKUP($J396,Sheet2!$A$2:$E$46,5,0)</f>
        <v>WF-1</v>
      </c>
      <c r="J396" t="s">
        <v>88</v>
      </c>
      <c r="L396">
        <v>199</v>
      </c>
      <c r="M396">
        <v>233</v>
      </c>
      <c r="N396">
        <v>225</v>
      </c>
      <c r="O396">
        <v>3023</v>
      </c>
      <c r="P396">
        <v>114</v>
      </c>
      <c r="Q396">
        <v>76</v>
      </c>
      <c r="R396">
        <v>0</v>
      </c>
      <c r="S396">
        <v>0</v>
      </c>
      <c r="T396">
        <v>195</v>
      </c>
      <c r="U396">
        <v>43</v>
      </c>
      <c r="V396">
        <v>51</v>
      </c>
      <c r="W396">
        <v>0</v>
      </c>
      <c r="X396">
        <v>0</v>
      </c>
      <c r="Y396">
        <v>2200</v>
      </c>
      <c r="Z396">
        <v>2169</v>
      </c>
      <c r="AA396">
        <v>8007</v>
      </c>
    </row>
    <row r="397" spans="1:27">
      <c r="A397" s="24">
        <v>45566</v>
      </c>
      <c r="B397" s="24" t="str">
        <f>VLOOKUP($J397,Sheet2!$A$2:$E$46,5,0)</f>
        <v>WF-2</v>
      </c>
      <c r="J397" t="s">
        <v>32</v>
      </c>
      <c r="L397">
        <v>443</v>
      </c>
      <c r="M397">
        <v>455</v>
      </c>
      <c r="N397">
        <v>312</v>
      </c>
      <c r="O397">
        <v>5724</v>
      </c>
      <c r="P397">
        <v>217</v>
      </c>
      <c r="Q397">
        <v>229</v>
      </c>
      <c r="R397">
        <v>0</v>
      </c>
      <c r="S397">
        <v>0</v>
      </c>
      <c r="T397">
        <v>305</v>
      </c>
      <c r="U397">
        <v>149</v>
      </c>
      <c r="V397">
        <v>156</v>
      </c>
      <c r="W397">
        <v>0</v>
      </c>
      <c r="X397">
        <v>0</v>
      </c>
      <c r="Y397">
        <v>3558</v>
      </c>
      <c r="Z397">
        <v>3479</v>
      </c>
      <c r="AA397">
        <v>13689</v>
      </c>
    </row>
    <row r="398" spans="1:27">
      <c r="A398" s="24">
        <v>45566</v>
      </c>
      <c r="B398" s="24" t="str">
        <f>VLOOKUP($J398,Sheet2!$A$2:$E$46,5,0)</f>
        <v>WF-6</v>
      </c>
      <c r="J398" t="s">
        <v>102</v>
      </c>
      <c r="L398">
        <v>216</v>
      </c>
      <c r="M398">
        <v>327</v>
      </c>
      <c r="N398">
        <v>327</v>
      </c>
      <c r="O398">
        <v>3690</v>
      </c>
      <c r="P398">
        <v>170</v>
      </c>
      <c r="Q398">
        <v>43</v>
      </c>
      <c r="R398">
        <v>0</v>
      </c>
      <c r="S398">
        <v>0</v>
      </c>
      <c r="T398">
        <v>216</v>
      </c>
      <c r="U398">
        <v>73</v>
      </c>
      <c r="V398">
        <v>30</v>
      </c>
      <c r="W398">
        <v>0</v>
      </c>
      <c r="X398">
        <v>0</v>
      </c>
      <c r="Y398">
        <v>2425</v>
      </c>
      <c r="Z398">
        <v>2395</v>
      </c>
      <c r="AA398">
        <v>9010</v>
      </c>
    </row>
    <row r="399" spans="1:27">
      <c r="A399" s="24">
        <v>45566</v>
      </c>
      <c r="B399" s="24" t="str">
        <f>VLOOKUP($J399,Sheet2!$A$2:$E$46,5,0)</f>
        <v>WF-4</v>
      </c>
      <c r="J399" t="s">
        <v>62</v>
      </c>
      <c r="L399">
        <v>171</v>
      </c>
      <c r="M399">
        <v>191</v>
      </c>
      <c r="N399">
        <v>143</v>
      </c>
      <c r="O399">
        <v>3205</v>
      </c>
      <c r="P399">
        <v>99</v>
      </c>
      <c r="Q399">
        <v>73</v>
      </c>
      <c r="R399">
        <v>0</v>
      </c>
      <c r="S399">
        <v>0</v>
      </c>
      <c r="T399">
        <v>125</v>
      </c>
      <c r="U399">
        <v>71</v>
      </c>
      <c r="V399">
        <v>52</v>
      </c>
      <c r="W399">
        <v>0</v>
      </c>
      <c r="X399">
        <v>0</v>
      </c>
      <c r="Y399">
        <v>2263</v>
      </c>
      <c r="Z399">
        <v>2224</v>
      </c>
      <c r="AA399">
        <v>8048</v>
      </c>
    </row>
    <row r="400" spans="1:27">
      <c r="A400" s="24">
        <v>45566</v>
      </c>
      <c r="B400" s="24" t="str">
        <f>VLOOKUP($J400,Sheet2!$A$2:$E$46,5,0)</f>
        <v>WF-1</v>
      </c>
      <c r="J400" t="s">
        <v>38</v>
      </c>
      <c r="L400">
        <v>224</v>
      </c>
      <c r="M400">
        <v>268</v>
      </c>
      <c r="N400">
        <v>189</v>
      </c>
      <c r="O400">
        <v>3587</v>
      </c>
      <c r="P400">
        <v>130</v>
      </c>
      <c r="Q400">
        <v>89</v>
      </c>
      <c r="R400">
        <v>0</v>
      </c>
      <c r="S400">
        <v>0</v>
      </c>
      <c r="T400">
        <v>165</v>
      </c>
      <c r="U400">
        <v>80</v>
      </c>
      <c r="V400">
        <v>60</v>
      </c>
      <c r="W400">
        <v>0</v>
      </c>
      <c r="X400">
        <v>0</v>
      </c>
      <c r="Y400">
        <v>2416</v>
      </c>
      <c r="Z400">
        <v>2376</v>
      </c>
      <c r="AA400">
        <v>8501</v>
      </c>
    </row>
    <row r="401" spans="1:27">
      <c r="A401" s="24">
        <v>45566</v>
      </c>
      <c r="B401" s="24" t="str">
        <f>VLOOKUP($J401,Sheet2!$A$2:$E$46,5,0)</f>
        <v>WF-5</v>
      </c>
      <c r="J401" t="s">
        <v>66</v>
      </c>
      <c r="L401">
        <v>490</v>
      </c>
      <c r="M401">
        <v>557</v>
      </c>
      <c r="N401">
        <v>343</v>
      </c>
      <c r="O401">
        <v>5738</v>
      </c>
      <c r="P401">
        <v>314</v>
      </c>
      <c r="Q401">
        <v>213</v>
      </c>
      <c r="R401">
        <v>0</v>
      </c>
      <c r="S401">
        <v>0</v>
      </c>
      <c r="T401">
        <v>288</v>
      </c>
      <c r="U401">
        <v>160</v>
      </c>
      <c r="V401">
        <v>127</v>
      </c>
      <c r="W401">
        <v>0</v>
      </c>
      <c r="X401">
        <v>0</v>
      </c>
      <c r="Y401">
        <v>3532</v>
      </c>
      <c r="Z401">
        <v>3482</v>
      </c>
      <c r="AA401">
        <v>15495</v>
      </c>
    </row>
    <row r="402" spans="1:27">
      <c r="A402" s="24">
        <v>45566</v>
      </c>
      <c r="B402" s="24" t="str">
        <f>VLOOKUP($J402,Sheet2!$A$2:$E$46,5,0)</f>
        <v>WF-7</v>
      </c>
      <c r="J402" t="s">
        <v>94</v>
      </c>
      <c r="L402">
        <v>103</v>
      </c>
      <c r="M402">
        <v>106</v>
      </c>
      <c r="N402">
        <v>105</v>
      </c>
      <c r="O402">
        <v>2367</v>
      </c>
      <c r="P402">
        <v>6</v>
      </c>
      <c r="Q402">
        <v>54</v>
      </c>
      <c r="R402">
        <v>0</v>
      </c>
      <c r="S402">
        <v>0</v>
      </c>
      <c r="T402">
        <v>102</v>
      </c>
      <c r="U402">
        <v>3</v>
      </c>
      <c r="V402">
        <v>43</v>
      </c>
      <c r="W402">
        <v>0</v>
      </c>
      <c r="X402">
        <v>0</v>
      </c>
      <c r="Y402">
        <v>1694</v>
      </c>
      <c r="Z402">
        <v>1685</v>
      </c>
      <c r="AA402">
        <v>6543</v>
      </c>
    </row>
    <row r="403" spans="1:27">
      <c r="A403" s="24">
        <v>45566</v>
      </c>
      <c r="B403" s="24" t="str">
        <f>VLOOKUP($J403,Sheet2!$A$2:$E$46,5,0)</f>
        <v>WF-1</v>
      </c>
      <c r="J403" t="s">
        <v>100</v>
      </c>
      <c r="L403">
        <v>184</v>
      </c>
      <c r="M403">
        <v>195</v>
      </c>
      <c r="N403">
        <v>170</v>
      </c>
      <c r="O403">
        <v>1898</v>
      </c>
      <c r="P403">
        <v>88</v>
      </c>
      <c r="Q403">
        <v>60</v>
      </c>
      <c r="R403">
        <v>0</v>
      </c>
      <c r="S403">
        <v>0</v>
      </c>
      <c r="T403">
        <v>166</v>
      </c>
      <c r="U403">
        <v>47</v>
      </c>
      <c r="V403">
        <v>49</v>
      </c>
      <c r="W403">
        <v>0</v>
      </c>
      <c r="X403">
        <v>0</v>
      </c>
      <c r="Y403">
        <v>1481</v>
      </c>
      <c r="Z403">
        <v>1472</v>
      </c>
      <c r="AA403">
        <v>4483</v>
      </c>
    </row>
    <row r="404" spans="1:27">
      <c r="A404" s="24">
        <v>45566</v>
      </c>
      <c r="B404" s="24" t="str">
        <f>VLOOKUP($J404,Sheet2!$A$2:$E$46,5,0)</f>
        <v>WF-4</v>
      </c>
      <c r="J404" t="s">
        <v>52</v>
      </c>
      <c r="L404">
        <v>167</v>
      </c>
      <c r="M404">
        <v>196</v>
      </c>
      <c r="N404">
        <v>162</v>
      </c>
      <c r="O404">
        <v>2500</v>
      </c>
      <c r="P404">
        <v>91</v>
      </c>
      <c r="Q404">
        <v>68</v>
      </c>
      <c r="R404">
        <v>0</v>
      </c>
      <c r="S404">
        <v>0</v>
      </c>
      <c r="T404">
        <v>150</v>
      </c>
      <c r="U404">
        <v>68</v>
      </c>
      <c r="V404">
        <v>62</v>
      </c>
      <c r="W404">
        <v>0</v>
      </c>
      <c r="X404">
        <v>0</v>
      </c>
      <c r="Y404">
        <v>1784</v>
      </c>
      <c r="Z404">
        <v>1766</v>
      </c>
      <c r="AA404">
        <v>7557</v>
      </c>
    </row>
    <row r="405" spans="1:27">
      <c r="A405" s="24">
        <v>45566</v>
      </c>
      <c r="B405" s="24" t="str">
        <f>VLOOKUP($J405,Sheet2!$A$2:$E$46,5,0)</f>
        <v>WF-1</v>
      </c>
      <c r="J405" t="s">
        <v>36</v>
      </c>
      <c r="L405">
        <v>58</v>
      </c>
      <c r="M405">
        <v>74</v>
      </c>
      <c r="N405">
        <v>69</v>
      </c>
      <c r="O405">
        <v>1537</v>
      </c>
      <c r="P405">
        <v>39</v>
      </c>
      <c r="Q405">
        <v>19</v>
      </c>
      <c r="R405">
        <v>0</v>
      </c>
      <c r="S405">
        <v>0</v>
      </c>
      <c r="T405">
        <v>57</v>
      </c>
      <c r="U405">
        <v>7</v>
      </c>
      <c r="V405">
        <v>11</v>
      </c>
      <c r="W405">
        <v>0</v>
      </c>
      <c r="X405">
        <v>0</v>
      </c>
      <c r="Y405">
        <v>893</v>
      </c>
      <c r="Z405">
        <v>887</v>
      </c>
      <c r="AA405">
        <v>3659</v>
      </c>
    </row>
    <row r="406" spans="1:27">
      <c r="A406" s="24">
        <v>45566</v>
      </c>
      <c r="B406" s="24" t="str">
        <f>VLOOKUP($J406,Sheet2!$A$2:$E$46,5,0)</f>
        <v>WF-5</v>
      </c>
      <c r="J406" t="s">
        <v>60</v>
      </c>
      <c r="L406">
        <v>100</v>
      </c>
      <c r="M406">
        <v>104</v>
      </c>
      <c r="N406">
        <v>70</v>
      </c>
      <c r="O406">
        <v>1532</v>
      </c>
      <c r="P406">
        <v>44</v>
      </c>
      <c r="Q406">
        <v>55</v>
      </c>
      <c r="R406">
        <v>0</v>
      </c>
      <c r="S406">
        <v>0</v>
      </c>
      <c r="T406">
        <v>68</v>
      </c>
      <c r="U406">
        <v>31</v>
      </c>
      <c r="V406">
        <v>35</v>
      </c>
      <c r="W406">
        <v>0</v>
      </c>
      <c r="X406">
        <v>0</v>
      </c>
      <c r="Y406">
        <v>976</v>
      </c>
      <c r="Z406">
        <v>959</v>
      </c>
      <c r="AA406">
        <v>3998</v>
      </c>
    </row>
    <row r="407" spans="1:27">
      <c r="A407" s="24">
        <v>45566</v>
      </c>
      <c r="B407" s="24" t="str">
        <f>VLOOKUP($J407,Sheet2!$A$2:$E$46,5,0)</f>
        <v>WF-5</v>
      </c>
      <c r="J407" t="s">
        <v>68</v>
      </c>
      <c r="L407">
        <v>47</v>
      </c>
      <c r="M407">
        <v>48</v>
      </c>
      <c r="N407">
        <v>47</v>
      </c>
      <c r="O407">
        <v>1412</v>
      </c>
      <c r="P407">
        <v>26</v>
      </c>
      <c r="Q407">
        <v>21</v>
      </c>
      <c r="R407">
        <v>0</v>
      </c>
      <c r="S407">
        <v>0</v>
      </c>
      <c r="T407">
        <v>46</v>
      </c>
      <c r="U407">
        <v>25</v>
      </c>
      <c r="V407">
        <v>21</v>
      </c>
      <c r="W407">
        <v>0</v>
      </c>
      <c r="X407">
        <v>0</v>
      </c>
      <c r="Y407">
        <v>926</v>
      </c>
      <c r="Z407">
        <v>910</v>
      </c>
      <c r="AA407">
        <v>3437</v>
      </c>
    </row>
    <row r="408" spans="1:27">
      <c r="A408" s="24">
        <v>45566</v>
      </c>
      <c r="B408" s="24" t="str">
        <f>VLOOKUP($J408,Sheet2!$A$2:$E$46,5,0)</f>
        <v>WF-6</v>
      </c>
      <c r="J408" t="s">
        <v>78</v>
      </c>
      <c r="L408">
        <v>18</v>
      </c>
      <c r="M408">
        <v>18</v>
      </c>
      <c r="N408">
        <v>18</v>
      </c>
      <c r="O408">
        <v>1186</v>
      </c>
      <c r="P408">
        <v>11</v>
      </c>
      <c r="Q408">
        <v>6</v>
      </c>
      <c r="R408">
        <v>0</v>
      </c>
      <c r="S408">
        <v>0</v>
      </c>
      <c r="T408">
        <v>18</v>
      </c>
      <c r="U408">
        <v>7</v>
      </c>
      <c r="V408">
        <v>6</v>
      </c>
      <c r="W408">
        <v>0</v>
      </c>
      <c r="X408">
        <v>0</v>
      </c>
      <c r="Y408">
        <v>709</v>
      </c>
      <c r="Z408">
        <v>698</v>
      </c>
      <c r="AA408">
        <v>2873</v>
      </c>
    </row>
    <row r="409" spans="1:27">
      <c r="A409" s="24">
        <v>45566</v>
      </c>
      <c r="B409" s="24" t="str">
        <f>VLOOKUP($J409,Sheet2!$A$2:$E$46,5,0)</f>
        <v>WF-4</v>
      </c>
      <c r="J409" t="s">
        <v>56</v>
      </c>
      <c r="L409">
        <v>99</v>
      </c>
      <c r="M409">
        <v>101</v>
      </c>
      <c r="N409">
        <v>63</v>
      </c>
      <c r="O409">
        <v>1263</v>
      </c>
      <c r="P409">
        <v>75</v>
      </c>
      <c r="Q409">
        <v>29</v>
      </c>
      <c r="R409">
        <v>0</v>
      </c>
      <c r="S409">
        <v>0</v>
      </c>
      <c r="T409">
        <v>63</v>
      </c>
      <c r="U409">
        <v>33</v>
      </c>
      <c r="V409">
        <v>29</v>
      </c>
      <c r="W409">
        <v>0</v>
      </c>
      <c r="X409">
        <v>0</v>
      </c>
      <c r="Y409">
        <v>857</v>
      </c>
      <c r="Z409">
        <v>846</v>
      </c>
      <c r="AA409">
        <v>3373</v>
      </c>
    </row>
    <row r="410" spans="1:27">
      <c r="A410" s="24">
        <v>45566</v>
      </c>
      <c r="B410" s="24" t="str">
        <f>VLOOKUP($J410,Sheet2!$A$2:$E$46,5,0)</f>
        <v>WF-2</v>
      </c>
      <c r="J410" t="s">
        <v>30</v>
      </c>
      <c r="L410">
        <v>186</v>
      </c>
      <c r="M410">
        <v>204</v>
      </c>
      <c r="N410">
        <v>136</v>
      </c>
      <c r="O410">
        <v>3972</v>
      </c>
      <c r="P410">
        <v>104</v>
      </c>
      <c r="Q410">
        <v>88</v>
      </c>
      <c r="R410">
        <v>0</v>
      </c>
      <c r="S410">
        <v>0</v>
      </c>
      <c r="T410">
        <v>123</v>
      </c>
      <c r="U410">
        <v>64</v>
      </c>
      <c r="V410">
        <v>58</v>
      </c>
      <c r="W410">
        <v>0</v>
      </c>
      <c r="X410">
        <v>0</v>
      </c>
      <c r="Y410">
        <v>2390</v>
      </c>
      <c r="Z410">
        <v>2351</v>
      </c>
      <c r="AA410">
        <v>10327</v>
      </c>
    </row>
    <row r="411" spans="1:27">
      <c r="A411" s="24">
        <v>45566</v>
      </c>
      <c r="B411" s="24" t="str">
        <f>VLOOKUP($J411,Sheet2!$A$2:$E$46,5,0)</f>
        <v>WF-1</v>
      </c>
      <c r="J411" t="s">
        <v>96</v>
      </c>
      <c r="L411">
        <v>194</v>
      </c>
      <c r="M411">
        <v>202</v>
      </c>
      <c r="N411">
        <v>193</v>
      </c>
      <c r="O411">
        <v>2822</v>
      </c>
      <c r="P411">
        <v>60</v>
      </c>
      <c r="Q411">
        <v>80</v>
      </c>
      <c r="R411">
        <v>0</v>
      </c>
      <c r="S411">
        <v>0</v>
      </c>
      <c r="T411">
        <v>186</v>
      </c>
      <c r="U411">
        <v>54</v>
      </c>
      <c r="V411">
        <v>73</v>
      </c>
      <c r="W411">
        <v>0</v>
      </c>
      <c r="X411">
        <v>0</v>
      </c>
      <c r="Y411">
        <v>1926</v>
      </c>
      <c r="Z411">
        <v>1911</v>
      </c>
      <c r="AA411">
        <v>7338</v>
      </c>
    </row>
    <row r="412" spans="1:27">
      <c r="A412" s="24">
        <v>45566</v>
      </c>
      <c r="B412" s="24" t="str">
        <f>VLOOKUP($J412,Sheet2!$A$2:$E$46,5,0)</f>
        <v>Total</v>
      </c>
      <c r="J412" t="s">
        <v>107</v>
      </c>
      <c r="L412">
        <v>7484</v>
      </c>
      <c r="M412">
        <v>12148</v>
      </c>
      <c r="N412">
        <v>5509</v>
      </c>
      <c r="O412">
        <v>108799</v>
      </c>
      <c r="P412">
        <v>4038</v>
      </c>
      <c r="Q412">
        <v>3271</v>
      </c>
      <c r="R412">
        <v>0</v>
      </c>
      <c r="S412">
        <v>0</v>
      </c>
      <c r="T412">
        <v>4981</v>
      </c>
      <c r="U412">
        <v>1980</v>
      </c>
      <c r="V412">
        <v>1789</v>
      </c>
      <c r="W412">
        <v>0</v>
      </c>
      <c r="X412">
        <v>0</v>
      </c>
      <c r="Y412">
        <v>73081</v>
      </c>
      <c r="Z412">
        <v>72119</v>
      </c>
      <c r="AA412">
        <v>278213</v>
      </c>
    </row>
    <row r="413" spans="1:27">
      <c r="A413" s="24">
        <v>45566</v>
      </c>
      <c r="B413" s="24" t="e">
        <f>VLOOKUP($J413,Sheet2!$A$2:$E$46,5,0)</f>
        <v>#N/A</v>
      </c>
      <c r="J413" t="s">
        <v>188</v>
      </c>
      <c r="L413" t="s">
        <v>176</v>
      </c>
      <c r="M413" t="s">
        <v>177</v>
      </c>
      <c r="N413" t="s">
        <v>178</v>
      </c>
      <c r="O413" t="s">
        <v>179</v>
      </c>
      <c r="P413" t="s">
        <v>148</v>
      </c>
      <c r="Q413" t="s">
        <v>149</v>
      </c>
      <c r="T413" s="178" t="s">
        <v>189</v>
      </c>
      <c r="U413" t="s">
        <v>144</v>
      </c>
      <c r="V413" s="178" t="s">
        <v>145</v>
      </c>
      <c r="Y413" t="s">
        <v>181</v>
      </c>
      <c r="Z413" t="s">
        <v>182</v>
      </c>
      <c r="AA413" t="s">
        <v>183</v>
      </c>
    </row>
    <row r="414" spans="1:27">
      <c r="A414" s="24">
        <v>45566</v>
      </c>
      <c r="B414" s="24" t="str">
        <f>VLOOKUP($J414,Sheet2!$A$2:$E$46,5,0)</f>
        <v>WF-1</v>
      </c>
      <c r="J414" t="s">
        <v>106</v>
      </c>
      <c r="L414">
        <v>298</v>
      </c>
      <c r="M414">
        <v>324</v>
      </c>
      <c r="N414">
        <v>162</v>
      </c>
      <c r="O414">
        <v>6863</v>
      </c>
      <c r="P414">
        <v>321</v>
      </c>
      <c r="Q414">
        <v>338</v>
      </c>
      <c r="T414" s="178">
        <v>141</v>
      </c>
      <c r="U414">
        <v>58</v>
      </c>
      <c r="V414" s="178">
        <v>155</v>
      </c>
      <c r="Y414">
        <v>4807</v>
      </c>
      <c r="Z414">
        <v>4767</v>
      </c>
      <c r="AA414">
        <v>15921</v>
      </c>
    </row>
    <row r="415" spans="1:27">
      <c r="A415" s="24">
        <v>45566</v>
      </c>
      <c r="B415" s="24" t="str">
        <f>VLOOKUP($J415,Sheet2!$A$2:$E$46,5,0)</f>
        <v>WF-4</v>
      </c>
      <c r="J415" t="s">
        <v>74</v>
      </c>
      <c r="L415">
        <v>806</v>
      </c>
      <c r="M415">
        <v>882</v>
      </c>
      <c r="N415">
        <v>233</v>
      </c>
      <c r="O415">
        <v>4109</v>
      </c>
      <c r="P415">
        <v>880</v>
      </c>
      <c r="Q415">
        <v>895</v>
      </c>
      <c r="T415" s="178">
        <v>199</v>
      </c>
      <c r="U415">
        <v>74</v>
      </c>
      <c r="V415" s="178">
        <v>229</v>
      </c>
      <c r="Y415">
        <v>2558</v>
      </c>
      <c r="Z415">
        <v>2527</v>
      </c>
      <c r="AA415">
        <v>9900</v>
      </c>
    </row>
    <row r="416" spans="1:27">
      <c r="A416" s="24">
        <v>45566</v>
      </c>
      <c r="B416" s="24" t="str">
        <f>VLOOKUP($J416,Sheet2!$A$2:$E$46,5,0)</f>
        <v>WF-1</v>
      </c>
      <c r="J416" t="s">
        <v>104</v>
      </c>
      <c r="L416">
        <v>715</v>
      </c>
      <c r="M416">
        <v>760</v>
      </c>
      <c r="N416">
        <v>321</v>
      </c>
      <c r="O416">
        <v>2781</v>
      </c>
      <c r="P416">
        <v>776</v>
      </c>
      <c r="Q416">
        <v>769</v>
      </c>
      <c r="T416" s="178">
        <v>292</v>
      </c>
      <c r="U416">
        <v>171</v>
      </c>
      <c r="V416" s="178">
        <v>303</v>
      </c>
      <c r="Y416">
        <v>1909</v>
      </c>
      <c r="Z416">
        <v>1893</v>
      </c>
      <c r="AA416">
        <v>6768</v>
      </c>
    </row>
    <row r="417" spans="1:27">
      <c r="A417" s="24">
        <v>45566</v>
      </c>
      <c r="B417" s="24" t="str">
        <f>VLOOKUP($J417,Sheet2!$A$2:$E$46,5,0)</f>
        <v>WF-3</v>
      </c>
      <c r="J417" t="s">
        <v>72</v>
      </c>
      <c r="L417">
        <v>624</v>
      </c>
      <c r="M417">
        <v>662</v>
      </c>
      <c r="N417">
        <v>375</v>
      </c>
      <c r="O417">
        <v>5652</v>
      </c>
      <c r="P417">
        <v>750</v>
      </c>
      <c r="Q417">
        <v>674</v>
      </c>
      <c r="T417" s="178">
        <v>337</v>
      </c>
      <c r="U417">
        <v>233</v>
      </c>
      <c r="V417" s="178">
        <v>345</v>
      </c>
      <c r="Y417">
        <v>3800</v>
      </c>
      <c r="Z417">
        <v>3747</v>
      </c>
      <c r="AA417">
        <v>14368</v>
      </c>
    </row>
    <row r="418" spans="1:27">
      <c r="A418" s="24">
        <v>45566</v>
      </c>
      <c r="B418" s="24" t="str">
        <f>VLOOKUP($J418,Sheet2!$A$2:$E$46,5,0)</f>
        <v>WF-1</v>
      </c>
      <c r="J418" t="s">
        <v>42</v>
      </c>
      <c r="L418">
        <v>31</v>
      </c>
      <c r="M418">
        <v>40</v>
      </c>
      <c r="N418">
        <v>25</v>
      </c>
      <c r="O418">
        <v>1989</v>
      </c>
      <c r="P418">
        <v>42</v>
      </c>
      <c r="Q418">
        <v>35</v>
      </c>
      <c r="T418" s="178">
        <v>20</v>
      </c>
      <c r="U418">
        <v>15</v>
      </c>
      <c r="V418" s="178">
        <v>20</v>
      </c>
      <c r="Y418">
        <v>1244</v>
      </c>
      <c r="Z418">
        <v>1224</v>
      </c>
      <c r="AA418">
        <v>4627</v>
      </c>
    </row>
    <row r="419" spans="1:27">
      <c r="A419" s="24">
        <v>45566</v>
      </c>
      <c r="B419" s="24" t="e">
        <f>VLOOKUP($J419,Sheet2!$A$2:$E$46,5,0)</f>
        <v>#N/A</v>
      </c>
      <c r="J419" t="s">
        <v>143</v>
      </c>
      <c r="P419" t="s">
        <v>148</v>
      </c>
      <c r="Q419" t="s">
        <v>149</v>
      </c>
      <c r="U419" s="178" t="s">
        <v>144</v>
      </c>
      <c r="V419" t="s">
        <v>145</v>
      </c>
    </row>
    <row r="420" spans="1:27">
      <c r="A420" s="24">
        <v>45566</v>
      </c>
      <c r="B420" s="24" t="e">
        <f>VLOOKUP($J420,Sheet2!$A$2:$E$46,5,0)</f>
        <v>#N/A</v>
      </c>
      <c r="H420" t="s">
        <v>187</v>
      </c>
      <c r="I420" t="s">
        <v>80</v>
      </c>
      <c r="J420" t="str">
        <f>I420&amp;H420</f>
        <v>F86001FN</v>
      </c>
      <c r="P420">
        <v>227</v>
      </c>
      <c r="Q420">
        <v>50</v>
      </c>
      <c r="U420" s="178">
        <v>100</v>
      </c>
      <c r="V420">
        <v>15</v>
      </c>
    </row>
    <row r="421" spans="1:27">
      <c r="A421" s="24">
        <v>45566</v>
      </c>
      <c r="B421" s="24" t="e">
        <f>VLOOKUP($J421,Sheet2!$A$2:$E$46,5,0)</f>
        <v>#N/A</v>
      </c>
      <c r="H421" t="s">
        <v>187</v>
      </c>
      <c r="I421" t="s">
        <v>106</v>
      </c>
      <c r="J421" t="str">
        <f t="shared" ref="J421:J458" si="4">I421&amp;H421</f>
        <v>F86004FN</v>
      </c>
      <c r="P421">
        <v>2</v>
      </c>
      <c r="Q421">
        <v>0</v>
      </c>
      <c r="U421" s="178">
        <v>0</v>
      </c>
      <c r="V421">
        <v>0</v>
      </c>
    </row>
    <row r="422" spans="1:27">
      <c r="A422" s="24">
        <v>45566</v>
      </c>
      <c r="B422" s="24" t="e">
        <f>VLOOKUP($J422,Sheet2!$A$2:$E$46,5,0)</f>
        <v>#N/A</v>
      </c>
      <c r="H422" t="s">
        <v>187</v>
      </c>
      <c r="I422" t="s">
        <v>82</v>
      </c>
      <c r="J422" t="str">
        <f t="shared" si="4"/>
        <v>F86005FN</v>
      </c>
      <c r="P422">
        <v>1</v>
      </c>
      <c r="Q422">
        <v>1</v>
      </c>
      <c r="U422" s="178">
        <v>2</v>
      </c>
      <c r="V422">
        <v>1</v>
      </c>
    </row>
    <row r="423" spans="1:27">
      <c r="A423" s="24">
        <v>45566</v>
      </c>
      <c r="B423" s="24" t="str">
        <f>VLOOKUP($J423,Sheet2!$A$2:$E$46,5,0)</f>
        <v>WF-7</v>
      </c>
      <c r="H423" t="s">
        <v>187</v>
      </c>
      <c r="I423" t="s">
        <v>86</v>
      </c>
      <c r="J423" t="str">
        <f t="shared" si="4"/>
        <v>F86006FN</v>
      </c>
      <c r="P423">
        <v>179</v>
      </c>
      <c r="Q423">
        <v>35</v>
      </c>
      <c r="U423" s="178">
        <v>150</v>
      </c>
      <c r="V423">
        <v>61</v>
      </c>
    </row>
    <row r="424" spans="1:27">
      <c r="A424" s="24">
        <v>45566</v>
      </c>
      <c r="B424" s="24" t="e">
        <f>VLOOKUP($J424,Sheet2!$A$2:$E$46,5,0)</f>
        <v>#N/A</v>
      </c>
      <c r="H424" t="s">
        <v>187</v>
      </c>
      <c r="I424" t="s">
        <v>44</v>
      </c>
      <c r="J424" t="str">
        <f t="shared" si="4"/>
        <v>F86011FN</v>
      </c>
      <c r="P424">
        <v>672</v>
      </c>
      <c r="Q424">
        <v>68</v>
      </c>
      <c r="U424" s="178">
        <v>150</v>
      </c>
      <c r="V424">
        <v>58</v>
      </c>
    </row>
    <row r="425" spans="1:27">
      <c r="A425" s="24">
        <v>45566</v>
      </c>
      <c r="B425" s="24" t="e">
        <f>VLOOKUP($J425,Sheet2!$A$2:$E$46,5,0)</f>
        <v>#N/A</v>
      </c>
      <c r="H425" t="s">
        <v>187</v>
      </c>
      <c r="I425" t="s">
        <v>74</v>
      </c>
      <c r="J425" t="str">
        <f t="shared" si="4"/>
        <v>F86018FN</v>
      </c>
      <c r="P425">
        <v>0</v>
      </c>
      <c r="Q425">
        <v>0</v>
      </c>
      <c r="U425" s="178">
        <v>9</v>
      </c>
      <c r="V425">
        <v>0</v>
      </c>
    </row>
    <row r="426" spans="1:27">
      <c r="A426" s="24">
        <v>45566</v>
      </c>
      <c r="B426" s="24" t="e">
        <f>VLOOKUP($J426,Sheet2!$A$2:$E$46,5,0)</f>
        <v>#N/A</v>
      </c>
      <c r="H426" t="s">
        <v>187</v>
      </c>
      <c r="I426" t="s">
        <v>104</v>
      </c>
      <c r="J426" t="str">
        <f t="shared" si="4"/>
        <v>F86026FN</v>
      </c>
      <c r="P426">
        <v>2</v>
      </c>
      <c r="Q426">
        <v>1</v>
      </c>
      <c r="U426" s="178">
        <v>0</v>
      </c>
      <c r="V426">
        <v>0</v>
      </c>
    </row>
    <row r="427" spans="1:27">
      <c r="A427" s="24">
        <v>45566</v>
      </c>
      <c r="B427" s="24" t="str">
        <f>VLOOKUP($J427,Sheet2!$A$2:$E$46,5,0)</f>
        <v>WF-7</v>
      </c>
      <c r="H427" t="s">
        <v>187</v>
      </c>
      <c r="I427" t="s">
        <v>90</v>
      </c>
      <c r="J427" t="str">
        <f t="shared" si="4"/>
        <v>F86030FN</v>
      </c>
      <c r="P427">
        <v>226</v>
      </c>
      <c r="Q427">
        <v>44</v>
      </c>
      <c r="U427" s="178">
        <v>126</v>
      </c>
      <c r="V427">
        <v>71</v>
      </c>
    </row>
    <row r="428" spans="1:27">
      <c r="A428" s="24">
        <v>45566</v>
      </c>
      <c r="B428" s="24" t="e">
        <f>VLOOKUP($J428,Sheet2!$A$2:$E$46,5,0)</f>
        <v>#N/A</v>
      </c>
      <c r="H428" t="s">
        <v>187</v>
      </c>
      <c r="I428" t="s">
        <v>46</v>
      </c>
      <c r="J428" t="str">
        <f t="shared" si="4"/>
        <v>F86036FN</v>
      </c>
      <c r="P428">
        <v>0</v>
      </c>
      <c r="Q428">
        <v>1</v>
      </c>
      <c r="U428" s="178">
        <v>0</v>
      </c>
      <c r="V428">
        <v>0</v>
      </c>
    </row>
    <row r="429" spans="1:27">
      <c r="A429" s="24">
        <v>45566</v>
      </c>
      <c r="B429" s="24" t="e">
        <f>VLOOKUP($J429,Sheet2!$A$2:$E$46,5,0)</f>
        <v>#N/A</v>
      </c>
      <c r="H429" t="s">
        <v>187</v>
      </c>
      <c r="I429" t="s">
        <v>48</v>
      </c>
      <c r="J429" t="str">
        <f t="shared" si="4"/>
        <v>F86038FN</v>
      </c>
      <c r="P429">
        <v>2</v>
      </c>
      <c r="Q429">
        <v>1</v>
      </c>
      <c r="U429" s="178">
        <v>1</v>
      </c>
      <c r="V429">
        <v>0</v>
      </c>
    </row>
    <row r="430" spans="1:27">
      <c r="A430" s="24">
        <v>45566</v>
      </c>
      <c r="B430" s="24" t="e">
        <f>VLOOKUP($J430,Sheet2!$A$2:$E$46,5,0)</f>
        <v>#N/A</v>
      </c>
      <c r="H430" t="s">
        <v>187</v>
      </c>
      <c r="I430" t="s">
        <v>50</v>
      </c>
      <c r="J430" t="str">
        <f t="shared" si="4"/>
        <v>F86044FN</v>
      </c>
      <c r="P430">
        <v>87</v>
      </c>
      <c r="Q430">
        <v>9</v>
      </c>
      <c r="U430" s="178">
        <v>47</v>
      </c>
      <c r="V430">
        <v>5</v>
      </c>
    </row>
    <row r="431" spans="1:27">
      <c r="A431" s="24">
        <v>45566</v>
      </c>
      <c r="B431" s="24" t="e">
        <f>VLOOKUP($J431,Sheet2!$A$2:$E$46,5,0)</f>
        <v>#N/A</v>
      </c>
      <c r="H431" t="s">
        <v>187</v>
      </c>
      <c r="I431" t="s">
        <v>58</v>
      </c>
      <c r="J431" t="str">
        <f t="shared" si="4"/>
        <v>F86045FN</v>
      </c>
      <c r="P431">
        <v>0</v>
      </c>
      <c r="Q431">
        <v>0</v>
      </c>
      <c r="U431" s="178">
        <v>0</v>
      </c>
      <c r="V431">
        <v>0</v>
      </c>
    </row>
    <row r="432" spans="1:27">
      <c r="A432" s="24">
        <v>45566</v>
      </c>
      <c r="B432" s="24" t="e">
        <f>VLOOKUP($J432,Sheet2!$A$2:$E$46,5,0)</f>
        <v>#N/A</v>
      </c>
      <c r="H432" t="s">
        <v>187</v>
      </c>
      <c r="I432" t="s">
        <v>98</v>
      </c>
      <c r="J432" t="str">
        <f t="shared" si="4"/>
        <v>F86058FN</v>
      </c>
      <c r="P432">
        <v>66</v>
      </c>
      <c r="Q432">
        <v>155</v>
      </c>
      <c r="U432" s="178">
        <v>14</v>
      </c>
      <c r="V432">
        <v>33</v>
      </c>
    </row>
    <row r="433" spans="1:22">
      <c r="A433" s="24">
        <v>45566</v>
      </c>
      <c r="B433" s="24" t="str">
        <f>VLOOKUP($J433,Sheet2!$A$2:$E$46,5,0)</f>
        <v>WF-7</v>
      </c>
      <c r="H433" t="s">
        <v>187</v>
      </c>
      <c r="I433" t="s">
        <v>92</v>
      </c>
      <c r="J433" t="str">
        <f t="shared" si="4"/>
        <v>F86062FN</v>
      </c>
      <c r="P433">
        <v>142</v>
      </c>
      <c r="Q433">
        <v>21</v>
      </c>
      <c r="U433" s="178">
        <v>107</v>
      </c>
      <c r="V433">
        <v>43</v>
      </c>
    </row>
    <row r="434" spans="1:22">
      <c r="A434" s="24">
        <v>45566</v>
      </c>
      <c r="B434" s="24" t="e">
        <f>VLOOKUP($J434,Sheet2!$A$2:$E$46,5,0)</f>
        <v>#N/A</v>
      </c>
      <c r="H434" t="s">
        <v>187</v>
      </c>
      <c r="I434" t="s">
        <v>72</v>
      </c>
      <c r="J434" t="str">
        <f t="shared" si="4"/>
        <v>F86074FN</v>
      </c>
      <c r="P434">
        <v>9</v>
      </c>
      <c r="Q434">
        <v>24</v>
      </c>
      <c r="U434" s="178">
        <v>9</v>
      </c>
      <c r="V434">
        <v>5</v>
      </c>
    </row>
    <row r="435" spans="1:22">
      <c r="A435" s="24">
        <v>45566</v>
      </c>
      <c r="B435" s="24" t="e">
        <f>VLOOKUP($J435,Sheet2!$A$2:$E$46,5,0)</f>
        <v>#N/A</v>
      </c>
      <c r="H435" t="s">
        <v>187</v>
      </c>
      <c r="I435" t="s">
        <v>34</v>
      </c>
      <c r="J435" t="str">
        <f t="shared" si="4"/>
        <v>F86078FN</v>
      </c>
      <c r="P435">
        <v>0</v>
      </c>
      <c r="Q435">
        <v>1</v>
      </c>
      <c r="U435" s="178">
        <v>0</v>
      </c>
      <c r="V435">
        <v>0</v>
      </c>
    </row>
    <row r="436" spans="1:22">
      <c r="A436" s="24">
        <v>45566</v>
      </c>
      <c r="B436" s="24" t="e">
        <f>VLOOKUP($J436,Sheet2!$A$2:$E$46,5,0)</f>
        <v>#N/A</v>
      </c>
      <c r="H436" t="s">
        <v>187</v>
      </c>
      <c r="I436" t="s">
        <v>84</v>
      </c>
      <c r="J436" t="str">
        <f t="shared" si="4"/>
        <v>F86086FN</v>
      </c>
      <c r="P436">
        <v>13</v>
      </c>
      <c r="Q436">
        <v>6</v>
      </c>
      <c r="U436" s="178">
        <v>25</v>
      </c>
      <c r="V436">
        <v>9</v>
      </c>
    </row>
    <row r="437" spans="1:22">
      <c r="A437" s="24">
        <v>45566</v>
      </c>
      <c r="B437" s="24" t="e">
        <f>VLOOKUP($J437,Sheet2!$A$2:$E$46,5,0)</f>
        <v>#N/A</v>
      </c>
      <c r="H437" t="s">
        <v>187</v>
      </c>
      <c r="I437" t="s">
        <v>70</v>
      </c>
      <c r="J437" t="str">
        <f t="shared" si="4"/>
        <v>F86088FN</v>
      </c>
      <c r="P437">
        <v>0</v>
      </c>
      <c r="Q437">
        <v>0</v>
      </c>
      <c r="U437" s="178">
        <v>0</v>
      </c>
      <c r="V437">
        <v>0</v>
      </c>
    </row>
    <row r="438" spans="1:22">
      <c r="A438" s="24">
        <v>45566</v>
      </c>
      <c r="B438" s="24" t="e">
        <f>VLOOKUP($J438,Sheet2!$A$2:$E$46,5,0)</f>
        <v>#N/A</v>
      </c>
      <c r="H438" t="s">
        <v>187</v>
      </c>
      <c r="I438" t="s">
        <v>76</v>
      </c>
      <c r="J438" t="str">
        <f t="shared" si="4"/>
        <v>F86607FN</v>
      </c>
      <c r="P438">
        <v>165</v>
      </c>
      <c r="Q438">
        <v>10</v>
      </c>
      <c r="U438" s="178">
        <v>43</v>
      </c>
      <c r="V438">
        <v>5</v>
      </c>
    </row>
    <row r="439" spans="1:22">
      <c r="A439" s="24">
        <v>45566</v>
      </c>
      <c r="B439" s="24" t="e">
        <f>VLOOKUP($J439,Sheet2!$A$2:$E$46,5,0)</f>
        <v>#N/A</v>
      </c>
      <c r="H439" t="s">
        <v>187</v>
      </c>
      <c r="I439" t="s">
        <v>40</v>
      </c>
      <c r="J439" t="str">
        <f t="shared" si="4"/>
        <v>F86616FN</v>
      </c>
      <c r="P439">
        <v>2</v>
      </c>
      <c r="Q439">
        <v>0</v>
      </c>
      <c r="U439" s="178">
        <v>0</v>
      </c>
      <c r="V439">
        <v>0</v>
      </c>
    </row>
    <row r="440" spans="1:22">
      <c r="A440" s="24">
        <v>45566</v>
      </c>
      <c r="B440" s="24" t="e">
        <f>VLOOKUP($J440,Sheet2!$A$2:$E$46,5,0)</f>
        <v>#N/A</v>
      </c>
      <c r="H440" t="s">
        <v>187</v>
      </c>
      <c r="I440" t="s">
        <v>54</v>
      </c>
      <c r="J440" t="str">
        <f t="shared" si="4"/>
        <v>F86621FN</v>
      </c>
      <c r="P440">
        <v>1</v>
      </c>
      <c r="Q440">
        <v>0</v>
      </c>
      <c r="U440" s="178">
        <v>0</v>
      </c>
      <c r="V440">
        <v>0</v>
      </c>
    </row>
    <row r="441" spans="1:22">
      <c r="A441" s="24">
        <v>45566</v>
      </c>
      <c r="B441" s="24" t="e">
        <f>VLOOKUP($J441,Sheet2!$A$2:$E$46,5,0)</f>
        <v>#N/A</v>
      </c>
      <c r="H441" t="s">
        <v>187</v>
      </c>
      <c r="I441" t="s">
        <v>64</v>
      </c>
      <c r="J441" t="str">
        <f t="shared" si="4"/>
        <v>F86625FN</v>
      </c>
      <c r="P441">
        <v>11</v>
      </c>
      <c r="Q441">
        <v>31</v>
      </c>
      <c r="U441" s="178">
        <v>53</v>
      </c>
      <c r="V441">
        <v>31</v>
      </c>
    </row>
    <row r="442" spans="1:22">
      <c r="A442" s="24">
        <v>45566</v>
      </c>
      <c r="B442" s="24" t="e">
        <f>VLOOKUP($J442,Sheet2!$A$2:$E$46,5,0)</f>
        <v>#N/A</v>
      </c>
      <c r="H442" t="s">
        <v>187</v>
      </c>
      <c r="I442" t="s">
        <v>88</v>
      </c>
      <c r="J442" t="str">
        <f t="shared" si="4"/>
        <v>F86626FN</v>
      </c>
      <c r="P442">
        <v>197</v>
      </c>
      <c r="Q442">
        <v>143</v>
      </c>
      <c r="U442" s="178">
        <v>101</v>
      </c>
      <c r="V442">
        <v>64</v>
      </c>
    </row>
    <row r="443" spans="1:22">
      <c r="A443" s="24">
        <v>45566</v>
      </c>
      <c r="B443" s="24" t="e">
        <f>VLOOKUP($J443,Sheet2!$A$2:$E$46,5,0)</f>
        <v>#N/A</v>
      </c>
      <c r="H443" t="s">
        <v>187</v>
      </c>
      <c r="I443" t="s">
        <v>32</v>
      </c>
      <c r="J443" t="str">
        <f t="shared" si="4"/>
        <v>F86627FN</v>
      </c>
      <c r="P443">
        <v>3</v>
      </c>
      <c r="Q443">
        <v>1</v>
      </c>
      <c r="U443" s="178">
        <v>0</v>
      </c>
      <c r="V443">
        <v>0</v>
      </c>
    </row>
    <row r="444" spans="1:22">
      <c r="A444" s="24">
        <v>45566</v>
      </c>
      <c r="B444" s="24" t="str">
        <f>VLOOKUP($J444,Sheet2!$A$2:$E$46,5,0)</f>
        <v>WF-1</v>
      </c>
      <c r="H444" t="s">
        <v>187</v>
      </c>
      <c r="I444" t="s">
        <v>42</v>
      </c>
      <c r="J444" t="str">
        <f t="shared" si="4"/>
        <v>F86638FN</v>
      </c>
      <c r="P444">
        <v>1</v>
      </c>
      <c r="Q444">
        <v>13</v>
      </c>
      <c r="U444" s="178">
        <v>0</v>
      </c>
      <c r="V444">
        <v>5</v>
      </c>
    </row>
    <row r="445" spans="1:22">
      <c r="A445" s="24">
        <v>45566</v>
      </c>
      <c r="B445" s="24" t="e">
        <f>VLOOKUP($J445,Sheet2!$A$2:$E$46,5,0)</f>
        <v>#N/A</v>
      </c>
      <c r="H445" t="s">
        <v>187</v>
      </c>
      <c r="I445" t="s">
        <v>102</v>
      </c>
      <c r="J445" t="str">
        <f t="shared" si="4"/>
        <v>F86644FN</v>
      </c>
      <c r="P445">
        <v>261</v>
      </c>
      <c r="Q445">
        <v>15</v>
      </c>
      <c r="U445" s="178">
        <v>125</v>
      </c>
      <c r="V445">
        <v>14</v>
      </c>
    </row>
    <row r="446" spans="1:22">
      <c r="A446" s="24">
        <v>45566</v>
      </c>
      <c r="B446" s="24" t="e">
        <f>VLOOKUP($J446,Sheet2!$A$2:$E$46,5,0)</f>
        <v>#N/A</v>
      </c>
      <c r="H446" t="s">
        <v>187</v>
      </c>
      <c r="I446" t="s">
        <v>62</v>
      </c>
      <c r="J446" t="str">
        <f t="shared" si="4"/>
        <v>F86650FN</v>
      </c>
      <c r="P446">
        <v>1</v>
      </c>
      <c r="Q446">
        <v>0</v>
      </c>
      <c r="U446" s="178">
        <v>3</v>
      </c>
      <c r="V446">
        <v>0</v>
      </c>
    </row>
    <row r="447" spans="1:22">
      <c r="A447" s="24">
        <v>45566</v>
      </c>
      <c r="B447" s="24" t="e">
        <f>VLOOKUP($J447,Sheet2!$A$2:$E$46,5,0)</f>
        <v>#N/A</v>
      </c>
      <c r="H447" t="s">
        <v>187</v>
      </c>
      <c r="I447" t="s">
        <v>38</v>
      </c>
      <c r="J447" t="str">
        <f t="shared" si="4"/>
        <v>F86664FN</v>
      </c>
      <c r="P447">
        <v>306</v>
      </c>
      <c r="Q447">
        <v>33</v>
      </c>
      <c r="U447" s="178">
        <v>23</v>
      </c>
      <c r="V447">
        <v>14</v>
      </c>
    </row>
    <row r="448" spans="1:22">
      <c r="A448" s="24">
        <v>45566</v>
      </c>
      <c r="B448" s="24" t="e">
        <f>VLOOKUP($J448,Sheet2!$A$2:$E$46,5,0)</f>
        <v>#N/A</v>
      </c>
      <c r="H448" t="s">
        <v>187</v>
      </c>
      <c r="I448" t="s">
        <v>66</v>
      </c>
      <c r="J448" t="str">
        <f t="shared" si="4"/>
        <v>F86666FN</v>
      </c>
      <c r="P448">
        <v>0</v>
      </c>
      <c r="Q448">
        <v>0</v>
      </c>
      <c r="U448" s="178">
        <v>0</v>
      </c>
      <c r="V448">
        <v>0</v>
      </c>
    </row>
    <row r="449" spans="1:27">
      <c r="A449" s="24">
        <v>45566</v>
      </c>
      <c r="B449" s="24" t="e">
        <f>VLOOKUP($J449,Sheet2!$A$2:$E$46,5,0)</f>
        <v>#N/A</v>
      </c>
      <c r="H449" t="s">
        <v>187</v>
      </c>
      <c r="I449" t="s">
        <v>94</v>
      </c>
      <c r="J449" t="str">
        <f t="shared" si="4"/>
        <v>F86679FN</v>
      </c>
      <c r="P449">
        <v>33</v>
      </c>
      <c r="Q449">
        <v>270</v>
      </c>
      <c r="U449" s="178">
        <v>15</v>
      </c>
      <c r="V449">
        <v>84</v>
      </c>
    </row>
    <row r="450" spans="1:27">
      <c r="A450" s="24">
        <v>45566</v>
      </c>
      <c r="B450" s="24" t="e">
        <f>VLOOKUP($J450,Sheet2!$A$2:$E$46,5,0)</f>
        <v>#N/A</v>
      </c>
      <c r="H450" t="s">
        <v>187</v>
      </c>
      <c r="I450" t="s">
        <v>100</v>
      </c>
      <c r="J450" t="str">
        <f t="shared" si="4"/>
        <v>F86689FN</v>
      </c>
      <c r="P450">
        <v>246</v>
      </c>
      <c r="Q450">
        <v>71</v>
      </c>
      <c r="U450" s="178">
        <v>74</v>
      </c>
      <c r="V450">
        <v>51</v>
      </c>
    </row>
    <row r="451" spans="1:27">
      <c r="A451" s="24">
        <v>45566</v>
      </c>
      <c r="B451" s="24" t="e">
        <f>VLOOKUP($J451,Sheet2!$A$2:$E$46,5,0)</f>
        <v>#N/A</v>
      </c>
      <c r="H451" t="s">
        <v>187</v>
      </c>
      <c r="I451" t="s">
        <v>52</v>
      </c>
      <c r="J451" t="str">
        <f t="shared" si="4"/>
        <v>F86696FN</v>
      </c>
      <c r="P451">
        <v>142</v>
      </c>
      <c r="Q451">
        <v>17</v>
      </c>
      <c r="U451" s="178">
        <v>22</v>
      </c>
      <c r="V451">
        <v>2</v>
      </c>
    </row>
    <row r="452" spans="1:27">
      <c r="A452" s="24">
        <v>45566</v>
      </c>
      <c r="B452" s="24" t="str">
        <f>VLOOKUP($J452,Sheet2!$A$2:$E$46,5,0)</f>
        <v>WF-1</v>
      </c>
      <c r="H452" t="s">
        <v>187</v>
      </c>
      <c r="I452" t="s">
        <v>36</v>
      </c>
      <c r="J452" t="str">
        <f t="shared" si="4"/>
        <v>F86700FN</v>
      </c>
      <c r="P452">
        <v>4</v>
      </c>
      <c r="Q452">
        <v>4</v>
      </c>
      <c r="U452" s="178">
        <v>35</v>
      </c>
      <c r="V452">
        <v>16</v>
      </c>
    </row>
    <row r="453" spans="1:27">
      <c r="A453" s="24">
        <v>45566</v>
      </c>
      <c r="B453" s="24" t="e">
        <f>VLOOKUP($J453,Sheet2!$A$2:$E$46,5,0)</f>
        <v>#N/A</v>
      </c>
      <c r="H453" t="s">
        <v>187</v>
      </c>
      <c r="I453" t="s">
        <v>60</v>
      </c>
      <c r="J453" t="str">
        <f t="shared" si="4"/>
        <v>F86701FN</v>
      </c>
      <c r="P453">
        <v>10</v>
      </c>
      <c r="Q453">
        <v>3</v>
      </c>
      <c r="U453" s="178">
        <v>2</v>
      </c>
      <c r="V453">
        <v>0</v>
      </c>
    </row>
    <row r="454" spans="1:27">
      <c r="A454" s="24">
        <v>45566</v>
      </c>
      <c r="B454" s="24" t="e">
        <f>VLOOKUP($J454,Sheet2!$A$2:$E$46,5,0)</f>
        <v>#N/A</v>
      </c>
      <c r="H454" t="s">
        <v>187</v>
      </c>
      <c r="I454" t="s">
        <v>68</v>
      </c>
      <c r="J454" t="str">
        <f t="shared" si="4"/>
        <v>F86705FN</v>
      </c>
      <c r="P454">
        <v>0</v>
      </c>
      <c r="Q454">
        <v>0</v>
      </c>
      <c r="U454" s="178">
        <v>0</v>
      </c>
      <c r="V454">
        <v>0</v>
      </c>
    </row>
    <row r="455" spans="1:27">
      <c r="A455" s="24">
        <v>45566</v>
      </c>
      <c r="B455" s="24" t="e">
        <f>VLOOKUP($J455,Sheet2!$A$2:$E$46,5,0)</f>
        <v>#N/A</v>
      </c>
      <c r="H455" t="s">
        <v>187</v>
      </c>
      <c r="I455" t="s">
        <v>78</v>
      </c>
      <c r="J455" t="str">
        <f t="shared" si="4"/>
        <v>F86708FN</v>
      </c>
      <c r="P455">
        <v>7</v>
      </c>
      <c r="Q455">
        <v>4</v>
      </c>
      <c r="U455" s="178">
        <v>5</v>
      </c>
      <c r="V455">
        <v>1</v>
      </c>
    </row>
    <row r="456" spans="1:27">
      <c r="A456" s="24">
        <v>45566</v>
      </c>
      <c r="B456" s="24" t="e">
        <f>VLOOKUP($J456,Sheet2!$A$2:$E$46,5,0)</f>
        <v>#N/A</v>
      </c>
      <c r="H456" t="s">
        <v>187</v>
      </c>
      <c r="I456" t="s">
        <v>56</v>
      </c>
      <c r="J456" t="str">
        <f t="shared" si="4"/>
        <v>F86712FN</v>
      </c>
      <c r="P456">
        <v>0</v>
      </c>
      <c r="Q456">
        <v>1</v>
      </c>
      <c r="U456" s="178">
        <v>0</v>
      </c>
      <c r="V456">
        <v>0</v>
      </c>
    </row>
    <row r="457" spans="1:27">
      <c r="A457" s="24">
        <v>45566</v>
      </c>
      <c r="B457" s="24" t="e">
        <f>VLOOKUP($J457,Sheet2!$A$2:$E$46,5,0)</f>
        <v>#N/A</v>
      </c>
      <c r="H457" t="s">
        <v>187</v>
      </c>
      <c r="I457" t="s">
        <v>30</v>
      </c>
      <c r="J457" t="str">
        <f t="shared" si="4"/>
        <v>Y01291FN</v>
      </c>
      <c r="P457">
        <v>2</v>
      </c>
      <c r="Q457">
        <v>0</v>
      </c>
      <c r="U457" s="178">
        <v>0</v>
      </c>
      <c r="V457">
        <v>0</v>
      </c>
    </row>
    <row r="458" spans="1:27">
      <c r="A458" s="24">
        <v>45566</v>
      </c>
      <c r="B458" s="24" t="e">
        <f>VLOOKUP($J458,Sheet2!$A$2:$E$46,5,0)</f>
        <v>#N/A</v>
      </c>
      <c r="H458" t="s">
        <v>187</v>
      </c>
      <c r="I458" t="s">
        <v>96</v>
      </c>
      <c r="J458" t="str">
        <f t="shared" si="4"/>
        <v>Y01839FN</v>
      </c>
      <c r="P458">
        <v>296</v>
      </c>
      <c r="Q458">
        <v>181</v>
      </c>
      <c r="U458" s="178">
        <v>50</v>
      </c>
      <c r="V458">
        <v>69</v>
      </c>
    </row>
    <row r="459" spans="1:27">
      <c r="A459" s="24">
        <v>45658</v>
      </c>
      <c r="B459" s="24" t="e">
        <f>VLOOKUP($J459,Sheet2!$A$2:$E$46,5,0)</f>
        <v>#N/A</v>
      </c>
      <c r="C459" t="s">
        <v>172</v>
      </c>
      <c r="E459" t="s">
        <v>173</v>
      </c>
      <c r="G459" t="s">
        <v>174</v>
      </c>
      <c r="H459">
        <v>590757</v>
      </c>
      <c r="K459" t="s">
        <v>175</v>
      </c>
      <c r="L459" t="s">
        <v>176</v>
      </c>
      <c r="M459" t="s">
        <v>229</v>
      </c>
      <c r="N459" t="s">
        <v>230</v>
      </c>
      <c r="O459" t="s">
        <v>179</v>
      </c>
      <c r="P459" t="s">
        <v>148</v>
      </c>
      <c r="Q459" t="s">
        <v>149</v>
      </c>
      <c r="R459" t="s">
        <v>150</v>
      </c>
      <c r="S459" t="s">
        <v>151</v>
      </c>
      <c r="T459" t="s">
        <v>180</v>
      </c>
      <c r="U459" t="s">
        <v>144</v>
      </c>
      <c r="V459" t="s">
        <v>145</v>
      </c>
      <c r="W459" t="s">
        <v>146</v>
      </c>
      <c r="X459" t="s">
        <v>147</v>
      </c>
      <c r="Y459" t="s">
        <v>181</v>
      </c>
      <c r="Z459" t="s">
        <v>182</v>
      </c>
      <c r="AA459" t="s">
        <v>183</v>
      </c>
    </row>
    <row r="460" spans="1:27">
      <c r="A460" s="24">
        <v>45658</v>
      </c>
      <c r="B460" s="24" t="e">
        <f>VLOOKUP($J460,Sheet2!$A$2:$E$46,5,0)</f>
        <v>#N/A</v>
      </c>
      <c r="E460" s="8">
        <v>45663.40625</v>
      </c>
      <c r="G460" t="s">
        <v>184</v>
      </c>
      <c r="H460">
        <v>306233</v>
      </c>
      <c r="J460" t="s">
        <v>29</v>
      </c>
      <c r="R460"/>
      <c r="S460"/>
      <c r="W460"/>
      <c r="X460"/>
    </row>
    <row r="461" spans="1:27">
      <c r="A461" s="24">
        <v>45658</v>
      </c>
      <c r="B461" s="24" t="str">
        <f>VLOOKUP($J461,Sheet2!$A$2:$E$46,5,0)</f>
        <v>WF-6</v>
      </c>
      <c r="E461" t="s">
        <v>185</v>
      </c>
      <c r="G461" t="s">
        <v>186</v>
      </c>
      <c r="H461">
        <v>284524</v>
      </c>
      <c r="J461" t="s">
        <v>80</v>
      </c>
      <c r="L461">
        <v>276</v>
      </c>
      <c r="M461">
        <v>294</v>
      </c>
      <c r="N461">
        <v>284</v>
      </c>
      <c r="O461">
        <v>4042</v>
      </c>
      <c r="P461">
        <v>133</v>
      </c>
      <c r="Q461">
        <v>47</v>
      </c>
      <c r="R461">
        <v>95</v>
      </c>
      <c r="S461">
        <v>0</v>
      </c>
      <c r="T461">
        <v>267</v>
      </c>
      <c r="U461">
        <v>57</v>
      </c>
      <c r="V461">
        <v>32</v>
      </c>
      <c r="W461">
        <v>94</v>
      </c>
      <c r="X461">
        <v>0</v>
      </c>
      <c r="Y461">
        <v>2676</v>
      </c>
      <c r="Z461">
        <v>2651</v>
      </c>
      <c r="AA461">
        <v>11621</v>
      </c>
    </row>
    <row r="462" spans="1:27">
      <c r="A462" s="24">
        <v>45658</v>
      </c>
      <c r="B462" s="24" t="str">
        <f>VLOOKUP($J462,Sheet2!$A$2:$E$46,5,0)</f>
        <v>WF-1</v>
      </c>
      <c r="E462" s="7">
        <v>45658</v>
      </c>
      <c r="J462" t="s">
        <v>82</v>
      </c>
      <c r="L462">
        <v>413</v>
      </c>
      <c r="M462">
        <v>420</v>
      </c>
      <c r="N462">
        <v>133</v>
      </c>
      <c r="O462">
        <v>3449</v>
      </c>
      <c r="P462">
        <v>351</v>
      </c>
      <c r="Q462">
        <v>61</v>
      </c>
      <c r="R462">
        <v>13</v>
      </c>
      <c r="S462">
        <v>0</v>
      </c>
      <c r="T462">
        <v>132</v>
      </c>
      <c r="U462">
        <v>89</v>
      </c>
      <c r="V462">
        <v>33</v>
      </c>
      <c r="W462">
        <v>9</v>
      </c>
      <c r="X462">
        <v>0</v>
      </c>
      <c r="Y462">
        <v>2533</v>
      </c>
      <c r="Z462">
        <v>2512</v>
      </c>
      <c r="AA462">
        <v>8924</v>
      </c>
    </row>
    <row r="463" spans="1:27">
      <c r="A463" s="24">
        <v>45658</v>
      </c>
      <c r="B463" s="24" t="str">
        <f>VLOOKUP($J463,Sheet2!$A$2:$E$46,5,0)</f>
        <v>WF-7</v>
      </c>
      <c r="J463" t="s">
        <v>86</v>
      </c>
      <c r="L463">
        <v>264</v>
      </c>
      <c r="M463">
        <v>266</v>
      </c>
      <c r="N463">
        <v>262</v>
      </c>
      <c r="O463">
        <v>2841</v>
      </c>
      <c r="P463">
        <v>147</v>
      </c>
      <c r="Q463">
        <v>64</v>
      </c>
      <c r="R463">
        <v>52</v>
      </c>
      <c r="S463">
        <v>0</v>
      </c>
      <c r="T463">
        <v>261</v>
      </c>
      <c r="U463">
        <v>48</v>
      </c>
      <c r="V463">
        <v>43</v>
      </c>
      <c r="W463">
        <v>38</v>
      </c>
      <c r="X463">
        <v>0</v>
      </c>
      <c r="Y463">
        <v>1882</v>
      </c>
      <c r="Z463">
        <v>1861</v>
      </c>
      <c r="AA463">
        <v>6888</v>
      </c>
    </row>
    <row r="464" spans="1:27">
      <c r="A464" s="24">
        <v>45658</v>
      </c>
      <c r="B464" s="24" t="str">
        <f>VLOOKUP($J464,Sheet2!$A$2:$E$46,5,0)</f>
        <v>WF-3</v>
      </c>
      <c r="J464" t="s">
        <v>44</v>
      </c>
      <c r="L464">
        <v>552</v>
      </c>
      <c r="M464">
        <v>581</v>
      </c>
      <c r="N464">
        <v>260</v>
      </c>
      <c r="O464">
        <v>3971</v>
      </c>
      <c r="P464">
        <v>127</v>
      </c>
      <c r="Q464">
        <v>342</v>
      </c>
      <c r="R464">
        <v>54</v>
      </c>
      <c r="S464">
        <v>0</v>
      </c>
      <c r="T464">
        <v>255</v>
      </c>
      <c r="U464">
        <v>40</v>
      </c>
      <c r="V464">
        <v>28</v>
      </c>
      <c r="W464">
        <v>34</v>
      </c>
      <c r="X464">
        <v>0</v>
      </c>
      <c r="Y464">
        <v>2501</v>
      </c>
      <c r="Z464">
        <v>2459</v>
      </c>
      <c r="AA464">
        <v>9534</v>
      </c>
    </row>
    <row r="465" spans="1:27">
      <c r="A465" s="24">
        <v>45658</v>
      </c>
      <c r="B465" s="24" t="str">
        <f>VLOOKUP($J465,Sheet2!$A$2:$E$46,5,0)</f>
        <v>WF-7</v>
      </c>
      <c r="J465" t="s">
        <v>90</v>
      </c>
      <c r="L465">
        <v>252</v>
      </c>
      <c r="M465">
        <v>258</v>
      </c>
      <c r="N465">
        <v>250</v>
      </c>
      <c r="O465">
        <v>3004</v>
      </c>
      <c r="P465">
        <v>97</v>
      </c>
      <c r="Q465">
        <v>66</v>
      </c>
      <c r="R465">
        <v>89</v>
      </c>
      <c r="S465">
        <v>0</v>
      </c>
      <c r="T465">
        <v>247</v>
      </c>
      <c r="U465">
        <v>3</v>
      </c>
      <c r="V465">
        <v>32</v>
      </c>
      <c r="W465">
        <v>73</v>
      </c>
      <c r="X465">
        <v>0</v>
      </c>
      <c r="Y465">
        <v>1952</v>
      </c>
      <c r="Z465">
        <v>1929</v>
      </c>
      <c r="AA465">
        <v>8166</v>
      </c>
    </row>
    <row r="466" spans="1:27">
      <c r="A466" s="24">
        <v>45658</v>
      </c>
      <c r="B466" s="24" t="str">
        <f>VLOOKUP($J466,Sheet2!$A$2:$E$46,5,0)</f>
        <v>WF-4</v>
      </c>
      <c r="J466" t="s">
        <v>46</v>
      </c>
      <c r="L466">
        <v>693</v>
      </c>
      <c r="M466">
        <v>731</v>
      </c>
      <c r="N466">
        <v>518</v>
      </c>
      <c r="O466">
        <v>6378</v>
      </c>
      <c r="P466">
        <v>292</v>
      </c>
      <c r="Q466">
        <v>219</v>
      </c>
      <c r="R466">
        <v>214</v>
      </c>
      <c r="S466">
        <v>0</v>
      </c>
      <c r="T466">
        <v>488</v>
      </c>
      <c r="U466">
        <v>201</v>
      </c>
      <c r="V466">
        <v>133</v>
      </c>
      <c r="W466">
        <v>154</v>
      </c>
      <c r="X466">
        <v>0</v>
      </c>
      <c r="Y466">
        <v>4474</v>
      </c>
      <c r="Z466">
        <v>4396</v>
      </c>
      <c r="AA466">
        <v>14613</v>
      </c>
    </row>
    <row r="467" spans="1:27">
      <c r="A467" s="24">
        <v>45658</v>
      </c>
      <c r="B467" s="24" t="str">
        <f>VLOOKUP($J467,Sheet2!$A$2:$E$46,5,0)</f>
        <v>WF-3</v>
      </c>
      <c r="J467" t="s">
        <v>48</v>
      </c>
      <c r="L467">
        <v>464</v>
      </c>
      <c r="M467">
        <v>498</v>
      </c>
      <c r="N467">
        <v>326</v>
      </c>
      <c r="O467">
        <v>4030</v>
      </c>
      <c r="P467">
        <v>213</v>
      </c>
      <c r="Q467">
        <v>156</v>
      </c>
      <c r="R467">
        <v>119</v>
      </c>
      <c r="S467">
        <v>0</v>
      </c>
      <c r="T467">
        <v>298</v>
      </c>
      <c r="U467">
        <v>96</v>
      </c>
      <c r="V467">
        <v>108</v>
      </c>
      <c r="W467">
        <v>90</v>
      </c>
      <c r="X467">
        <v>0</v>
      </c>
      <c r="Y467">
        <v>2434</v>
      </c>
      <c r="Z467">
        <v>2378</v>
      </c>
      <c r="AA467">
        <v>11139</v>
      </c>
    </row>
    <row r="468" spans="1:27">
      <c r="A468" s="24">
        <v>45658</v>
      </c>
      <c r="B468" s="24" t="str">
        <f>VLOOKUP($J468,Sheet2!$A$2:$E$46,5,0)</f>
        <v>WF-4</v>
      </c>
      <c r="J468" t="s">
        <v>50</v>
      </c>
      <c r="L468">
        <v>356</v>
      </c>
      <c r="M468">
        <v>4373</v>
      </c>
      <c r="N468">
        <v>362</v>
      </c>
      <c r="O468">
        <v>3744</v>
      </c>
      <c r="P468">
        <v>75</v>
      </c>
      <c r="Q468">
        <v>208</v>
      </c>
      <c r="R468">
        <v>56</v>
      </c>
      <c r="S468">
        <v>0</v>
      </c>
      <c r="T468">
        <v>251</v>
      </c>
      <c r="U468">
        <v>62</v>
      </c>
      <c r="V468">
        <v>100</v>
      </c>
      <c r="W468">
        <v>55</v>
      </c>
      <c r="X468">
        <v>0</v>
      </c>
      <c r="Y468">
        <v>2750</v>
      </c>
      <c r="Z468">
        <v>2715</v>
      </c>
      <c r="AA468">
        <v>10347</v>
      </c>
    </row>
    <row r="469" spans="1:27">
      <c r="A469" s="24">
        <v>45658</v>
      </c>
      <c r="B469" s="24" t="str">
        <f>VLOOKUP($J469,Sheet2!$A$2:$E$46,5,0)</f>
        <v>WF-5</v>
      </c>
      <c r="J469" t="s">
        <v>58</v>
      </c>
      <c r="L469">
        <v>100</v>
      </c>
      <c r="M469">
        <v>101</v>
      </c>
      <c r="N469">
        <v>61</v>
      </c>
      <c r="O469">
        <v>817</v>
      </c>
      <c r="P469">
        <v>24</v>
      </c>
      <c r="Q469">
        <v>58</v>
      </c>
      <c r="R469">
        <v>22</v>
      </c>
      <c r="S469">
        <v>0</v>
      </c>
      <c r="T469">
        <v>60</v>
      </c>
      <c r="U469">
        <v>22</v>
      </c>
      <c r="V469">
        <v>16</v>
      </c>
      <c r="W469">
        <v>22</v>
      </c>
      <c r="X469">
        <v>0</v>
      </c>
      <c r="Y469">
        <v>519</v>
      </c>
      <c r="Z469">
        <v>514</v>
      </c>
      <c r="AA469">
        <v>1987</v>
      </c>
    </row>
    <row r="470" spans="1:27">
      <c r="A470" s="24">
        <v>45658</v>
      </c>
      <c r="B470" s="24" t="str">
        <f>VLOOKUP($J470,Sheet2!$A$2:$E$46,5,0)</f>
        <v>WF-7</v>
      </c>
      <c r="J470" t="s">
        <v>98</v>
      </c>
      <c r="L470">
        <v>721</v>
      </c>
      <c r="M470">
        <v>740</v>
      </c>
      <c r="N470">
        <v>375</v>
      </c>
      <c r="O470">
        <v>5920</v>
      </c>
      <c r="P470">
        <v>256</v>
      </c>
      <c r="Q470">
        <v>341</v>
      </c>
      <c r="R470">
        <v>130</v>
      </c>
      <c r="S470">
        <v>0</v>
      </c>
      <c r="T470">
        <v>368</v>
      </c>
      <c r="U470">
        <v>110</v>
      </c>
      <c r="V470">
        <v>198</v>
      </c>
      <c r="W470">
        <v>39</v>
      </c>
      <c r="X470">
        <v>0</v>
      </c>
      <c r="Y470">
        <v>4161</v>
      </c>
      <c r="Z470">
        <v>4123</v>
      </c>
      <c r="AA470">
        <v>15239</v>
      </c>
    </row>
    <row r="471" spans="1:27">
      <c r="A471" s="24">
        <v>45658</v>
      </c>
      <c r="B471" s="24" t="str">
        <f>VLOOKUP($J471,Sheet2!$A$2:$E$46,5,0)</f>
        <v>WF-7</v>
      </c>
      <c r="J471" t="s">
        <v>92</v>
      </c>
      <c r="L471">
        <v>217</v>
      </c>
      <c r="M471">
        <v>220</v>
      </c>
      <c r="N471">
        <v>217</v>
      </c>
      <c r="O471">
        <v>2695</v>
      </c>
      <c r="P471">
        <v>109</v>
      </c>
      <c r="Q471">
        <v>44</v>
      </c>
      <c r="R471">
        <v>64</v>
      </c>
      <c r="S471">
        <v>0</v>
      </c>
      <c r="T471">
        <v>214</v>
      </c>
      <c r="U471">
        <v>33</v>
      </c>
      <c r="V471">
        <v>29</v>
      </c>
      <c r="W471">
        <v>52</v>
      </c>
      <c r="X471">
        <v>0</v>
      </c>
      <c r="Y471">
        <v>1782</v>
      </c>
      <c r="Z471">
        <v>1753</v>
      </c>
      <c r="AA471">
        <v>6650</v>
      </c>
    </row>
    <row r="472" spans="1:27">
      <c r="A472" s="24">
        <v>45658</v>
      </c>
      <c r="B472" s="24" t="str">
        <f>VLOOKUP($J472,Sheet2!$A$2:$E$46,5,0)</f>
        <v>WF-2</v>
      </c>
      <c r="J472" t="s">
        <v>34</v>
      </c>
      <c r="L472">
        <v>77</v>
      </c>
      <c r="M472">
        <v>82</v>
      </c>
      <c r="N472">
        <v>49</v>
      </c>
      <c r="O472">
        <v>3050</v>
      </c>
      <c r="P472">
        <v>2</v>
      </c>
      <c r="Q472">
        <v>6</v>
      </c>
      <c r="R472">
        <v>69</v>
      </c>
      <c r="S472">
        <v>0</v>
      </c>
      <c r="T472">
        <v>45</v>
      </c>
      <c r="U472">
        <v>2</v>
      </c>
      <c r="V472">
        <v>4</v>
      </c>
      <c r="W472">
        <v>39</v>
      </c>
      <c r="X472">
        <v>0</v>
      </c>
      <c r="Y472">
        <v>1972</v>
      </c>
      <c r="Z472">
        <v>1928</v>
      </c>
      <c r="AA472">
        <v>6679</v>
      </c>
    </row>
    <row r="473" spans="1:27">
      <c r="A473" s="24">
        <v>45658</v>
      </c>
      <c r="B473" s="24" t="str">
        <f>VLOOKUP($J473,Sheet2!$A$2:$E$46,5,0)</f>
        <v>WF-6</v>
      </c>
      <c r="J473" t="s">
        <v>84</v>
      </c>
      <c r="L473">
        <v>35</v>
      </c>
      <c r="M473">
        <v>79</v>
      </c>
      <c r="N473">
        <v>69</v>
      </c>
      <c r="O473">
        <v>2435</v>
      </c>
      <c r="P473">
        <v>11</v>
      </c>
      <c r="Q473">
        <v>6</v>
      </c>
      <c r="R473">
        <v>18</v>
      </c>
      <c r="S473">
        <v>0</v>
      </c>
      <c r="T473">
        <v>31</v>
      </c>
      <c r="U473">
        <v>8</v>
      </c>
      <c r="V473">
        <v>4</v>
      </c>
      <c r="W473">
        <v>17</v>
      </c>
      <c r="X473">
        <v>0</v>
      </c>
      <c r="Y473">
        <v>1690</v>
      </c>
      <c r="Z473">
        <v>1686</v>
      </c>
      <c r="AA473">
        <v>6190</v>
      </c>
    </row>
    <row r="474" spans="1:27">
      <c r="A474" s="24">
        <v>45658</v>
      </c>
      <c r="B474" s="24" t="str">
        <f>VLOOKUP($J474,Sheet2!$A$2:$E$46,5,0)</f>
        <v>WF-4</v>
      </c>
      <c r="J474" t="s">
        <v>70</v>
      </c>
      <c r="L474">
        <v>146</v>
      </c>
      <c r="M474">
        <v>155</v>
      </c>
      <c r="N474">
        <v>77</v>
      </c>
      <c r="O474">
        <v>2060</v>
      </c>
      <c r="P474">
        <v>11</v>
      </c>
      <c r="Q474">
        <v>107</v>
      </c>
      <c r="R474">
        <v>37</v>
      </c>
      <c r="S474">
        <v>0</v>
      </c>
      <c r="T474">
        <v>70</v>
      </c>
      <c r="U474">
        <v>10</v>
      </c>
      <c r="V474">
        <v>26</v>
      </c>
      <c r="W474">
        <v>34</v>
      </c>
      <c r="X474">
        <v>0</v>
      </c>
      <c r="Y474">
        <v>1363</v>
      </c>
      <c r="Z474">
        <v>1352</v>
      </c>
      <c r="AA474">
        <v>5082</v>
      </c>
    </row>
    <row r="475" spans="1:27">
      <c r="A475" s="24">
        <v>45658</v>
      </c>
      <c r="B475" s="24" t="str">
        <f>VLOOKUP($J475,Sheet2!$A$2:$E$46,5,0)</f>
        <v>WF-6</v>
      </c>
      <c r="J475" t="s">
        <v>76</v>
      </c>
      <c r="L475">
        <v>462</v>
      </c>
      <c r="M475">
        <v>490</v>
      </c>
      <c r="N475">
        <v>327</v>
      </c>
      <c r="O475">
        <v>6724</v>
      </c>
      <c r="P475">
        <v>339</v>
      </c>
      <c r="Q475">
        <v>53</v>
      </c>
      <c r="R475">
        <v>58</v>
      </c>
      <c r="S475">
        <v>0</v>
      </c>
      <c r="T475">
        <v>308</v>
      </c>
      <c r="U475">
        <v>188</v>
      </c>
      <c r="V475">
        <v>39</v>
      </c>
      <c r="W475">
        <v>39</v>
      </c>
      <c r="X475">
        <v>0</v>
      </c>
      <c r="Y475">
        <v>4712</v>
      </c>
      <c r="Z475">
        <v>4656</v>
      </c>
      <c r="AA475">
        <v>17819</v>
      </c>
    </row>
    <row r="476" spans="1:27">
      <c r="A476" s="24">
        <v>45658</v>
      </c>
      <c r="B476" s="24" t="str">
        <f>VLOOKUP($J476,Sheet2!$A$2:$E$46,5,0)</f>
        <v>WF-2</v>
      </c>
      <c r="J476" t="s">
        <v>40</v>
      </c>
      <c r="L476">
        <v>440</v>
      </c>
      <c r="M476">
        <v>566</v>
      </c>
      <c r="N476">
        <v>292</v>
      </c>
      <c r="O476">
        <v>3423</v>
      </c>
      <c r="P476">
        <v>96</v>
      </c>
      <c r="Q476">
        <v>262</v>
      </c>
      <c r="R476">
        <v>100</v>
      </c>
      <c r="S476">
        <v>0</v>
      </c>
      <c r="T476">
        <v>262</v>
      </c>
      <c r="U476">
        <v>72</v>
      </c>
      <c r="V476">
        <v>91</v>
      </c>
      <c r="W476">
        <v>99</v>
      </c>
      <c r="X476">
        <v>0</v>
      </c>
      <c r="Y476">
        <v>2338</v>
      </c>
      <c r="Z476">
        <v>2310</v>
      </c>
      <c r="AA476">
        <v>8735</v>
      </c>
    </row>
    <row r="477" spans="1:27">
      <c r="A477" s="24">
        <v>45658</v>
      </c>
      <c r="B477" s="24" t="str">
        <f>VLOOKUP($J477,Sheet2!$A$2:$E$46,5,0)</f>
        <v>WF-5</v>
      </c>
      <c r="J477" t="s">
        <v>54</v>
      </c>
      <c r="L477">
        <v>163</v>
      </c>
      <c r="M477">
        <v>172</v>
      </c>
      <c r="N477">
        <v>52</v>
      </c>
      <c r="O477">
        <v>2700</v>
      </c>
      <c r="P477">
        <v>128</v>
      </c>
      <c r="Q477">
        <v>5</v>
      </c>
      <c r="R477">
        <v>34</v>
      </c>
      <c r="S477">
        <v>0</v>
      </c>
      <c r="T477">
        <v>44</v>
      </c>
      <c r="U477">
        <v>5</v>
      </c>
      <c r="V477">
        <v>5</v>
      </c>
      <c r="W477">
        <v>34</v>
      </c>
      <c r="X477">
        <v>0</v>
      </c>
      <c r="Y477">
        <v>1888</v>
      </c>
      <c r="Z477">
        <v>1878</v>
      </c>
      <c r="AA477">
        <v>6958</v>
      </c>
    </row>
    <row r="478" spans="1:27">
      <c r="A478" s="24">
        <v>45658</v>
      </c>
      <c r="B478" s="24" t="str">
        <f>VLOOKUP($J478,Sheet2!$A$2:$E$46,5,0)</f>
        <v>WF-5</v>
      </c>
      <c r="J478" t="s">
        <v>64</v>
      </c>
      <c r="L478">
        <v>279</v>
      </c>
      <c r="M478">
        <v>301</v>
      </c>
      <c r="N478">
        <v>199</v>
      </c>
      <c r="O478">
        <v>2527</v>
      </c>
      <c r="P478">
        <v>65</v>
      </c>
      <c r="Q478">
        <v>69</v>
      </c>
      <c r="R478">
        <v>125</v>
      </c>
      <c r="S478">
        <v>0</v>
      </c>
      <c r="T478">
        <v>180</v>
      </c>
      <c r="U478">
        <v>29</v>
      </c>
      <c r="V478">
        <v>38</v>
      </c>
      <c r="W478">
        <v>52</v>
      </c>
      <c r="X478">
        <v>0</v>
      </c>
      <c r="Y478">
        <v>1650</v>
      </c>
      <c r="Z478">
        <v>1625</v>
      </c>
      <c r="AA478">
        <v>5925</v>
      </c>
    </row>
    <row r="479" spans="1:27">
      <c r="A479" s="24">
        <v>45658</v>
      </c>
      <c r="B479" s="24" t="str">
        <f>VLOOKUP($J479,Sheet2!$A$2:$E$46,5,0)</f>
        <v>WF-1</v>
      </c>
      <c r="J479" t="s">
        <v>88</v>
      </c>
      <c r="L479">
        <v>251</v>
      </c>
      <c r="M479">
        <v>297</v>
      </c>
      <c r="N479">
        <v>286</v>
      </c>
      <c r="O479">
        <v>3066</v>
      </c>
      <c r="P479">
        <v>117</v>
      </c>
      <c r="Q479">
        <v>79</v>
      </c>
      <c r="R479">
        <v>46</v>
      </c>
      <c r="S479">
        <v>0</v>
      </c>
      <c r="T479">
        <v>246</v>
      </c>
      <c r="U479">
        <v>45</v>
      </c>
      <c r="V479">
        <v>54</v>
      </c>
      <c r="W479">
        <v>41</v>
      </c>
      <c r="X479">
        <v>0</v>
      </c>
      <c r="Y479">
        <v>2225</v>
      </c>
      <c r="Z479">
        <v>2195</v>
      </c>
      <c r="AA479">
        <v>8207</v>
      </c>
    </row>
    <row r="480" spans="1:27">
      <c r="A480" s="24">
        <v>45658</v>
      </c>
      <c r="B480" s="24" t="str">
        <f>VLOOKUP($J480,Sheet2!$A$2:$E$46,5,0)</f>
        <v>WF-2</v>
      </c>
      <c r="J480" t="s">
        <v>32</v>
      </c>
      <c r="L480">
        <v>612</v>
      </c>
      <c r="M480">
        <v>635</v>
      </c>
      <c r="N480">
        <v>433</v>
      </c>
      <c r="O480">
        <v>5722</v>
      </c>
      <c r="P480">
        <v>224</v>
      </c>
      <c r="Q480">
        <v>232</v>
      </c>
      <c r="R480">
        <v>161</v>
      </c>
      <c r="S480">
        <v>0</v>
      </c>
      <c r="T480">
        <v>421</v>
      </c>
      <c r="U480">
        <v>152</v>
      </c>
      <c r="V480">
        <v>158</v>
      </c>
      <c r="W480">
        <v>109</v>
      </c>
      <c r="X480">
        <v>0</v>
      </c>
      <c r="Y480">
        <v>3536</v>
      </c>
      <c r="Z480">
        <v>3461</v>
      </c>
      <c r="AA480">
        <v>13741</v>
      </c>
    </row>
    <row r="481" spans="1:27">
      <c r="A481" s="24">
        <v>45658</v>
      </c>
      <c r="B481" s="24" t="str">
        <f>VLOOKUP($J481,Sheet2!$A$2:$E$46,5,0)</f>
        <v>WF-6</v>
      </c>
      <c r="J481" t="s">
        <v>102</v>
      </c>
      <c r="L481">
        <v>274</v>
      </c>
      <c r="M481">
        <v>452</v>
      </c>
      <c r="N481">
        <v>451</v>
      </c>
      <c r="O481">
        <v>3707</v>
      </c>
      <c r="P481">
        <v>171</v>
      </c>
      <c r="Q481">
        <v>44</v>
      </c>
      <c r="R481">
        <v>57</v>
      </c>
      <c r="S481">
        <v>0</v>
      </c>
      <c r="T481">
        <v>274</v>
      </c>
      <c r="U481">
        <v>73</v>
      </c>
      <c r="V481">
        <v>31</v>
      </c>
      <c r="W481">
        <v>57</v>
      </c>
      <c r="X481">
        <v>0</v>
      </c>
      <c r="Y481">
        <v>2437</v>
      </c>
      <c r="Z481">
        <v>2404</v>
      </c>
      <c r="AA481">
        <v>8964</v>
      </c>
    </row>
    <row r="482" spans="1:27">
      <c r="A482" s="24">
        <v>45658</v>
      </c>
      <c r="B482" s="24" t="str">
        <f>VLOOKUP($J482,Sheet2!$A$2:$E$46,5,0)</f>
        <v>WF-4</v>
      </c>
      <c r="J482" t="s">
        <v>62</v>
      </c>
      <c r="L482">
        <v>231</v>
      </c>
      <c r="M482">
        <v>268</v>
      </c>
      <c r="N482">
        <v>205</v>
      </c>
      <c r="O482">
        <v>3297</v>
      </c>
      <c r="P482">
        <v>103</v>
      </c>
      <c r="Q482">
        <v>74</v>
      </c>
      <c r="R482">
        <v>59</v>
      </c>
      <c r="S482">
        <v>0</v>
      </c>
      <c r="T482">
        <v>177</v>
      </c>
      <c r="U482">
        <v>74</v>
      </c>
      <c r="V482">
        <v>52</v>
      </c>
      <c r="W482">
        <v>49</v>
      </c>
      <c r="X482">
        <v>0</v>
      </c>
      <c r="Y482">
        <v>2327</v>
      </c>
      <c r="Z482">
        <v>2289</v>
      </c>
      <c r="AA482">
        <v>8472</v>
      </c>
    </row>
    <row r="483" spans="1:27">
      <c r="A483" s="24">
        <v>45658</v>
      </c>
      <c r="B483" s="24" t="str">
        <f>VLOOKUP($J483,Sheet2!$A$2:$E$46,5,0)</f>
        <v>WF-1</v>
      </c>
      <c r="J483" t="s">
        <v>38</v>
      </c>
      <c r="L483">
        <v>343</v>
      </c>
      <c r="M483">
        <v>398</v>
      </c>
      <c r="N483">
        <v>268</v>
      </c>
      <c r="O483">
        <v>3596</v>
      </c>
      <c r="P483">
        <v>131</v>
      </c>
      <c r="Q483">
        <v>89</v>
      </c>
      <c r="R483">
        <v>119</v>
      </c>
      <c r="S483">
        <v>0</v>
      </c>
      <c r="T483">
        <v>235</v>
      </c>
      <c r="U483">
        <v>80</v>
      </c>
      <c r="V483">
        <v>60</v>
      </c>
      <c r="W483">
        <v>65</v>
      </c>
      <c r="X483">
        <v>0</v>
      </c>
      <c r="Y483">
        <v>2403</v>
      </c>
      <c r="Z483">
        <v>2365</v>
      </c>
      <c r="AA483">
        <v>8458</v>
      </c>
    </row>
    <row r="484" spans="1:27">
      <c r="A484" s="24">
        <v>45658</v>
      </c>
      <c r="B484" s="24" t="str">
        <f>VLOOKUP($J484,Sheet2!$A$2:$E$46,5,0)</f>
        <v>WF-5</v>
      </c>
      <c r="J484" t="s">
        <v>66</v>
      </c>
      <c r="L484">
        <v>634</v>
      </c>
      <c r="M484">
        <v>731</v>
      </c>
      <c r="N484">
        <v>483</v>
      </c>
      <c r="O484">
        <v>5779</v>
      </c>
      <c r="P484">
        <v>315</v>
      </c>
      <c r="Q484">
        <v>215</v>
      </c>
      <c r="R484">
        <v>171</v>
      </c>
      <c r="S484">
        <v>0</v>
      </c>
      <c r="T484">
        <v>405</v>
      </c>
      <c r="U484">
        <v>161</v>
      </c>
      <c r="V484">
        <v>127</v>
      </c>
      <c r="W484">
        <v>116</v>
      </c>
      <c r="X484">
        <v>0</v>
      </c>
      <c r="Y484">
        <v>3566</v>
      </c>
      <c r="Z484">
        <v>3517</v>
      </c>
      <c r="AA484">
        <v>15593</v>
      </c>
    </row>
    <row r="485" spans="1:27">
      <c r="A485" s="24">
        <v>45658</v>
      </c>
      <c r="B485" s="24" t="str">
        <f>VLOOKUP($J485,Sheet2!$A$2:$E$46,5,0)</f>
        <v>WF-7</v>
      </c>
      <c r="J485" t="s">
        <v>94</v>
      </c>
      <c r="L485">
        <v>184</v>
      </c>
      <c r="M485">
        <v>192</v>
      </c>
      <c r="N485">
        <v>186</v>
      </c>
      <c r="O485">
        <v>2424</v>
      </c>
      <c r="P485">
        <v>7</v>
      </c>
      <c r="Q485">
        <v>55</v>
      </c>
      <c r="R485">
        <v>62</v>
      </c>
      <c r="S485">
        <v>0</v>
      </c>
      <c r="T485">
        <v>180</v>
      </c>
      <c r="U485">
        <v>3</v>
      </c>
      <c r="V485">
        <v>43</v>
      </c>
      <c r="W485">
        <v>54</v>
      </c>
      <c r="X485">
        <v>0</v>
      </c>
      <c r="Y485">
        <v>1737</v>
      </c>
      <c r="Z485">
        <v>1728</v>
      </c>
      <c r="AA485">
        <v>6574</v>
      </c>
    </row>
    <row r="486" spans="1:27">
      <c r="A486" s="24">
        <v>45658</v>
      </c>
      <c r="B486" s="24" t="str">
        <f>VLOOKUP($J486,Sheet2!$A$2:$E$46,5,0)</f>
        <v>WF-1</v>
      </c>
      <c r="J486" t="s">
        <v>100</v>
      </c>
      <c r="L486">
        <v>271</v>
      </c>
      <c r="M486">
        <v>283</v>
      </c>
      <c r="N486">
        <v>248</v>
      </c>
      <c r="O486">
        <v>1914</v>
      </c>
      <c r="P486">
        <v>89</v>
      </c>
      <c r="Q486">
        <v>60</v>
      </c>
      <c r="R486">
        <v>83</v>
      </c>
      <c r="S486">
        <v>0</v>
      </c>
      <c r="T486">
        <v>244</v>
      </c>
      <c r="U486">
        <v>47</v>
      </c>
      <c r="V486">
        <v>49</v>
      </c>
      <c r="W486">
        <v>62</v>
      </c>
      <c r="X486">
        <v>0</v>
      </c>
      <c r="Y486">
        <v>1495</v>
      </c>
      <c r="Z486">
        <v>1487</v>
      </c>
      <c r="AA486">
        <v>4491</v>
      </c>
    </row>
    <row r="487" spans="1:27">
      <c r="A487" s="24">
        <v>45658</v>
      </c>
      <c r="B487" s="24" t="str">
        <f>VLOOKUP($J487,Sheet2!$A$2:$E$46,5,0)</f>
        <v>WF-4</v>
      </c>
      <c r="J487" t="s">
        <v>52</v>
      </c>
      <c r="L487">
        <v>222</v>
      </c>
      <c r="M487">
        <v>256</v>
      </c>
      <c r="N487">
        <v>218</v>
      </c>
      <c r="O487">
        <v>2523</v>
      </c>
      <c r="P487">
        <v>94</v>
      </c>
      <c r="Q487">
        <v>70</v>
      </c>
      <c r="R487">
        <v>51</v>
      </c>
      <c r="S487">
        <v>0</v>
      </c>
      <c r="T487">
        <v>204</v>
      </c>
      <c r="U487">
        <v>70</v>
      </c>
      <c r="V487">
        <v>64</v>
      </c>
      <c r="W487">
        <v>50</v>
      </c>
      <c r="X487">
        <v>0</v>
      </c>
      <c r="Y487">
        <v>1818</v>
      </c>
      <c r="Z487">
        <v>1800</v>
      </c>
      <c r="AA487">
        <v>7640</v>
      </c>
    </row>
    <row r="488" spans="1:27">
      <c r="A488" s="24">
        <v>45658</v>
      </c>
      <c r="B488" s="24" t="str">
        <f>VLOOKUP($J488,Sheet2!$A$2:$E$46,5,0)</f>
        <v>WF-1</v>
      </c>
      <c r="J488" t="s">
        <v>36</v>
      </c>
      <c r="L488">
        <v>76</v>
      </c>
      <c r="M488">
        <v>93</v>
      </c>
      <c r="N488">
        <v>85</v>
      </c>
      <c r="O488">
        <v>1537</v>
      </c>
      <c r="P488">
        <v>39</v>
      </c>
      <c r="Q488">
        <v>19</v>
      </c>
      <c r="R488">
        <v>18</v>
      </c>
      <c r="S488">
        <v>0</v>
      </c>
      <c r="T488">
        <v>72</v>
      </c>
      <c r="U488">
        <v>7</v>
      </c>
      <c r="V488">
        <v>11</v>
      </c>
      <c r="W488">
        <v>11</v>
      </c>
      <c r="X488">
        <v>0</v>
      </c>
      <c r="Y488">
        <v>883</v>
      </c>
      <c r="Z488">
        <v>876</v>
      </c>
      <c r="AA488">
        <v>3650</v>
      </c>
    </row>
    <row r="489" spans="1:27">
      <c r="A489" s="24">
        <v>45658</v>
      </c>
      <c r="B489" s="24" t="str">
        <f>VLOOKUP($J489,Sheet2!$A$2:$E$46,5,0)</f>
        <v>WF-5</v>
      </c>
      <c r="J489" t="s">
        <v>60</v>
      </c>
      <c r="L489">
        <v>189</v>
      </c>
      <c r="M489">
        <v>196</v>
      </c>
      <c r="N489">
        <v>120</v>
      </c>
      <c r="O489">
        <v>1542</v>
      </c>
      <c r="P489">
        <v>44</v>
      </c>
      <c r="Q489">
        <v>54</v>
      </c>
      <c r="R489">
        <v>94</v>
      </c>
      <c r="S489">
        <v>0</v>
      </c>
      <c r="T489">
        <v>116</v>
      </c>
      <c r="U489">
        <v>31</v>
      </c>
      <c r="V489">
        <v>34</v>
      </c>
      <c r="W489">
        <v>49</v>
      </c>
      <c r="X489">
        <v>0</v>
      </c>
      <c r="Y489">
        <v>975</v>
      </c>
      <c r="Z489">
        <v>958</v>
      </c>
      <c r="AA489">
        <v>3974</v>
      </c>
    </row>
    <row r="490" spans="1:27">
      <c r="A490" s="24">
        <v>45658</v>
      </c>
      <c r="B490" s="24" t="str">
        <f>VLOOKUP($J490,Sheet2!$A$2:$E$46,5,0)</f>
        <v>WF-5</v>
      </c>
      <c r="J490" t="s">
        <v>68</v>
      </c>
      <c r="L490">
        <v>88</v>
      </c>
      <c r="M490">
        <v>95</v>
      </c>
      <c r="N490">
        <v>93</v>
      </c>
      <c r="O490">
        <v>1408</v>
      </c>
      <c r="P490">
        <v>27</v>
      </c>
      <c r="Q490">
        <v>22</v>
      </c>
      <c r="R490">
        <v>39</v>
      </c>
      <c r="S490">
        <v>0</v>
      </c>
      <c r="T490">
        <v>87</v>
      </c>
      <c r="U490">
        <v>26</v>
      </c>
      <c r="V490">
        <v>22</v>
      </c>
      <c r="W490">
        <v>39</v>
      </c>
      <c r="X490">
        <v>0</v>
      </c>
      <c r="Y490">
        <v>913</v>
      </c>
      <c r="Z490">
        <v>895</v>
      </c>
      <c r="AA490">
        <v>3435</v>
      </c>
    </row>
    <row r="491" spans="1:27">
      <c r="A491" s="24">
        <v>45658</v>
      </c>
      <c r="B491" s="24" t="str">
        <f>VLOOKUP($J491,Sheet2!$A$2:$E$46,5,0)</f>
        <v>WF-6</v>
      </c>
      <c r="J491" t="s">
        <v>78</v>
      </c>
      <c r="L491">
        <v>30</v>
      </c>
      <c r="M491">
        <v>30</v>
      </c>
      <c r="N491">
        <v>30</v>
      </c>
      <c r="O491">
        <v>1193</v>
      </c>
      <c r="P491">
        <v>11</v>
      </c>
      <c r="Q491">
        <v>7</v>
      </c>
      <c r="R491">
        <v>11</v>
      </c>
      <c r="S491">
        <v>0</v>
      </c>
      <c r="T491">
        <v>30</v>
      </c>
      <c r="U491">
        <v>7</v>
      </c>
      <c r="V491">
        <v>7</v>
      </c>
      <c r="W491">
        <v>11</v>
      </c>
      <c r="X491">
        <v>0</v>
      </c>
      <c r="Y491">
        <v>706</v>
      </c>
      <c r="Z491">
        <v>695</v>
      </c>
      <c r="AA491">
        <v>2892</v>
      </c>
    </row>
    <row r="492" spans="1:27">
      <c r="A492" s="24">
        <v>45658</v>
      </c>
      <c r="B492" s="24" t="str">
        <f>VLOOKUP($J492,Sheet2!$A$2:$E$46,5,0)</f>
        <v>WF-4</v>
      </c>
      <c r="J492" t="s">
        <v>56</v>
      </c>
      <c r="L492">
        <v>118</v>
      </c>
      <c r="M492">
        <v>121</v>
      </c>
      <c r="N492">
        <v>86</v>
      </c>
      <c r="O492">
        <v>1273</v>
      </c>
      <c r="P492">
        <v>75</v>
      </c>
      <c r="Q492">
        <v>30</v>
      </c>
      <c r="R492">
        <v>21</v>
      </c>
      <c r="S492">
        <v>0</v>
      </c>
      <c r="T492">
        <v>85</v>
      </c>
      <c r="U492">
        <v>33</v>
      </c>
      <c r="V492">
        <v>30</v>
      </c>
      <c r="W492">
        <v>21</v>
      </c>
      <c r="X492">
        <v>0</v>
      </c>
      <c r="Y492">
        <v>863</v>
      </c>
      <c r="Z492">
        <v>852</v>
      </c>
      <c r="AA492">
        <v>3346</v>
      </c>
    </row>
    <row r="493" spans="1:27">
      <c r="A493" s="24">
        <v>45658</v>
      </c>
      <c r="B493" s="24" t="str">
        <f>VLOOKUP($J493,Sheet2!$A$2:$E$46,5,0)</f>
        <v>WF-2</v>
      </c>
      <c r="J493" t="s">
        <v>30</v>
      </c>
      <c r="L493">
        <v>210</v>
      </c>
      <c r="M493">
        <v>232</v>
      </c>
      <c r="N493">
        <v>162</v>
      </c>
      <c r="O493">
        <v>4031</v>
      </c>
      <c r="P493">
        <v>105</v>
      </c>
      <c r="Q493">
        <v>88</v>
      </c>
      <c r="R493">
        <v>23</v>
      </c>
      <c r="S493">
        <v>0</v>
      </c>
      <c r="T493">
        <v>146</v>
      </c>
      <c r="U493">
        <v>65</v>
      </c>
      <c r="V493">
        <v>58</v>
      </c>
      <c r="W493">
        <v>21</v>
      </c>
      <c r="X493">
        <v>0</v>
      </c>
      <c r="Y493">
        <v>2427</v>
      </c>
      <c r="Z493">
        <v>2387</v>
      </c>
      <c r="AA493">
        <v>10509</v>
      </c>
    </row>
    <row r="494" spans="1:27">
      <c r="A494" s="24">
        <v>45658</v>
      </c>
      <c r="B494" s="24" t="str">
        <f>VLOOKUP($J494,Sheet2!$A$2:$E$46,5,0)</f>
        <v>WF-1</v>
      </c>
      <c r="J494" t="s">
        <v>96</v>
      </c>
      <c r="L494">
        <v>291</v>
      </c>
      <c r="M494">
        <v>303</v>
      </c>
      <c r="N494">
        <v>289</v>
      </c>
      <c r="O494">
        <v>2864</v>
      </c>
      <c r="P494">
        <v>61</v>
      </c>
      <c r="Q494">
        <v>80</v>
      </c>
      <c r="R494">
        <v>85</v>
      </c>
      <c r="S494">
        <v>0</v>
      </c>
      <c r="T494">
        <v>278</v>
      </c>
      <c r="U494">
        <v>55</v>
      </c>
      <c r="V494">
        <v>73</v>
      </c>
      <c r="W494">
        <v>77</v>
      </c>
      <c r="X494">
        <v>0</v>
      </c>
      <c r="Y494">
        <v>1957</v>
      </c>
      <c r="Z494">
        <v>1939</v>
      </c>
      <c r="AA494">
        <v>7418</v>
      </c>
    </row>
    <row r="495" spans="1:27">
      <c r="A495" s="24">
        <v>45658</v>
      </c>
      <c r="B495" s="24" t="str">
        <f>VLOOKUP($J495,Sheet2!$A$2:$E$46,5,0)</f>
        <v>Total</v>
      </c>
      <c r="J495" t="s">
        <v>107</v>
      </c>
      <c r="L495">
        <v>9934</v>
      </c>
      <c r="M495">
        <v>14909</v>
      </c>
      <c r="N495">
        <v>7756</v>
      </c>
      <c r="O495">
        <v>109686</v>
      </c>
      <c r="P495">
        <v>4089</v>
      </c>
      <c r="Q495">
        <v>3332</v>
      </c>
      <c r="R495">
        <v>2449</v>
      </c>
      <c r="S495">
        <v>0</v>
      </c>
      <c r="T495">
        <v>6981</v>
      </c>
      <c r="U495">
        <v>2004</v>
      </c>
      <c r="V495">
        <v>1832</v>
      </c>
      <c r="W495">
        <v>1806</v>
      </c>
      <c r="X495">
        <v>0</v>
      </c>
      <c r="Y495">
        <v>73545</v>
      </c>
      <c r="Z495">
        <v>72574</v>
      </c>
      <c r="AA495">
        <v>279860</v>
      </c>
    </row>
    <row r="496" spans="1:27">
      <c r="A496" s="24">
        <v>45658</v>
      </c>
      <c r="B496" s="24" t="e">
        <f>VLOOKUP($J496,Sheet2!$A$2:$E$46,5,0)</f>
        <v>#N/A</v>
      </c>
      <c r="L496" t="s">
        <v>176</v>
      </c>
      <c r="M496" t="s">
        <v>177</v>
      </c>
      <c r="N496" t="s">
        <v>178</v>
      </c>
      <c r="O496" t="s">
        <v>179</v>
      </c>
      <c r="P496" t="s">
        <v>148</v>
      </c>
      <c r="Q496" t="s">
        <v>149</v>
      </c>
      <c r="R496" s="178" t="s">
        <v>150</v>
      </c>
      <c r="T496" t="s">
        <v>189</v>
      </c>
      <c r="U496" t="s">
        <v>144</v>
      </c>
      <c r="V496" t="s">
        <v>145</v>
      </c>
      <c r="W496" s="178" t="s">
        <v>146</v>
      </c>
      <c r="Y496" t="s">
        <v>181</v>
      </c>
      <c r="Z496" t="s">
        <v>182</v>
      </c>
      <c r="AA496" t="s">
        <v>183</v>
      </c>
    </row>
    <row r="497" spans="1:27">
      <c r="A497" s="24">
        <v>45658</v>
      </c>
      <c r="B497" s="24" t="str">
        <f>VLOOKUP($J497,Sheet2!$A$2:$E$46,5,0)</f>
        <v>WF-1</v>
      </c>
      <c r="J497" t="s">
        <v>106</v>
      </c>
      <c r="L497">
        <v>462</v>
      </c>
      <c r="M497">
        <v>506</v>
      </c>
      <c r="N497">
        <v>274</v>
      </c>
      <c r="O497">
        <v>6885</v>
      </c>
      <c r="P497">
        <v>487</v>
      </c>
      <c r="Q497">
        <v>506</v>
      </c>
      <c r="R497" s="178">
        <v>479</v>
      </c>
      <c r="T497">
        <v>241</v>
      </c>
      <c r="U497">
        <v>57</v>
      </c>
      <c r="V497">
        <v>257</v>
      </c>
      <c r="W497" s="178">
        <v>251</v>
      </c>
      <c r="Y497">
        <v>4822</v>
      </c>
      <c r="Z497">
        <v>4783</v>
      </c>
      <c r="AA497">
        <v>15967</v>
      </c>
    </row>
    <row r="498" spans="1:27">
      <c r="A498" s="24">
        <v>45658</v>
      </c>
      <c r="B498" s="24" t="str">
        <f>VLOOKUP($J498,Sheet2!$A$2:$E$46,5,0)</f>
        <v>WF-4</v>
      </c>
      <c r="J498" t="s">
        <v>74</v>
      </c>
      <c r="L498">
        <v>792</v>
      </c>
      <c r="M498">
        <v>893</v>
      </c>
      <c r="N498">
        <v>251</v>
      </c>
      <c r="O498">
        <v>4145</v>
      </c>
      <c r="P498">
        <v>876</v>
      </c>
      <c r="Q498">
        <v>884</v>
      </c>
      <c r="R498" s="178">
        <v>808</v>
      </c>
      <c r="T498">
        <v>200</v>
      </c>
      <c r="U498">
        <v>73</v>
      </c>
      <c r="V498">
        <v>237</v>
      </c>
      <c r="W498" s="178">
        <v>209</v>
      </c>
      <c r="Y498">
        <v>2566</v>
      </c>
      <c r="Z498">
        <v>2535</v>
      </c>
      <c r="AA498">
        <v>9964</v>
      </c>
    </row>
    <row r="499" spans="1:27">
      <c r="A499" s="24">
        <v>45658</v>
      </c>
      <c r="B499" s="24" t="str">
        <f>VLOOKUP($J499,Sheet2!$A$2:$E$46,5,0)</f>
        <v>WF-1</v>
      </c>
      <c r="J499" t="s">
        <v>104</v>
      </c>
      <c r="L499">
        <v>702</v>
      </c>
      <c r="M499">
        <v>758</v>
      </c>
      <c r="N499">
        <v>326</v>
      </c>
      <c r="O499">
        <v>2828</v>
      </c>
      <c r="P499">
        <v>766</v>
      </c>
      <c r="Q499">
        <v>767</v>
      </c>
      <c r="R499" s="178">
        <v>710</v>
      </c>
      <c r="T499">
        <v>293</v>
      </c>
      <c r="U499">
        <v>170</v>
      </c>
      <c r="V499">
        <v>306</v>
      </c>
      <c r="W499" s="178">
        <v>294</v>
      </c>
      <c r="Y499">
        <v>1935</v>
      </c>
      <c r="Z499">
        <v>1919</v>
      </c>
      <c r="AA499">
        <v>6714</v>
      </c>
    </row>
    <row r="500" spans="1:27">
      <c r="A500" s="24">
        <v>45658</v>
      </c>
      <c r="B500" s="24" t="str">
        <f>VLOOKUP($J500,Sheet2!$A$2:$E$46,5,0)</f>
        <v>WF-3</v>
      </c>
      <c r="J500" t="s">
        <v>72</v>
      </c>
      <c r="L500">
        <v>738</v>
      </c>
      <c r="M500">
        <v>784</v>
      </c>
      <c r="N500">
        <v>452</v>
      </c>
      <c r="O500">
        <v>5691</v>
      </c>
      <c r="P500">
        <v>867</v>
      </c>
      <c r="Q500">
        <v>789</v>
      </c>
      <c r="R500" s="178">
        <v>773</v>
      </c>
      <c r="T500">
        <v>404</v>
      </c>
      <c r="U500">
        <v>228</v>
      </c>
      <c r="V500">
        <v>412</v>
      </c>
      <c r="W500" s="178">
        <v>412</v>
      </c>
      <c r="Y500">
        <v>3822</v>
      </c>
      <c r="Z500">
        <v>3770</v>
      </c>
      <c r="AA500">
        <v>14381</v>
      </c>
    </row>
    <row r="501" spans="1:27">
      <c r="A501" s="24">
        <v>45658</v>
      </c>
      <c r="B501" s="24" t="str">
        <f>VLOOKUP($J501,Sheet2!$A$2:$E$46,5,0)</f>
        <v>WF-1</v>
      </c>
      <c r="J501" t="s">
        <v>42</v>
      </c>
      <c r="L501">
        <v>42</v>
      </c>
      <c r="M501">
        <v>53</v>
      </c>
      <c r="N501">
        <v>37</v>
      </c>
      <c r="O501">
        <v>1980</v>
      </c>
      <c r="P501">
        <v>54</v>
      </c>
      <c r="Q501">
        <v>47</v>
      </c>
      <c r="R501" s="178">
        <v>48</v>
      </c>
      <c r="T501">
        <v>30</v>
      </c>
      <c r="U501">
        <v>15</v>
      </c>
      <c r="V501">
        <v>30</v>
      </c>
      <c r="W501" s="178">
        <v>32</v>
      </c>
      <c r="Y501">
        <v>1231</v>
      </c>
      <c r="Z501">
        <v>1213</v>
      </c>
      <c r="AA501">
        <v>4556</v>
      </c>
    </row>
    <row r="502" spans="1:27">
      <c r="A502" s="24">
        <v>45658</v>
      </c>
      <c r="B502" s="24" t="e">
        <f>VLOOKUP($J502,Sheet2!$A$2:$E$46,5,0)</f>
        <v>#N/A</v>
      </c>
      <c r="J502" t="s">
        <v>143</v>
      </c>
      <c r="P502" t="s">
        <v>148</v>
      </c>
      <c r="Q502" t="s">
        <v>149</v>
      </c>
      <c r="R502" s="178" t="s">
        <v>150</v>
      </c>
      <c r="U502" t="s">
        <v>144</v>
      </c>
      <c r="V502" t="s">
        <v>145</v>
      </c>
      <c r="W502" s="178" t="s">
        <v>146</v>
      </c>
    </row>
    <row r="503" spans="1:27">
      <c r="A503" s="24">
        <v>45658</v>
      </c>
      <c r="B503" s="24" t="e">
        <f>VLOOKUP($J503,Sheet2!$A$2:$E$46,5,0)</f>
        <v>#N/A</v>
      </c>
      <c r="H503" t="s">
        <v>187</v>
      </c>
      <c r="I503" t="s">
        <v>80</v>
      </c>
      <c r="J503" t="str">
        <f>I503&amp;H503</f>
        <v>F86001FN</v>
      </c>
      <c r="P503">
        <v>227</v>
      </c>
      <c r="Q503">
        <v>50</v>
      </c>
      <c r="R503" s="178">
        <v>45</v>
      </c>
      <c r="U503">
        <v>100</v>
      </c>
      <c r="V503">
        <v>15</v>
      </c>
      <c r="W503" s="178">
        <v>8</v>
      </c>
    </row>
    <row r="504" spans="1:27">
      <c r="A504" s="24">
        <v>45658</v>
      </c>
      <c r="B504" s="24" t="e">
        <f>VLOOKUP($J504,Sheet2!$A$2:$E$46,5,0)</f>
        <v>#N/A</v>
      </c>
      <c r="H504" t="s">
        <v>187</v>
      </c>
      <c r="I504" t="s">
        <v>106</v>
      </c>
      <c r="J504" t="str">
        <f t="shared" ref="J504:J541" si="5">I504&amp;H504</f>
        <v>F86004FN</v>
      </c>
      <c r="P504">
        <v>2</v>
      </c>
      <c r="Q504">
        <v>0</v>
      </c>
      <c r="R504" s="178">
        <v>1</v>
      </c>
      <c r="U504">
        <v>0</v>
      </c>
      <c r="V504">
        <v>0</v>
      </c>
      <c r="W504" s="178">
        <v>1</v>
      </c>
    </row>
    <row r="505" spans="1:27">
      <c r="A505" s="24">
        <v>45658</v>
      </c>
      <c r="B505" s="24" t="e">
        <f>VLOOKUP($J505,Sheet2!$A$2:$E$46,5,0)</f>
        <v>#N/A</v>
      </c>
      <c r="H505" t="s">
        <v>187</v>
      </c>
      <c r="I505" t="s">
        <v>82</v>
      </c>
      <c r="J505" t="str">
        <f t="shared" si="5"/>
        <v>F86005FN</v>
      </c>
      <c r="P505">
        <v>1</v>
      </c>
      <c r="Q505">
        <v>1</v>
      </c>
      <c r="R505" s="178">
        <v>3</v>
      </c>
      <c r="U505">
        <v>2</v>
      </c>
      <c r="V505">
        <v>1</v>
      </c>
      <c r="W505" s="178">
        <v>3</v>
      </c>
    </row>
    <row r="506" spans="1:27">
      <c r="A506" s="24">
        <v>45658</v>
      </c>
      <c r="B506" s="24" t="str">
        <f>VLOOKUP($J506,Sheet2!$A$2:$E$46,5,0)</f>
        <v>WF-7</v>
      </c>
      <c r="H506" t="s">
        <v>187</v>
      </c>
      <c r="I506" t="s">
        <v>86</v>
      </c>
      <c r="J506" t="str">
        <f t="shared" si="5"/>
        <v>F86006FN</v>
      </c>
      <c r="P506">
        <v>179</v>
      </c>
      <c r="Q506">
        <v>35</v>
      </c>
      <c r="R506" s="178">
        <v>30</v>
      </c>
      <c r="U506">
        <v>150</v>
      </c>
      <c r="V506">
        <v>61</v>
      </c>
      <c r="W506" s="178">
        <v>52</v>
      </c>
    </row>
    <row r="507" spans="1:27">
      <c r="A507" s="24">
        <v>45658</v>
      </c>
      <c r="B507" s="24" t="e">
        <f>VLOOKUP($J507,Sheet2!$A$2:$E$46,5,0)</f>
        <v>#N/A</v>
      </c>
      <c r="H507" t="s">
        <v>187</v>
      </c>
      <c r="I507" t="s">
        <v>44</v>
      </c>
      <c r="J507" t="str">
        <f t="shared" si="5"/>
        <v>F86011FN</v>
      </c>
      <c r="P507">
        <v>672</v>
      </c>
      <c r="Q507">
        <v>68</v>
      </c>
      <c r="R507" s="178">
        <v>11</v>
      </c>
      <c r="U507">
        <v>150</v>
      </c>
      <c r="V507">
        <v>58</v>
      </c>
      <c r="W507" s="178">
        <v>21</v>
      </c>
    </row>
    <row r="508" spans="1:27">
      <c r="A508" s="24">
        <v>45658</v>
      </c>
      <c r="B508" s="24" t="e">
        <f>VLOOKUP($J508,Sheet2!$A$2:$E$46,5,0)</f>
        <v>#N/A</v>
      </c>
      <c r="H508" t="s">
        <v>187</v>
      </c>
      <c r="I508" t="s">
        <v>74</v>
      </c>
      <c r="J508" t="str">
        <f t="shared" si="5"/>
        <v>F86018FN</v>
      </c>
      <c r="P508">
        <v>0</v>
      </c>
      <c r="Q508">
        <v>0</v>
      </c>
      <c r="R508" s="178">
        <v>0</v>
      </c>
      <c r="U508">
        <v>9</v>
      </c>
      <c r="V508">
        <v>0</v>
      </c>
      <c r="W508" s="178">
        <v>0</v>
      </c>
    </row>
    <row r="509" spans="1:27">
      <c r="A509" s="24">
        <v>45658</v>
      </c>
      <c r="B509" s="24" t="e">
        <f>VLOOKUP($J509,Sheet2!$A$2:$E$46,5,0)</f>
        <v>#N/A</v>
      </c>
      <c r="H509" t="s">
        <v>187</v>
      </c>
      <c r="I509" t="s">
        <v>104</v>
      </c>
      <c r="J509" t="str">
        <f t="shared" si="5"/>
        <v>F86026FN</v>
      </c>
      <c r="P509">
        <v>2</v>
      </c>
      <c r="Q509">
        <v>1</v>
      </c>
      <c r="R509" s="178">
        <v>2</v>
      </c>
      <c r="U509">
        <v>0</v>
      </c>
      <c r="V509">
        <v>0</v>
      </c>
      <c r="W509" s="178">
        <v>1</v>
      </c>
    </row>
    <row r="510" spans="1:27">
      <c r="A510" s="24">
        <v>45658</v>
      </c>
      <c r="B510" s="24" t="str">
        <f>VLOOKUP($J510,Sheet2!$A$2:$E$46,5,0)</f>
        <v>WF-7</v>
      </c>
      <c r="H510" t="s">
        <v>187</v>
      </c>
      <c r="I510" t="s">
        <v>90</v>
      </c>
      <c r="J510" t="str">
        <f t="shared" si="5"/>
        <v>F86030FN</v>
      </c>
      <c r="P510">
        <v>226</v>
      </c>
      <c r="Q510">
        <v>44</v>
      </c>
      <c r="R510" s="178">
        <v>74</v>
      </c>
      <c r="U510">
        <v>126</v>
      </c>
      <c r="V510">
        <v>71</v>
      </c>
      <c r="W510" s="178">
        <v>83</v>
      </c>
    </row>
    <row r="511" spans="1:27">
      <c r="A511" s="24">
        <v>45658</v>
      </c>
      <c r="B511" s="24" t="e">
        <f>VLOOKUP($J511,Sheet2!$A$2:$E$46,5,0)</f>
        <v>#N/A</v>
      </c>
      <c r="H511" t="s">
        <v>187</v>
      </c>
      <c r="I511" t="s">
        <v>46</v>
      </c>
      <c r="J511" t="str">
        <f t="shared" si="5"/>
        <v>F86036FN</v>
      </c>
      <c r="P511">
        <v>0</v>
      </c>
      <c r="Q511">
        <v>1</v>
      </c>
      <c r="R511" s="178">
        <v>0</v>
      </c>
      <c r="U511">
        <v>0</v>
      </c>
      <c r="V511">
        <v>0</v>
      </c>
      <c r="W511" s="178">
        <v>0</v>
      </c>
    </row>
    <row r="512" spans="1:27">
      <c r="A512" s="24">
        <v>45658</v>
      </c>
      <c r="B512" s="24" t="e">
        <f>VLOOKUP($J512,Sheet2!$A$2:$E$46,5,0)</f>
        <v>#N/A</v>
      </c>
      <c r="H512" t="s">
        <v>187</v>
      </c>
      <c r="I512" t="s">
        <v>48</v>
      </c>
      <c r="J512" t="str">
        <f t="shared" si="5"/>
        <v>F86038FN</v>
      </c>
      <c r="P512">
        <v>2</v>
      </c>
      <c r="Q512">
        <v>1</v>
      </c>
      <c r="R512" s="178">
        <v>2</v>
      </c>
      <c r="U512">
        <v>1</v>
      </c>
      <c r="V512">
        <v>0</v>
      </c>
      <c r="W512" s="178">
        <v>1</v>
      </c>
    </row>
    <row r="513" spans="1:23">
      <c r="A513" s="24">
        <v>45658</v>
      </c>
      <c r="B513" s="24" t="e">
        <f>VLOOKUP($J513,Sheet2!$A$2:$E$46,5,0)</f>
        <v>#N/A</v>
      </c>
      <c r="H513" t="s">
        <v>187</v>
      </c>
      <c r="I513" t="s">
        <v>50</v>
      </c>
      <c r="J513" t="str">
        <f t="shared" si="5"/>
        <v>F86044FN</v>
      </c>
      <c r="P513">
        <v>87</v>
      </c>
      <c r="Q513">
        <v>9</v>
      </c>
      <c r="R513" s="178">
        <v>14</v>
      </c>
      <c r="U513">
        <v>47</v>
      </c>
      <c r="V513">
        <v>5</v>
      </c>
      <c r="W513" s="178">
        <v>3</v>
      </c>
    </row>
    <row r="514" spans="1:23">
      <c r="A514" s="24">
        <v>45658</v>
      </c>
      <c r="B514" s="24" t="e">
        <f>VLOOKUP($J514,Sheet2!$A$2:$E$46,5,0)</f>
        <v>#N/A</v>
      </c>
      <c r="H514" t="s">
        <v>187</v>
      </c>
      <c r="I514" t="s">
        <v>58</v>
      </c>
      <c r="J514" t="str">
        <f t="shared" si="5"/>
        <v>F86045FN</v>
      </c>
      <c r="P514">
        <v>0</v>
      </c>
      <c r="Q514">
        <v>0</v>
      </c>
      <c r="R514" s="178">
        <v>0</v>
      </c>
      <c r="U514">
        <v>0</v>
      </c>
      <c r="V514">
        <v>0</v>
      </c>
      <c r="W514" s="178">
        <v>0</v>
      </c>
    </row>
    <row r="515" spans="1:23">
      <c r="A515" s="24">
        <v>45658</v>
      </c>
      <c r="B515" s="24" t="e">
        <f>VLOOKUP($J515,Sheet2!$A$2:$E$46,5,0)</f>
        <v>#N/A</v>
      </c>
      <c r="H515" t="s">
        <v>187</v>
      </c>
      <c r="I515" t="s">
        <v>98</v>
      </c>
      <c r="J515" t="str">
        <f t="shared" si="5"/>
        <v>F86058FN</v>
      </c>
      <c r="P515">
        <v>66</v>
      </c>
      <c r="Q515">
        <v>155</v>
      </c>
      <c r="R515" s="178">
        <v>54</v>
      </c>
      <c r="U515">
        <v>14</v>
      </c>
      <c r="V515">
        <v>33</v>
      </c>
      <c r="W515" s="178">
        <v>8</v>
      </c>
    </row>
    <row r="516" spans="1:23">
      <c r="A516" s="24">
        <v>45658</v>
      </c>
      <c r="B516" s="24" t="str">
        <f>VLOOKUP($J516,Sheet2!$A$2:$E$46,5,0)</f>
        <v>WF-7</v>
      </c>
      <c r="H516" t="s">
        <v>187</v>
      </c>
      <c r="I516" t="s">
        <v>92</v>
      </c>
      <c r="J516" t="str">
        <f t="shared" si="5"/>
        <v>F86062FN</v>
      </c>
      <c r="P516">
        <v>142</v>
      </c>
      <c r="Q516">
        <v>21</v>
      </c>
      <c r="R516" s="178">
        <v>53</v>
      </c>
      <c r="U516">
        <v>107</v>
      </c>
      <c r="V516">
        <v>43</v>
      </c>
      <c r="W516" s="178">
        <v>61</v>
      </c>
    </row>
    <row r="517" spans="1:23">
      <c r="A517" s="24">
        <v>45658</v>
      </c>
      <c r="B517" s="24" t="e">
        <f>VLOOKUP($J517,Sheet2!$A$2:$E$46,5,0)</f>
        <v>#N/A</v>
      </c>
      <c r="H517" t="s">
        <v>187</v>
      </c>
      <c r="I517" t="s">
        <v>72</v>
      </c>
      <c r="J517" t="str">
        <f t="shared" si="5"/>
        <v>F86074FN</v>
      </c>
      <c r="P517">
        <v>9</v>
      </c>
      <c r="Q517">
        <v>24</v>
      </c>
      <c r="R517" s="178">
        <v>276</v>
      </c>
      <c r="U517">
        <v>9</v>
      </c>
      <c r="V517">
        <v>5</v>
      </c>
      <c r="W517" s="178">
        <v>33</v>
      </c>
    </row>
    <row r="518" spans="1:23">
      <c r="A518" s="24">
        <v>45658</v>
      </c>
      <c r="B518" s="24" t="e">
        <f>VLOOKUP($J518,Sheet2!$A$2:$E$46,5,0)</f>
        <v>#N/A</v>
      </c>
      <c r="H518" t="s">
        <v>187</v>
      </c>
      <c r="I518" t="s">
        <v>34</v>
      </c>
      <c r="J518" t="str">
        <f t="shared" si="5"/>
        <v>F86078FN</v>
      </c>
      <c r="P518">
        <v>0</v>
      </c>
      <c r="Q518">
        <v>1</v>
      </c>
      <c r="R518" s="178">
        <v>0</v>
      </c>
      <c r="U518">
        <v>0</v>
      </c>
      <c r="V518">
        <v>0</v>
      </c>
      <c r="W518" s="178">
        <v>0</v>
      </c>
    </row>
    <row r="519" spans="1:23">
      <c r="A519" s="24">
        <v>45658</v>
      </c>
      <c r="B519" s="24" t="e">
        <f>VLOOKUP($J519,Sheet2!$A$2:$E$46,5,0)</f>
        <v>#N/A</v>
      </c>
      <c r="H519" t="s">
        <v>187</v>
      </c>
      <c r="I519" t="s">
        <v>84</v>
      </c>
      <c r="J519" t="str">
        <f t="shared" si="5"/>
        <v>F86086FN</v>
      </c>
      <c r="P519">
        <v>13</v>
      </c>
      <c r="Q519">
        <v>6</v>
      </c>
      <c r="R519" s="178">
        <v>2</v>
      </c>
      <c r="U519">
        <v>25</v>
      </c>
      <c r="V519">
        <v>9</v>
      </c>
      <c r="W519" s="178">
        <v>5</v>
      </c>
    </row>
    <row r="520" spans="1:23">
      <c r="A520" s="24">
        <v>45658</v>
      </c>
      <c r="B520" s="24" t="e">
        <f>VLOOKUP($J520,Sheet2!$A$2:$E$46,5,0)</f>
        <v>#N/A</v>
      </c>
      <c r="H520" t="s">
        <v>187</v>
      </c>
      <c r="I520" t="s">
        <v>70</v>
      </c>
      <c r="J520" t="str">
        <f t="shared" si="5"/>
        <v>F86088FN</v>
      </c>
      <c r="P520">
        <v>0</v>
      </c>
      <c r="Q520">
        <v>0</v>
      </c>
      <c r="R520" s="178">
        <v>0</v>
      </c>
      <c r="U520">
        <v>0</v>
      </c>
      <c r="V520">
        <v>0</v>
      </c>
      <c r="W520" s="178">
        <v>0</v>
      </c>
    </row>
    <row r="521" spans="1:23">
      <c r="A521" s="24">
        <v>45658</v>
      </c>
      <c r="B521" s="24" t="e">
        <f>VLOOKUP($J521,Sheet2!$A$2:$E$46,5,0)</f>
        <v>#N/A</v>
      </c>
      <c r="H521" t="s">
        <v>187</v>
      </c>
      <c r="I521" t="s">
        <v>76</v>
      </c>
      <c r="J521" t="str">
        <f t="shared" si="5"/>
        <v>F86607FN</v>
      </c>
      <c r="P521">
        <v>165</v>
      </c>
      <c r="Q521">
        <v>10</v>
      </c>
      <c r="R521" s="178">
        <v>3</v>
      </c>
      <c r="U521">
        <v>43</v>
      </c>
      <c r="V521">
        <v>5</v>
      </c>
      <c r="W521" s="178">
        <v>1</v>
      </c>
    </row>
    <row r="522" spans="1:23">
      <c r="A522" s="24">
        <v>45658</v>
      </c>
      <c r="B522" s="24" t="e">
        <f>VLOOKUP($J522,Sheet2!$A$2:$E$46,5,0)</f>
        <v>#N/A</v>
      </c>
      <c r="H522" t="s">
        <v>187</v>
      </c>
      <c r="I522" t="s">
        <v>40</v>
      </c>
      <c r="J522" t="str">
        <f t="shared" si="5"/>
        <v>F86616FN</v>
      </c>
      <c r="P522">
        <v>2</v>
      </c>
      <c r="Q522">
        <v>0</v>
      </c>
      <c r="R522" s="178">
        <v>1</v>
      </c>
      <c r="U522">
        <v>0</v>
      </c>
      <c r="V522">
        <v>0</v>
      </c>
      <c r="W522" s="178">
        <v>0</v>
      </c>
    </row>
    <row r="523" spans="1:23">
      <c r="A523" s="24">
        <v>45658</v>
      </c>
      <c r="B523" s="24" t="e">
        <f>VLOOKUP($J523,Sheet2!$A$2:$E$46,5,0)</f>
        <v>#N/A</v>
      </c>
      <c r="H523" t="s">
        <v>187</v>
      </c>
      <c r="I523" t="s">
        <v>54</v>
      </c>
      <c r="J523" t="str">
        <f t="shared" si="5"/>
        <v>F86621FN</v>
      </c>
      <c r="P523">
        <v>1</v>
      </c>
      <c r="Q523">
        <v>0</v>
      </c>
      <c r="R523" s="178">
        <v>0</v>
      </c>
      <c r="U523">
        <v>0</v>
      </c>
      <c r="V523">
        <v>0</v>
      </c>
      <c r="W523" s="178">
        <v>0</v>
      </c>
    </row>
    <row r="524" spans="1:23">
      <c r="A524" s="24">
        <v>45658</v>
      </c>
      <c r="B524" s="24" t="e">
        <f>VLOOKUP($J524,Sheet2!$A$2:$E$46,5,0)</f>
        <v>#N/A</v>
      </c>
      <c r="H524" t="s">
        <v>187</v>
      </c>
      <c r="I524" t="s">
        <v>64</v>
      </c>
      <c r="J524" t="str">
        <f t="shared" si="5"/>
        <v>F86625FN</v>
      </c>
      <c r="P524">
        <v>11</v>
      </c>
      <c r="Q524">
        <v>31</v>
      </c>
      <c r="R524" s="178">
        <v>0</v>
      </c>
      <c r="U524">
        <v>53</v>
      </c>
      <c r="V524">
        <v>31</v>
      </c>
      <c r="W524" s="178">
        <v>2</v>
      </c>
    </row>
    <row r="525" spans="1:23">
      <c r="A525" s="24">
        <v>45658</v>
      </c>
      <c r="B525" s="24" t="e">
        <f>VLOOKUP($J525,Sheet2!$A$2:$E$46,5,0)</f>
        <v>#N/A</v>
      </c>
      <c r="H525" t="s">
        <v>187</v>
      </c>
      <c r="I525" t="s">
        <v>88</v>
      </c>
      <c r="J525" t="str">
        <f t="shared" si="5"/>
        <v>F86626FN</v>
      </c>
      <c r="P525">
        <v>197</v>
      </c>
      <c r="Q525">
        <v>143</v>
      </c>
      <c r="R525" s="178">
        <v>104</v>
      </c>
      <c r="U525">
        <v>101</v>
      </c>
      <c r="V525">
        <v>64</v>
      </c>
      <c r="W525" s="178">
        <v>36</v>
      </c>
    </row>
    <row r="526" spans="1:23">
      <c r="A526" s="24">
        <v>45658</v>
      </c>
      <c r="B526" s="24" t="e">
        <f>VLOOKUP($J526,Sheet2!$A$2:$E$46,5,0)</f>
        <v>#N/A</v>
      </c>
      <c r="H526" t="s">
        <v>187</v>
      </c>
      <c r="I526" t="s">
        <v>32</v>
      </c>
      <c r="J526" t="str">
        <f t="shared" si="5"/>
        <v>F86627FN</v>
      </c>
      <c r="P526">
        <v>3</v>
      </c>
      <c r="Q526">
        <v>1</v>
      </c>
      <c r="R526" s="178">
        <v>1</v>
      </c>
      <c r="U526">
        <v>0</v>
      </c>
      <c r="V526">
        <v>0</v>
      </c>
      <c r="W526" s="178">
        <v>0</v>
      </c>
    </row>
    <row r="527" spans="1:23">
      <c r="A527" s="24">
        <v>45658</v>
      </c>
      <c r="B527" s="24" t="str">
        <f>VLOOKUP($J527,Sheet2!$A$2:$E$46,5,0)</f>
        <v>WF-1</v>
      </c>
      <c r="H527" t="s">
        <v>187</v>
      </c>
      <c r="I527" t="s">
        <v>42</v>
      </c>
      <c r="J527" t="str">
        <f t="shared" si="5"/>
        <v>F86638FN</v>
      </c>
      <c r="P527">
        <v>1</v>
      </c>
      <c r="Q527">
        <v>13</v>
      </c>
      <c r="R527" s="178">
        <v>36</v>
      </c>
      <c r="U527">
        <v>0</v>
      </c>
      <c r="V527">
        <v>5</v>
      </c>
      <c r="W527" s="178">
        <v>12</v>
      </c>
    </row>
    <row r="528" spans="1:23">
      <c r="A528" s="24">
        <v>45658</v>
      </c>
      <c r="B528" s="24" t="e">
        <f>VLOOKUP($J528,Sheet2!$A$2:$E$46,5,0)</f>
        <v>#N/A</v>
      </c>
      <c r="H528" t="s">
        <v>187</v>
      </c>
      <c r="I528" t="s">
        <v>102</v>
      </c>
      <c r="J528" t="str">
        <f t="shared" si="5"/>
        <v>F86644FN</v>
      </c>
      <c r="P528">
        <v>263</v>
      </c>
      <c r="Q528">
        <v>15</v>
      </c>
      <c r="R528" s="178">
        <v>35</v>
      </c>
      <c r="U528">
        <v>125</v>
      </c>
      <c r="V528">
        <v>14</v>
      </c>
      <c r="W528" s="178">
        <v>9</v>
      </c>
    </row>
    <row r="529" spans="1:27">
      <c r="A529" s="24">
        <v>45658</v>
      </c>
      <c r="B529" s="24" t="e">
        <f>VLOOKUP($J529,Sheet2!$A$2:$E$46,5,0)</f>
        <v>#N/A</v>
      </c>
      <c r="H529" t="s">
        <v>187</v>
      </c>
      <c r="I529" t="s">
        <v>62</v>
      </c>
      <c r="J529" t="str">
        <f t="shared" si="5"/>
        <v>F86650FN</v>
      </c>
      <c r="P529">
        <v>1</v>
      </c>
      <c r="Q529">
        <v>0</v>
      </c>
      <c r="R529" s="178">
        <v>0</v>
      </c>
      <c r="U529">
        <v>3</v>
      </c>
      <c r="V529">
        <v>0</v>
      </c>
      <c r="W529" s="178">
        <v>0</v>
      </c>
    </row>
    <row r="530" spans="1:27">
      <c r="A530" s="24">
        <v>45658</v>
      </c>
      <c r="B530" s="24" t="e">
        <f>VLOOKUP($J530,Sheet2!$A$2:$E$46,5,0)</f>
        <v>#N/A</v>
      </c>
      <c r="H530" t="s">
        <v>187</v>
      </c>
      <c r="I530" t="s">
        <v>38</v>
      </c>
      <c r="J530" t="str">
        <f t="shared" si="5"/>
        <v>F86664FN</v>
      </c>
      <c r="P530">
        <v>306</v>
      </c>
      <c r="Q530">
        <v>33</v>
      </c>
      <c r="R530" s="178">
        <v>35</v>
      </c>
      <c r="U530">
        <v>23</v>
      </c>
      <c r="V530">
        <v>14</v>
      </c>
      <c r="W530" s="178">
        <v>12</v>
      </c>
    </row>
    <row r="531" spans="1:27">
      <c r="A531" s="24">
        <v>45658</v>
      </c>
      <c r="B531" s="24" t="e">
        <f>VLOOKUP($J531,Sheet2!$A$2:$E$46,5,0)</f>
        <v>#N/A</v>
      </c>
      <c r="H531" t="s">
        <v>187</v>
      </c>
      <c r="I531" t="s">
        <v>66</v>
      </c>
      <c r="J531" t="str">
        <f t="shared" si="5"/>
        <v>F86666FN</v>
      </c>
      <c r="P531">
        <v>0</v>
      </c>
      <c r="Q531">
        <v>0</v>
      </c>
      <c r="R531" s="178">
        <v>2</v>
      </c>
      <c r="U531">
        <v>0</v>
      </c>
      <c r="V531">
        <v>0</v>
      </c>
      <c r="W531" s="178">
        <v>1</v>
      </c>
    </row>
    <row r="532" spans="1:27">
      <c r="A532" s="24">
        <v>45658</v>
      </c>
      <c r="B532" s="24" t="e">
        <f>VLOOKUP($J532,Sheet2!$A$2:$E$46,5,0)</f>
        <v>#N/A</v>
      </c>
      <c r="H532" t="s">
        <v>187</v>
      </c>
      <c r="I532" t="s">
        <v>94</v>
      </c>
      <c r="J532" t="str">
        <f t="shared" si="5"/>
        <v>F86679FN</v>
      </c>
      <c r="P532">
        <v>33</v>
      </c>
      <c r="Q532">
        <v>270</v>
      </c>
      <c r="R532" s="178">
        <v>121</v>
      </c>
      <c r="U532">
        <v>15</v>
      </c>
      <c r="V532">
        <v>84</v>
      </c>
      <c r="W532" s="178">
        <v>63</v>
      </c>
    </row>
    <row r="533" spans="1:27">
      <c r="A533" s="24">
        <v>45658</v>
      </c>
      <c r="B533" s="24" t="e">
        <f>VLOOKUP($J533,Sheet2!$A$2:$E$46,5,0)</f>
        <v>#N/A</v>
      </c>
      <c r="H533" t="s">
        <v>187</v>
      </c>
      <c r="I533" t="s">
        <v>100</v>
      </c>
      <c r="J533" t="str">
        <f t="shared" si="5"/>
        <v>F86689FN</v>
      </c>
      <c r="P533">
        <v>246</v>
      </c>
      <c r="Q533">
        <v>71</v>
      </c>
      <c r="R533" s="178">
        <v>56</v>
      </c>
      <c r="U533">
        <v>74</v>
      </c>
      <c r="V533">
        <v>51</v>
      </c>
      <c r="W533" s="178">
        <v>49</v>
      </c>
    </row>
    <row r="534" spans="1:27">
      <c r="A534" s="24">
        <v>45658</v>
      </c>
      <c r="B534" s="24" t="e">
        <f>VLOOKUP($J534,Sheet2!$A$2:$E$46,5,0)</f>
        <v>#N/A</v>
      </c>
      <c r="H534" t="s">
        <v>187</v>
      </c>
      <c r="I534" t="s">
        <v>52</v>
      </c>
      <c r="J534" t="str">
        <f t="shared" si="5"/>
        <v>F86696FN</v>
      </c>
      <c r="P534">
        <v>142</v>
      </c>
      <c r="Q534">
        <v>17</v>
      </c>
      <c r="R534" s="178">
        <v>4</v>
      </c>
      <c r="U534">
        <v>22</v>
      </c>
      <c r="V534">
        <v>2</v>
      </c>
      <c r="W534" s="178">
        <v>1</v>
      </c>
    </row>
    <row r="535" spans="1:27">
      <c r="A535" s="24">
        <v>45658</v>
      </c>
      <c r="B535" s="24" t="str">
        <f>VLOOKUP($J535,Sheet2!$A$2:$E$46,5,0)</f>
        <v>WF-1</v>
      </c>
      <c r="H535" t="s">
        <v>187</v>
      </c>
      <c r="I535" t="s">
        <v>36</v>
      </c>
      <c r="J535" t="str">
        <f t="shared" si="5"/>
        <v>F86700FN</v>
      </c>
      <c r="P535">
        <v>4</v>
      </c>
      <c r="Q535">
        <v>4</v>
      </c>
      <c r="R535" s="178">
        <v>9</v>
      </c>
      <c r="U535">
        <v>35</v>
      </c>
      <c r="V535">
        <v>16</v>
      </c>
      <c r="W535" s="178">
        <v>14</v>
      </c>
    </row>
    <row r="536" spans="1:27">
      <c r="A536" s="24">
        <v>45658</v>
      </c>
      <c r="B536" s="24" t="e">
        <f>VLOOKUP($J536,Sheet2!$A$2:$E$46,5,0)</f>
        <v>#N/A</v>
      </c>
      <c r="H536" t="s">
        <v>187</v>
      </c>
      <c r="I536" t="s">
        <v>60</v>
      </c>
      <c r="J536" t="str">
        <f t="shared" si="5"/>
        <v>F86701FN</v>
      </c>
      <c r="P536">
        <v>10</v>
      </c>
      <c r="Q536">
        <v>3</v>
      </c>
      <c r="R536" s="178">
        <v>0</v>
      </c>
      <c r="U536">
        <v>2</v>
      </c>
      <c r="V536">
        <v>0</v>
      </c>
      <c r="W536" s="178">
        <v>0</v>
      </c>
    </row>
    <row r="537" spans="1:27">
      <c r="A537" s="24">
        <v>45658</v>
      </c>
      <c r="B537" s="24" t="e">
        <f>VLOOKUP($J537,Sheet2!$A$2:$E$46,5,0)</f>
        <v>#N/A</v>
      </c>
      <c r="H537" t="s">
        <v>187</v>
      </c>
      <c r="I537" t="s">
        <v>68</v>
      </c>
      <c r="J537" t="str">
        <f t="shared" si="5"/>
        <v>F86705FN</v>
      </c>
      <c r="P537">
        <v>0</v>
      </c>
      <c r="Q537">
        <v>0</v>
      </c>
      <c r="R537" s="178">
        <v>0</v>
      </c>
      <c r="U537">
        <v>0</v>
      </c>
      <c r="V537">
        <v>0</v>
      </c>
      <c r="W537" s="178">
        <v>0</v>
      </c>
    </row>
    <row r="538" spans="1:27">
      <c r="A538" s="24">
        <v>45658</v>
      </c>
      <c r="B538" s="24" t="e">
        <f>VLOOKUP($J538,Sheet2!$A$2:$E$46,5,0)</f>
        <v>#N/A</v>
      </c>
      <c r="H538" t="s">
        <v>187</v>
      </c>
      <c r="I538" t="s">
        <v>78</v>
      </c>
      <c r="J538" t="str">
        <f t="shared" si="5"/>
        <v>F86708FN</v>
      </c>
      <c r="P538">
        <v>7</v>
      </c>
      <c r="Q538">
        <v>4</v>
      </c>
      <c r="R538" s="178">
        <v>1</v>
      </c>
      <c r="U538">
        <v>5</v>
      </c>
      <c r="V538">
        <v>1</v>
      </c>
      <c r="W538" s="178">
        <v>0</v>
      </c>
    </row>
    <row r="539" spans="1:27">
      <c r="A539" s="24">
        <v>45658</v>
      </c>
      <c r="B539" s="24" t="e">
        <f>VLOOKUP($J539,Sheet2!$A$2:$E$46,5,0)</f>
        <v>#N/A</v>
      </c>
      <c r="H539" t="s">
        <v>187</v>
      </c>
      <c r="I539" t="s">
        <v>56</v>
      </c>
      <c r="J539" t="str">
        <f t="shared" si="5"/>
        <v>F86712FN</v>
      </c>
      <c r="P539">
        <v>0</v>
      </c>
      <c r="Q539">
        <v>1</v>
      </c>
      <c r="R539" s="178">
        <v>0</v>
      </c>
      <c r="U539">
        <v>0</v>
      </c>
      <c r="V539">
        <v>0</v>
      </c>
      <c r="W539" s="178">
        <v>0</v>
      </c>
    </row>
    <row r="540" spans="1:27">
      <c r="A540" s="24">
        <v>45658</v>
      </c>
      <c r="B540" s="24" t="e">
        <f>VLOOKUP($J540,Sheet2!$A$2:$E$46,5,0)</f>
        <v>#N/A</v>
      </c>
      <c r="H540" t="s">
        <v>187</v>
      </c>
      <c r="I540" t="s">
        <v>30</v>
      </c>
      <c r="J540" t="str">
        <f t="shared" si="5"/>
        <v>Y01291FN</v>
      </c>
      <c r="P540">
        <v>2</v>
      </c>
      <c r="Q540">
        <v>0</v>
      </c>
      <c r="R540" s="178">
        <v>0</v>
      </c>
      <c r="U540">
        <v>0</v>
      </c>
      <c r="V540">
        <v>0</v>
      </c>
      <c r="W540" s="178">
        <v>0</v>
      </c>
    </row>
    <row r="541" spans="1:27">
      <c r="A541" s="24">
        <v>45658</v>
      </c>
      <c r="B541" s="24" t="e">
        <f>VLOOKUP($J541,Sheet2!$A$2:$E$46,5,0)</f>
        <v>#N/A</v>
      </c>
      <c r="H541" t="s">
        <v>187</v>
      </c>
      <c r="I541" t="s">
        <v>96</v>
      </c>
      <c r="J541" t="str">
        <f t="shared" si="5"/>
        <v>Y01839FN</v>
      </c>
      <c r="P541">
        <v>296</v>
      </c>
      <c r="Q541">
        <v>181</v>
      </c>
      <c r="R541" s="178">
        <v>74</v>
      </c>
      <c r="U541">
        <v>50</v>
      </c>
      <c r="V541">
        <v>69</v>
      </c>
      <c r="W541" s="178">
        <v>62</v>
      </c>
    </row>
    <row r="542" spans="1:27">
      <c r="A542" s="24">
        <v>45748</v>
      </c>
      <c r="B542" s="24" t="e">
        <f>VLOOKUP($J542,Sheet2!$A$2:$E$46,5,0)</f>
        <v>#N/A</v>
      </c>
      <c r="C542" t="s">
        <v>172</v>
      </c>
      <c r="E542" t="s">
        <v>173</v>
      </c>
      <c r="G542" t="s">
        <v>174</v>
      </c>
      <c r="H542">
        <v>630170</v>
      </c>
      <c r="K542" t="s">
        <v>175</v>
      </c>
      <c r="L542" t="s">
        <v>176</v>
      </c>
      <c r="M542" t="s">
        <v>229</v>
      </c>
      <c r="N542" t="s">
        <v>230</v>
      </c>
      <c r="O542" t="s">
        <v>179</v>
      </c>
      <c r="P542" t="s">
        <v>148</v>
      </c>
      <c r="Q542" t="s">
        <v>149</v>
      </c>
      <c r="R542" t="s">
        <v>150</v>
      </c>
      <c r="S542" t="s">
        <v>151</v>
      </c>
      <c r="T542" t="s">
        <v>180</v>
      </c>
      <c r="U542" t="s">
        <v>144</v>
      </c>
      <c r="V542" t="s">
        <v>145</v>
      </c>
      <c r="W542" t="s">
        <v>146</v>
      </c>
      <c r="X542" t="s">
        <v>147</v>
      </c>
      <c r="Y542" t="s">
        <v>181</v>
      </c>
      <c r="Z542" t="s">
        <v>182</v>
      </c>
      <c r="AA542" t="s">
        <v>183</v>
      </c>
    </row>
    <row r="543" spans="1:27">
      <c r="A543" s="24">
        <v>45748</v>
      </c>
      <c r="B543" s="24" t="e">
        <f>VLOOKUP($J543,Sheet2!$A$2:$E$46,5,0)</f>
        <v>#N/A</v>
      </c>
      <c r="E543" s="8">
        <v>45749.393750000003</v>
      </c>
      <c r="G543" t="s">
        <v>184</v>
      </c>
      <c r="H543">
        <v>326174</v>
      </c>
      <c r="J543" t="s">
        <v>29</v>
      </c>
      <c r="R543"/>
      <c r="S543"/>
      <c r="W543"/>
      <c r="X543"/>
    </row>
    <row r="544" spans="1:27">
      <c r="A544" s="24">
        <v>45748</v>
      </c>
      <c r="B544" s="24" t="str">
        <f>VLOOKUP($J544,Sheet2!$A$2:$E$46,5,0)</f>
        <v>WF-6</v>
      </c>
      <c r="E544" t="s">
        <v>185</v>
      </c>
      <c r="G544" t="s">
        <v>186</v>
      </c>
      <c r="H544">
        <v>303996</v>
      </c>
      <c r="J544" t="s">
        <v>80</v>
      </c>
      <c r="L544">
        <v>370</v>
      </c>
      <c r="M544">
        <v>398</v>
      </c>
      <c r="N544">
        <v>385</v>
      </c>
      <c r="O544">
        <v>4148</v>
      </c>
      <c r="P544">
        <v>135</v>
      </c>
      <c r="Q544">
        <v>50</v>
      </c>
      <c r="R544">
        <v>96</v>
      </c>
      <c r="S544">
        <v>91</v>
      </c>
      <c r="T544">
        <v>358</v>
      </c>
      <c r="U544">
        <v>57</v>
      </c>
      <c r="V544">
        <v>34</v>
      </c>
      <c r="W544">
        <v>94</v>
      </c>
      <c r="X544">
        <v>86</v>
      </c>
      <c r="Y544">
        <v>2765</v>
      </c>
      <c r="Z544">
        <v>2740</v>
      </c>
      <c r="AA544">
        <v>11883</v>
      </c>
    </row>
    <row r="545" spans="1:27">
      <c r="A545" s="24">
        <v>45748</v>
      </c>
      <c r="B545" s="24" t="str">
        <f>VLOOKUP($J545,Sheet2!$A$2:$E$46,5,0)</f>
        <v>WF-1</v>
      </c>
      <c r="E545" s="7">
        <v>45748</v>
      </c>
      <c r="J545" t="s">
        <v>82</v>
      </c>
      <c r="L545">
        <v>456</v>
      </c>
      <c r="M545">
        <v>469</v>
      </c>
      <c r="N545">
        <v>170</v>
      </c>
      <c r="O545">
        <v>3402</v>
      </c>
      <c r="P545">
        <v>352</v>
      </c>
      <c r="Q545">
        <v>62</v>
      </c>
      <c r="R545">
        <v>28</v>
      </c>
      <c r="S545">
        <v>31</v>
      </c>
      <c r="T545">
        <v>166</v>
      </c>
      <c r="U545">
        <v>91</v>
      </c>
      <c r="V545">
        <v>36</v>
      </c>
      <c r="W545">
        <v>25</v>
      </c>
      <c r="X545">
        <v>13</v>
      </c>
      <c r="Y545">
        <v>2495</v>
      </c>
      <c r="Z545">
        <v>2476</v>
      </c>
      <c r="AA545">
        <v>8679</v>
      </c>
    </row>
    <row r="546" spans="1:27">
      <c r="A546" s="24">
        <v>45748</v>
      </c>
      <c r="B546" s="24" t="str">
        <f>VLOOKUP($J546,Sheet2!$A$2:$E$46,5,0)</f>
        <v>WF-7</v>
      </c>
      <c r="J546" t="s">
        <v>86</v>
      </c>
      <c r="L546">
        <v>275</v>
      </c>
      <c r="M546">
        <v>281</v>
      </c>
      <c r="N546">
        <v>269</v>
      </c>
      <c r="O546">
        <v>2786</v>
      </c>
      <c r="P546">
        <v>148</v>
      </c>
      <c r="Q546">
        <v>68</v>
      </c>
      <c r="R546">
        <v>52</v>
      </c>
      <c r="S546">
        <v>8</v>
      </c>
      <c r="T546">
        <v>266</v>
      </c>
      <c r="U546">
        <v>48</v>
      </c>
      <c r="V546">
        <v>46</v>
      </c>
      <c r="W546">
        <v>38</v>
      </c>
      <c r="X546">
        <v>3</v>
      </c>
      <c r="Y546">
        <v>1822</v>
      </c>
      <c r="Z546">
        <v>1806</v>
      </c>
      <c r="AA546">
        <v>6752</v>
      </c>
    </row>
    <row r="547" spans="1:27">
      <c r="A547" s="24">
        <v>45748</v>
      </c>
      <c r="B547" s="24" t="str">
        <f>VLOOKUP($J547,Sheet2!$A$2:$E$46,5,0)</f>
        <v>WF-3</v>
      </c>
      <c r="J547" t="s">
        <v>44</v>
      </c>
      <c r="L547">
        <v>588</v>
      </c>
      <c r="M547">
        <v>620</v>
      </c>
      <c r="N547">
        <v>300</v>
      </c>
      <c r="O547">
        <v>3951</v>
      </c>
      <c r="P547">
        <v>128</v>
      </c>
      <c r="Q547">
        <v>342</v>
      </c>
      <c r="R547">
        <v>55</v>
      </c>
      <c r="S547">
        <v>39</v>
      </c>
      <c r="T547">
        <v>293</v>
      </c>
      <c r="U547">
        <v>40</v>
      </c>
      <c r="V547">
        <v>28</v>
      </c>
      <c r="W547">
        <v>35</v>
      </c>
      <c r="X547">
        <v>37</v>
      </c>
      <c r="Y547">
        <v>2467</v>
      </c>
      <c r="Z547">
        <v>2426</v>
      </c>
      <c r="AA547">
        <v>9540</v>
      </c>
    </row>
    <row r="548" spans="1:27">
      <c r="A548" s="24">
        <v>45748</v>
      </c>
      <c r="B548" s="24" t="str">
        <f>VLOOKUP($J548,Sheet2!$A$2:$E$46,5,0)</f>
        <v>WF-1</v>
      </c>
      <c r="J548" t="s">
        <v>104</v>
      </c>
      <c r="L548">
        <v>1078</v>
      </c>
      <c r="M548">
        <v>1135</v>
      </c>
      <c r="N548">
        <v>443</v>
      </c>
      <c r="O548">
        <v>2872</v>
      </c>
      <c r="P548">
        <v>254</v>
      </c>
      <c r="Q548">
        <v>824</v>
      </c>
      <c r="R548">
        <v>11</v>
      </c>
      <c r="S548">
        <v>1</v>
      </c>
      <c r="T548">
        <v>399</v>
      </c>
      <c r="U548">
        <v>231</v>
      </c>
      <c r="V548">
        <v>155</v>
      </c>
      <c r="W548">
        <v>11</v>
      </c>
      <c r="X548">
        <v>1</v>
      </c>
      <c r="Y548">
        <v>1948</v>
      </c>
      <c r="Z548">
        <v>1935</v>
      </c>
      <c r="AA548">
        <v>7020</v>
      </c>
    </row>
    <row r="549" spans="1:27">
      <c r="A549" s="24">
        <v>45748</v>
      </c>
      <c r="B549" s="24" t="str">
        <f>VLOOKUP($J549,Sheet2!$A$2:$E$46,5,0)</f>
        <v>WF-7</v>
      </c>
      <c r="J549" t="s">
        <v>90</v>
      </c>
      <c r="L549">
        <v>309</v>
      </c>
      <c r="M549">
        <v>315</v>
      </c>
      <c r="N549">
        <v>305</v>
      </c>
      <c r="O549">
        <v>3038</v>
      </c>
      <c r="P549">
        <v>97</v>
      </c>
      <c r="Q549">
        <v>66</v>
      </c>
      <c r="R549">
        <v>91</v>
      </c>
      <c r="S549">
        <v>55</v>
      </c>
      <c r="T549">
        <v>302</v>
      </c>
      <c r="U549">
        <v>3</v>
      </c>
      <c r="V549">
        <v>32</v>
      </c>
      <c r="W549">
        <v>73</v>
      </c>
      <c r="X549">
        <v>40</v>
      </c>
      <c r="Y549">
        <v>1969</v>
      </c>
      <c r="Z549">
        <v>1945</v>
      </c>
      <c r="AA549">
        <v>8200</v>
      </c>
    </row>
    <row r="550" spans="1:27">
      <c r="A550" s="24">
        <v>45748</v>
      </c>
      <c r="B550" s="24" t="str">
        <f>VLOOKUP($J550,Sheet2!$A$2:$E$46,5,0)</f>
        <v>WF-4</v>
      </c>
      <c r="J550" t="s">
        <v>46</v>
      </c>
      <c r="L550">
        <v>879</v>
      </c>
      <c r="M550">
        <v>932</v>
      </c>
      <c r="N550">
        <v>674</v>
      </c>
      <c r="O550">
        <v>6395</v>
      </c>
      <c r="P550">
        <v>292</v>
      </c>
      <c r="Q550">
        <v>221</v>
      </c>
      <c r="R550">
        <v>215</v>
      </c>
      <c r="S550">
        <v>199</v>
      </c>
      <c r="T550">
        <v>632</v>
      </c>
      <c r="U550">
        <v>200</v>
      </c>
      <c r="V550">
        <v>135</v>
      </c>
      <c r="W550">
        <v>154</v>
      </c>
      <c r="X550">
        <v>143</v>
      </c>
      <c r="Y550">
        <v>4493</v>
      </c>
      <c r="Z550">
        <v>4414</v>
      </c>
      <c r="AA550">
        <v>14674</v>
      </c>
    </row>
    <row r="551" spans="1:27">
      <c r="A551" s="24">
        <v>45748</v>
      </c>
      <c r="B551" s="24" t="str">
        <f>VLOOKUP($J551,Sheet2!$A$2:$E$46,5,0)</f>
        <v>WF-3</v>
      </c>
      <c r="J551" t="s">
        <v>48</v>
      </c>
      <c r="L551">
        <v>640</v>
      </c>
      <c r="M551">
        <v>686</v>
      </c>
      <c r="N551">
        <v>471</v>
      </c>
      <c r="O551">
        <v>4057</v>
      </c>
      <c r="P551">
        <v>214</v>
      </c>
      <c r="Q551">
        <v>157</v>
      </c>
      <c r="R551">
        <v>121</v>
      </c>
      <c r="S551">
        <v>192</v>
      </c>
      <c r="T551">
        <v>435</v>
      </c>
      <c r="U551">
        <v>97</v>
      </c>
      <c r="V551">
        <v>109</v>
      </c>
      <c r="W551">
        <v>92</v>
      </c>
      <c r="X551">
        <v>132</v>
      </c>
      <c r="Y551">
        <v>2446</v>
      </c>
      <c r="Z551">
        <v>2390</v>
      </c>
      <c r="AA551">
        <v>11142</v>
      </c>
    </row>
    <row r="552" spans="1:27">
      <c r="A552" s="24">
        <v>45748</v>
      </c>
      <c r="B552" s="24" t="str">
        <f>VLOOKUP($J552,Sheet2!$A$2:$E$46,5,0)</f>
        <v>WF-4</v>
      </c>
      <c r="J552" t="s">
        <v>50</v>
      </c>
      <c r="L552">
        <v>506</v>
      </c>
      <c r="M552">
        <v>4557</v>
      </c>
      <c r="N552">
        <v>490</v>
      </c>
      <c r="O552">
        <v>3819</v>
      </c>
      <c r="P552">
        <v>75</v>
      </c>
      <c r="Q552">
        <v>211</v>
      </c>
      <c r="R552">
        <v>58</v>
      </c>
      <c r="S552">
        <v>147</v>
      </c>
      <c r="T552">
        <v>331</v>
      </c>
      <c r="U552">
        <v>62</v>
      </c>
      <c r="V552">
        <v>102</v>
      </c>
      <c r="W552">
        <v>57</v>
      </c>
      <c r="X552">
        <v>76</v>
      </c>
      <c r="Y552">
        <v>2803</v>
      </c>
      <c r="Z552">
        <v>2771</v>
      </c>
      <c r="AA552">
        <v>10513</v>
      </c>
    </row>
    <row r="553" spans="1:27">
      <c r="A553" s="24">
        <v>45748</v>
      </c>
      <c r="B553" s="24" t="str">
        <f>VLOOKUP($J553,Sheet2!$A$2:$E$46,5,0)</f>
        <v>WF-5</v>
      </c>
      <c r="J553" t="s">
        <v>58</v>
      </c>
      <c r="L553">
        <v>122</v>
      </c>
      <c r="M553">
        <v>123</v>
      </c>
      <c r="N553">
        <v>86</v>
      </c>
      <c r="O553">
        <v>807</v>
      </c>
      <c r="P553">
        <v>24</v>
      </c>
      <c r="Q553">
        <v>58</v>
      </c>
      <c r="R553">
        <v>22</v>
      </c>
      <c r="S553">
        <v>25</v>
      </c>
      <c r="T553">
        <v>85</v>
      </c>
      <c r="U553">
        <v>22</v>
      </c>
      <c r="V553">
        <v>16</v>
      </c>
      <c r="W553">
        <v>22</v>
      </c>
      <c r="X553">
        <v>25</v>
      </c>
      <c r="Y553">
        <v>508</v>
      </c>
      <c r="Z553">
        <v>502</v>
      </c>
      <c r="AA553">
        <v>1954</v>
      </c>
    </row>
    <row r="554" spans="1:27">
      <c r="A554" s="24">
        <v>45748</v>
      </c>
      <c r="B554" s="24" t="str">
        <f>VLOOKUP($J554,Sheet2!$A$2:$E$46,5,0)</f>
        <v>WF-7</v>
      </c>
      <c r="J554" t="s">
        <v>98</v>
      </c>
      <c r="L554">
        <v>1120</v>
      </c>
      <c r="M554">
        <v>1142</v>
      </c>
      <c r="N554">
        <v>550</v>
      </c>
      <c r="O554">
        <v>5906</v>
      </c>
      <c r="P554">
        <v>257</v>
      </c>
      <c r="Q554">
        <v>343</v>
      </c>
      <c r="R554">
        <v>130</v>
      </c>
      <c r="S554">
        <v>428</v>
      </c>
      <c r="T554">
        <v>543</v>
      </c>
      <c r="U554">
        <v>110</v>
      </c>
      <c r="V554">
        <v>199</v>
      </c>
      <c r="W554">
        <v>39</v>
      </c>
      <c r="X554">
        <v>173</v>
      </c>
      <c r="Y554">
        <v>4145</v>
      </c>
      <c r="Z554">
        <v>4104</v>
      </c>
      <c r="AA554">
        <v>15086</v>
      </c>
    </row>
    <row r="555" spans="1:27">
      <c r="A555" s="24">
        <v>45748</v>
      </c>
      <c r="B555" s="24" t="str">
        <f>VLOOKUP($J555,Sheet2!$A$2:$E$46,5,0)</f>
        <v>WF-7</v>
      </c>
      <c r="J555" t="s">
        <v>92</v>
      </c>
      <c r="L555">
        <v>315</v>
      </c>
      <c r="M555">
        <v>318</v>
      </c>
      <c r="N555">
        <v>313</v>
      </c>
      <c r="O555">
        <v>2628</v>
      </c>
      <c r="P555">
        <v>109</v>
      </c>
      <c r="Q555">
        <v>44</v>
      </c>
      <c r="R555">
        <v>64</v>
      </c>
      <c r="S555">
        <v>98</v>
      </c>
      <c r="T555">
        <v>310</v>
      </c>
      <c r="U555">
        <v>33</v>
      </c>
      <c r="V555">
        <v>29</v>
      </c>
      <c r="W555">
        <v>52</v>
      </c>
      <c r="X555">
        <v>58</v>
      </c>
      <c r="Y555">
        <v>1717</v>
      </c>
      <c r="Z555">
        <v>1682</v>
      </c>
      <c r="AA555">
        <v>6420</v>
      </c>
    </row>
    <row r="556" spans="1:27">
      <c r="A556" s="24">
        <v>45748</v>
      </c>
      <c r="B556" s="24" t="str">
        <f>VLOOKUP($J556,Sheet2!$A$2:$E$46,5,0)</f>
        <v>WF-2</v>
      </c>
      <c r="J556" t="s">
        <v>34</v>
      </c>
      <c r="L556">
        <v>228</v>
      </c>
      <c r="M556">
        <v>236</v>
      </c>
      <c r="N556">
        <v>130</v>
      </c>
      <c r="O556">
        <v>3027</v>
      </c>
      <c r="P556">
        <v>4</v>
      </c>
      <c r="Q556">
        <v>6</v>
      </c>
      <c r="R556">
        <v>69</v>
      </c>
      <c r="S556">
        <v>145</v>
      </c>
      <c r="T556">
        <v>124</v>
      </c>
      <c r="U556">
        <v>3</v>
      </c>
      <c r="V556">
        <v>4</v>
      </c>
      <c r="W556">
        <v>39</v>
      </c>
      <c r="X556">
        <v>74</v>
      </c>
      <c r="Y556">
        <v>1945</v>
      </c>
      <c r="Z556">
        <v>1902</v>
      </c>
      <c r="AA556">
        <v>6631</v>
      </c>
    </row>
    <row r="557" spans="1:27">
      <c r="A557" s="24">
        <v>45748</v>
      </c>
      <c r="B557" s="24" t="str">
        <f>VLOOKUP($J557,Sheet2!$A$2:$E$46,5,0)</f>
        <v>WF-6</v>
      </c>
      <c r="J557" t="s">
        <v>84</v>
      </c>
      <c r="L557">
        <v>86</v>
      </c>
      <c r="M557">
        <v>143</v>
      </c>
      <c r="N557">
        <v>87</v>
      </c>
      <c r="O557">
        <v>2434</v>
      </c>
      <c r="P557">
        <v>12</v>
      </c>
      <c r="Q557">
        <v>7</v>
      </c>
      <c r="R557">
        <v>19</v>
      </c>
      <c r="S557">
        <v>48</v>
      </c>
      <c r="T557">
        <v>37</v>
      </c>
      <c r="U557">
        <v>8</v>
      </c>
      <c r="V557">
        <v>4</v>
      </c>
      <c r="W557">
        <v>17</v>
      </c>
      <c r="X557">
        <v>5</v>
      </c>
      <c r="Y557">
        <v>1691</v>
      </c>
      <c r="Z557">
        <v>1689</v>
      </c>
      <c r="AA557">
        <v>6162</v>
      </c>
    </row>
    <row r="558" spans="1:27">
      <c r="A558" s="24">
        <v>45748</v>
      </c>
      <c r="B558" s="24" t="str">
        <f>VLOOKUP($J558,Sheet2!$A$2:$E$46,5,0)</f>
        <v>WF-4</v>
      </c>
      <c r="J558" t="s">
        <v>70</v>
      </c>
      <c r="L558">
        <v>170</v>
      </c>
      <c r="M558">
        <v>184</v>
      </c>
      <c r="N558">
        <v>113</v>
      </c>
      <c r="O558">
        <v>2048</v>
      </c>
      <c r="P558">
        <v>11</v>
      </c>
      <c r="Q558">
        <v>108</v>
      </c>
      <c r="R558">
        <v>39</v>
      </c>
      <c r="S558">
        <v>30</v>
      </c>
      <c r="T558">
        <v>103</v>
      </c>
      <c r="U558">
        <v>10</v>
      </c>
      <c r="V558">
        <v>27</v>
      </c>
      <c r="W558">
        <v>36</v>
      </c>
      <c r="X558">
        <v>30</v>
      </c>
      <c r="Y558">
        <v>1352</v>
      </c>
      <c r="Z558">
        <v>1337</v>
      </c>
      <c r="AA558">
        <v>5051</v>
      </c>
    </row>
    <row r="559" spans="1:27">
      <c r="A559" s="24">
        <v>45748</v>
      </c>
      <c r="B559" s="24" t="str">
        <f>VLOOKUP($J559,Sheet2!$A$2:$E$46,5,0)</f>
        <v>WF-6</v>
      </c>
      <c r="J559" t="s">
        <v>76</v>
      </c>
      <c r="L559">
        <v>1175</v>
      </c>
      <c r="M559">
        <v>1219</v>
      </c>
      <c r="N559">
        <v>457</v>
      </c>
      <c r="O559">
        <v>6818</v>
      </c>
      <c r="P559">
        <v>343</v>
      </c>
      <c r="Q559">
        <v>56</v>
      </c>
      <c r="R559">
        <v>63</v>
      </c>
      <c r="S559">
        <v>702</v>
      </c>
      <c r="T559">
        <v>434</v>
      </c>
      <c r="U559">
        <v>190</v>
      </c>
      <c r="V559">
        <v>40</v>
      </c>
      <c r="W559">
        <v>41</v>
      </c>
      <c r="X559">
        <v>119</v>
      </c>
      <c r="Y559">
        <v>4793</v>
      </c>
      <c r="Z559">
        <v>4737</v>
      </c>
      <c r="AA559">
        <v>18176</v>
      </c>
    </row>
    <row r="560" spans="1:27">
      <c r="A560" s="24">
        <v>45748</v>
      </c>
      <c r="B560" s="24" t="str">
        <f>VLOOKUP($J560,Sheet2!$A$2:$E$46,5,0)</f>
        <v>WF-2</v>
      </c>
      <c r="J560" t="s">
        <v>40</v>
      </c>
      <c r="L560">
        <v>503</v>
      </c>
      <c r="M560">
        <v>637</v>
      </c>
      <c r="N560">
        <v>360</v>
      </c>
      <c r="O560">
        <v>3471</v>
      </c>
      <c r="P560">
        <v>99</v>
      </c>
      <c r="Q560">
        <v>262</v>
      </c>
      <c r="R560">
        <v>101</v>
      </c>
      <c r="S560">
        <v>63</v>
      </c>
      <c r="T560">
        <v>324</v>
      </c>
      <c r="U560">
        <v>73</v>
      </c>
      <c r="V560">
        <v>91</v>
      </c>
      <c r="W560">
        <v>100</v>
      </c>
      <c r="X560">
        <v>60</v>
      </c>
      <c r="Y560">
        <v>2381</v>
      </c>
      <c r="Z560">
        <v>2352</v>
      </c>
      <c r="AA560">
        <v>8872</v>
      </c>
    </row>
    <row r="561" spans="1:27">
      <c r="A561" s="24">
        <v>45748</v>
      </c>
      <c r="B561" s="24" t="str">
        <f>VLOOKUP($J561,Sheet2!$A$2:$E$46,5,0)</f>
        <v>WF-5</v>
      </c>
      <c r="J561" t="s">
        <v>54</v>
      </c>
      <c r="L561">
        <v>187</v>
      </c>
      <c r="M561">
        <v>197</v>
      </c>
      <c r="N561">
        <v>79</v>
      </c>
      <c r="O561">
        <v>2702</v>
      </c>
      <c r="P561">
        <v>129</v>
      </c>
      <c r="Q561">
        <v>5</v>
      </c>
      <c r="R561">
        <v>37</v>
      </c>
      <c r="S561">
        <v>23</v>
      </c>
      <c r="T561">
        <v>70</v>
      </c>
      <c r="U561">
        <v>6</v>
      </c>
      <c r="V561">
        <v>5</v>
      </c>
      <c r="W561">
        <v>36</v>
      </c>
      <c r="X561">
        <v>23</v>
      </c>
      <c r="Y561">
        <v>1892</v>
      </c>
      <c r="Z561">
        <v>1882</v>
      </c>
      <c r="AA561">
        <v>6903</v>
      </c>
    </row>
    <row r="562" spans="1:27">
      <c r="A562" s="24">
        <v>45748</v>
      </c>
      <c r="B562" s="24" t="str">
        <f>VLOOKUP($J562,Sheet2!$A$2:$E$46,5,0)</f>
        <v>WF-5</v>
      </c>
      <c r="J562" t="s">
        <v>64</v>
      </c>
      <c r="L562">
        <v>291</v>
      </c>
      <c r="M562">
        <v>318</v>
      </c>
      <c r="N562">
        <v>216</v>
      </c>
      <c r="O562">
        <v>2519</v>
      </c>
      <c r="P562">
        <v>66</v>
      </c>
      <c r="Q562">
        <v>71</v>
      </c>
      <c r="R562">
        <v>125</v>
      </c>
      <c r="S562">
        <v>11</v>
      </c>
      <c r="T562">
        <v>194</v>
      </c>
      <c r="U562">
        <v>30</v>
      </c>
      <c r="V562">
        <v>40</v>
      </c>
      <c r="W562">
        <v>52</v>
      </c>
      <c r="X562">
        <v>11</v>
      </c>
      <c r="Y562">
        <v>1643</v>
      </c>
      <c r="Z562">
        <v>1619</v>
      </c>
      <c r="AA562">
        <v>5906</v>
      </c>
    </row>
    <row r="563" spans="1:27">
      <c r="A563" s="24">
        <v>45748</v>
      </c>
      <c r="B563" s="24" t="str">
        <f>VLOOKUP($J563,Sheet2!$A$2:$E$46,5,0)</f>
        <v>WF-1</v>
      </c>
      <c r="J563" t="s">
        <v>88</v>
      </c>
      <c r="L563">
        <v>340</v>
      </c>
      <c r="M563">
        <v>393</v>
      </c>
      <c r="N563">
        <v>378</v>
      </c>
      <c r="O563">
        <v>3108</v>
      </c>
      <c r="P563">
        <v>119</v>
      </c>
      <c r="Q563">
        <v>79</v>
      </c>
      <c r="R563">
        <v>46</v>
      </c>
      <c r="S563">
        <v>85</v>
      </c>
      <c r="T563">
        <v>332</v>
      </c>
      <c r="U563">
        <v>45</v>
      </c>
      <c r="V563">
        <v>54</v>
      </c>
      <c r="W563">
        <v>41</v>
      </c>
      <c r="X563">
        <v>54</v>
      </c>
      <c r="Y563">
        <v>2254</v>
      </c>
      <c r="Z563">
        <v>2221</v>
      </c>
      <c r="AA563">
        <v>8341</v>
      </c>
    </row>
    <row r="564" spans="1:27">
      <c r="A564" s="24">
        <v>45748</v>
      </c>
      <c r="B564" s="24" t="str">
        <f>VLOOKUP($J564,Sheet2!$A$2:$E$46,5,0)</f>
        <v>WF-2</v>
      </c>
      <c r="J564" t="s">
        <v>32</v>
      </c>
      <c r="L564">
        <v>739</v>
      </c>
      <c r="M564">
        <v>767</v>
      </c>
      <c r="N564">
        <v>504</v>
      </c>
      <c r="O564">
        <v>5738</v>
      </c>
      <c r="P564">
        <v>227</v>
      </c>
      <c r="Q564">
        <v>234</v>
      </c>
      <c r="R564">
        <v>162</v>
      </c>
      <c r="S564">
        <v>127</v>
      </c>
      <c r="T564">
        <v>491</v>
      </c>
      <c r="U564">
        <v>152</v>
      </c>
      <c r="V564">
        <v>159</v>
      </c>
      <c r="W564">
        <v>109</v>
      </c>
      <c r="X564">
        <v>68</v>
      </c>
      <c r="Y564">
        <v>3566</v>
      </c>
      <c r="Z564">
        <v>3488</v>
      </c>
      <c r="AA564">
        <v>13764</v>
      </c>
    </row>
    <row r="565" spans="1:27">
      <c r="A565" s="24">
        <v>45748</v>
      </c>
      <c r="B565" s="24" t="str">
        <f>VLOOKUP($J565,Sheet2!$A$2:$E$46,5,0)</f>
        <v>WF-6</v>
      </c>
      <c r="J565" t="s">
        <v>102</v>
      </c>
      <c r="L565">
        <v>320</v>
      </c>
      <c r="M565">
        <v>560</v>
      </c>
      <c r="N565">
        <v>558</v>
      </c>
      <c r="O565">
        <v>3672</v>
      </c>
      <c r="P565">
        <v>171</v>
      </c>
      <c r="Q565">
        <v>44</v>
      </c>
      <c r="R565">
        <v>58</v>
      </c>
      <c r="S565">
        <v>45</v>
      </c>
      <c r="T565">
        <v>320</v>
      </c>
      <c r="U565">
        <v>73</v>
      </c>
      <c r="V565">
        <v>31</v>
      </c>
      <c r="W565">
        <v>58</v>
      </c>
      <c r="X565">
        <v>45</v>
      </c>
      <c r="Y565">
        <v>2416</v>
      </c>
      <c r="Z565">
        <v>2383</v>
      </c>
      <c r="AA565">
        <v>8863</v>
      </c>
    </row>
    <row r="566" spans="1:27">
      <c r="A566" s="24">
        <v>45748</v>
      </c>
      <c r="B566" s="24" t="str">
        <f>VLOOKUP($J566,Sheet2!$A$2:$E$46,5,0)</f>
        <v>WF-4</v>
      </c>
      <c r="J566" t="s">
        <v>62</v>
      </c>
      <c r="L566">
        <v>677</v>
      </c>
      <c r="M566">
        <v>733</v>
      </c>
      <c r="N566">
        <v>333</v>
      </c>
      <c r="O566">
        <v>3339</v>
      </c>
      <c r="P566">
        <v>107</v>
      </c>
      <c r="Q566">
        <v>81</v>
      </c>
      <c r="R566">
        <v>67</v>
      </c>
      <c r="S566">
        <v>435</v>
      </c>
      <c r="T566">
        <v>293</v>
      </c>
      <c r="U566">
        <v>76</v>
      </c>
      <c r="V566">
        <v>55</v>
      </c>
      <c r="W566">
        <v>54</v>
      </c>
      <c r="X566">
        <v>105</v>
      </c>
      <c r="Y566">
        <v>2361</v>
      </c>
      <c r="Z566">
        <v>2325</v>
      </c>
      <c r="AA566">
        <v>8763</v>
      </c>
    </row>
    <row r="567" spans="1:27">
      <c r="A567" s="24">
        <v>45748</v>
      </c>
      <c r="B567" s="24" t="str">
        <f>VLOOKUP($J567,Sheet2!$A$2:$E$46,5,0)</f>
        <v>WF-1</v>
      </c>
      <c r="J567" t="s">
        <v>38</v>
      </c>
      <c r="L567">
        <v>485</v>
      </c>
      <c r="M567">
        <v>547</v>
      </c>
      <c r="N567">
        <v>394</v>
      </c>
      <c r="O567">
        <v>3589</v>
      </c>
      <c r="P567">
        <v>131</v>
      </c>
      <c r="Q567">
        <v>89</v>
      </c>
      <c r="R567">
        <v>121</v>
      </c>
      <c r="S567">
        <v>148</v>
      </c>
      <c r="T567">
        <v>355</v>
      </c>
      <c r="U567">
        <v>80</v>
      </c>
      <c r="V567">
        <v>60</v>
      </c>
      <c r="W567">
        <v>66</v>
      </c>
      <c r="X567">
        <v>103</v>
      </c>
      <c r="Y567">
        <v>2380</v>
      </c>
      <c r="Z567">
        <v>2341</v>
      </c>
      <c r="AA567">
        <v>8420</v>
      </c>
    </row>
    <row r="568" spans="1:27">
      <c r="A568" s="24">
        <v>45748</v>
      </c>
      <c r="B568" s="24" t="str">
        <f>VLOOKUP($J568,Sheet2!$A$2:$E$46,5,0)</f>
        <v>WF-5</v>
      </c>
      <c r="J568" t="s">
        <v>66</v>
      </c>
      <c r="L568">
        <v>819</v>
      </c>
      <c r="M568">
        <v>968</v>
      </c>
      <c r="N568">
        <v>631</v>
      </c>
      <c r="O568">
        <v>5755</v>
      </c>
      <c r="P568">
        <v>319</v>
      </c>
      <c r="Q568">
        <v>218</v>
      </c>
      <c r="R568">
        <v>173</v>
      </c>
      <c r="S568">
        <v>206</v>
      </c>
      <c r="T568">
        <v>513</v>
      </c>
      <c r="U568">
        <v>165</v>
      </c>
      <c r="V568">
        <v>128</v>
      </c>
      <c r="W568">
        <v>118</v>
      </c>
      <c r="X568">
        <v>101</v>
      </c>
      <c r="Y568">
        <v>3546</v>
      </c>
      <c r="Z568">
        <v>3503</v>
      </c>
      <c r="AA568">
        <v>15474</v>
      </c>
    </row>
    <row r="569" spans="1:27">
      <c r="A569" s="24">
        <v>45748</v>
      </c>
      <c r="B569" s="24" t="str">
        <f>VLOOKUP($J569,Sheet2!$A$2:$E$46,5,0)</f>
        <v>WF-7</v>
      </c>
      <c r="J569" t="s">
        <v>94</v>
      </c>
      <c r="L569">
        <v>280</v>
      </c>
      <c r="M569">
        <v>291</v>
      </c>
      <c r="N569">
        <v>284</v>
      </c>
      <c r="O569">
        <v>2462</v>
      </c>
      <c r="P569">
        <v>10</v>
      </c>
      <c r="Q569">
        <v>58</v>
      </c>
      <c r="R569">
        <v>63</v>
      </c>
      <c r="S569">
        <v>71</v>
      </c>
      <c r="T569">
        <v>276</v>
      </c>
      <c r="U569">
        <v>4</v>
      </c>
      <c r="V569">
        <v>46</v>
      </c>
      <c r="W569">
        <v>55</v>
      </c>
      <c r="X569">
        <v>54</v>
      </c>
      <c r="Y569">
        <v>1757</v>
      </c>
      <c r="Z569">
        <v>1748</v>
      </c>
      <c r="AA569">
        <v>6635</v>
      </c>
    </row>
    <row r="570" spans="1:27">
      <c r="A570" s="24">
        <v>45748</v>
      </c>
      <c r="B570" s="24" t="str">
        <f>VLOOKUP($J570,Sheet2!$A$2:$E$46,5,0)</f>
        <v>WF-1</v>
      </c>
      <c r="J570" t="s">
        <v>100</v>
      </c>
      <c r="L570">
        <v>349</v>
      </c>
      <c r="M570">
        <v>366</v>
      </c>
      <c r="N570">
        <v>321</v>
      </c>
      <c r="O570">
        <v>1933</v>
      </c>
      <c r="P570">
        <v>91</v>
      </c>
      <c r="Q570">
        <v>60</v>
      </c>
      <c r="R570">
        <v>83</v>
      </c>
      <c r="S570">
        <v>68</v>
      </c>
      <c r="T570">
        <v>315</v>
      </c>
      <c r="U570">
        <v>48</v>
      </c>
      <c r="V570">
        <v>49</v>
      </c>
      <c r="W570">
        <v>62</v>
      </c>
      <c r="X570">
        <v>47</v>
      </c>
      <c r="Y570">
        <v>1506</v>
      </c>
      <c r="Z570">
        <v>1497</v>
      </c>
      <c r="AA570">
        <v>4467</v>
      </c>
    </row>
    <row r="571" spans="1:27">
      <c r="A571" s="24">
        <v>45748</v>
      </c>
      <c r="B571" s="24" t="str">
        <f>VLOOKUP($J571,Sheet2!$A$2:$E$46,5,0)</f>
        <v>WF-4</v>
      </c>
      <c r="J571" t="s">
        <v>52</v>
      </c>
      <c r="L571">
        <v>295</v>
      </c>
      <c r="M571">
        <v>331</v>
      </c>
      <c r="N571">
        <v>287</v>
      </c>
      <c r="O571">
        <v>2500</v>
      </c>
      <c r="P571">
        <v>95</v>
      </c>
      <c r="Q571">
        <v>75</v>
      </c>
      <c r="R571">
        <v>55</v>
      </c>
      <c r="S571">
        <v>65</v>
      </c>
      <c r="T571">
        <v>271</v>
      </c>
      <c r="U571">
        <v>70</v>
      </c>
      <c r="V571">
        <v>68</v>
      </c>
      <c r="W571">
        <v>51</v>
      </c>
      <c r="X571">
        <v>62</v>
      </c>
      <c r="Y571">
        <v>1781</v>
      </c>
      <c r="Z571">
        <v>1763</v>
      </c>
      <c r="AA571">
        <v>7641</v>
      </c>
    </row>
    <row r="572" spans="1:27">
      <c r="A572" s="24">
        <v>45748</v>
      </c>
      <c r="B572" s="24" t="str">
        <f>VLOOKUP($J572,Sheet2!$A$2:$E$46,5,0)</f>
        <v>WF-1</v>
      </c>
      <c r="J572" t="s">
        <v>36</v>
      </c>
      <c r="L572">
        <v>102</v>
      </c>
      <c r="M572">
        <v>120</v>
      </c>
      <c r="N572">
        <v>105</v>
      </c>
      <c r="O572">
        <v>1519</v>
      </c>
      <c r="P572">
        <v>39</v>
      </c>
      <c r="Q572">
        <v>19</v>
      </c>
      <c r="R572">
        <v>18</v>
      </c>
      <c r="S572">
        <v>26</v>
      </c>
      <c r="T572">
        <v>92</v>
      </c>
      <c r="U572">
        <v>7</v>
      </c>
      <c r="V572">
        <v>11</v>
      </c>
      <c r="W572">
        <v>11</v>
      </c>
      <c r="X572">
        <v>14</v>
      </c>
      <c r="Y572">
        <v>871</v>
      </c>
      <c r="Z572">
        <v>864</v>
      </c>
      <c r="AA572">
        <v>3611</v>
      </c>
    </row>
    <row r="573" spans="1:27">
      <c r="A573" s="24">
        <v>45748</v>
      </c>
      <c r="B573" s="24" t="str">
        <f>VLOOKUP($J573,Sheet2!$A$2:$E$46,5,0)</f>
        <v>WF-5</v>
      </c>
      <c r="J573" t="s">
        <v>60</v>
      </c>
      <c r="L573">
        <v>279</v>
      </c>
      <c r="M573">
        <v>290</v>
      </c>
      <c r="N573">
        <v>196</v>
      </c>
      <c r="O573">
        <v>1563</v>
      </c>
      <c r="P573">
        <v>45</v>
      </c>
      <c r="Q573">
        <v>55</v>
      </c>
      <c r="R573">
        <v>96</v>
      </c>
      <c r="S573">
        <v>106</v>
      </c>
      <c r="T573">
        <v>191</v>
      </c>
      <c r="U573">
        <v>31</v>
      </c>
      <c r="V573">
        <v>35</v>
      </c>
      <c r="W573">
        <v>51</v>
      </c>
      <c r="X573">
        <v>72</v>
      </c>
      <c r="Y573">
        <v>989</v>
      </c>
      <c r="Z573">
        <v>969</v>
      </c>
      <c r="AA573">
        <v>3963</v>
      </c>
    </row>
    <row r="574" spans="1:27">
      <c r="A574" s="24">
        <v>45748</v>
      </c>
      <c r="B574" s="24" t="str">
        <f>VLOOKUP($J574,Sheet2!$A$2:$E$46,5,0)</f>
        <v>WF-5</v>
      </c>
      <c r="J574" t="s">
        <v>68</v>
      </c>
      <c r="L574">
        <v>117</v>
      </c>
      <c r="M574">
        <v>126</v>
      </c>
      <c r="N574">
        <v>124</v>
      </c>
      <c r="O574">
        <v>1420</v>
      </c>
      <c r="P574">
        <v>27</v>
      </c>
      <c r="Q574">
        <v>24</v>
      </c>
      <c r="R574">
        <v>40</v>
      </c>
      <c r="S574">
        <v>28</v>
      </c>
      <c r="T574">
        <v>116</v>
      </c>
      <c r="U574">
        <v>26</v>
      </c>
      <c r="V574">
        <v>23</v>
      </c>
      <c r="W574">
        <v>40</v>
      </c>
      <c r="X574">
        <v>27</v>
      </c>
      <c r="Y574">
        <v>916</v>
      </c>
      <c r="Z574">
        <v>898</v>
      </c>
      <c r="AA574">
        <v>3440</v>
      </c>
    </row>
    <row r="575" spans="1:27">
      <c r="A575" s="24">
        <v>45748</v>
      </c>
      <c r="B575" s="24" t="str">
        <f>VLOOKUP($J575,Sheet2!$A$2:$E$46,5,0)</f>
        <v>WF-6</v>
      </c>
      <c r="J575" t="s">
        <v>78</v>
      </c>
      <c r="L575">
        <v>63</v>
      </c>
      <c r="M575">
        <v>69</v>
      </c>
      <c r="N575">
        <v>68</v>
      </c>
      <c r="O575">
        <v>1178</v>
      </c>
      <c r="P575">
        <v>11</v>
      </c>
      <c r="Q575">
        <v>7</v>
      </c>
      <c r="R575">
        <v>11</v>
      </c>
      <c r="S575">
        <v>33</v>
      </c>
      <c r="T575">
        <v>62</v>
      </c>
      <c r="U575">
        <v>7</v>
      </c>
      <c r="V575">
        <v>7</v>
      </c>
      <c r="W575">
        <v>11</v>
      </c>
      <c r="X575">
        <v>32</v>
      </c>
      <c r="Y575">
        <v>686</v>
      </c>
      <c r="Z575">
        <v>673</v>
      </c>
      <c r="AA575">
        <v>2870</v>
      </c>
    </row>
    <row r="576" spans="1:27">
      <c r="A576" s="24">
        <v>45748</v>
      </c>
      <c r="B576" s="24" t="str">
        <f>VLOOKUP($J576,Sheet2!$A$2:$E$46,5,0)</f>
        <v>WF-4</v>
      </c>
      <c r="J576" t="s">
        <v>56</v>
      </c>
      <c r="L576">
        <v>153</v>
      </c>
      <c r="M576">
        <v>157</v>
      </c>
      <c r="N576">
        <v>121</v>
      </c>
      <c r="O576">
        <v>1264</v>
      </c>
      <c r="P576">
        <v>76</v>
      </c>
      <c r="Q576">
        <v>30</v>
      </c>
      <c r="R576">
        <v>22</v>
      </c>
      <c r="S576">
        <v>34</v>
      </c>
      <c r="T576">
        <v>120</v>
      </c>
      <c r="U576">
        <v>34</v>
      </c>
      <c r="V576">
        <v>30</v>
      </c>
      <c r="W576">
        <v>22</v>
      </c>
      <c r="X576">
        <v>33</v>
      </c>
      <c r="Y576">
        <v>862</v>
      </c>
      <c r="Z576">
        <v>852</v>
      </c>
      <c r="AA576">
        <v>3293</v>
      </c>
    </row>
    <row r="577" spans="1:27">
      <c r="A577" s="24">
        <v>45748</v>
      </c>
      <c r="B577" s="24" t="str">
        <f>VLOOKUP($J577,Sheet2!$A$2:$E$46,5,0)</f>
        <v>WF-2</v>
      </c>
      <c r="J577" t="s">
        <v>30</v>
      </c>
      <c r="L577">
        <v>401</v>
      </c>
      <c r="M577">
        <v>432</v>
      </c>
      <c r="N577">
        <v>287</v>
      </c>
      <c r="O577">
        <v>4056</v>
      </c>
      <c r="P577">
        <v>109</v>
      </c>
      <c r="Q577">
        <v>93</v>
      </c>
      <c r="R577">
        <v>24</v>
      </c>
      <c r="S577">
        <v>185</v>
      </c>
      <c r="T577">
        <v>264</v>
      </c>
      <c r="U577">
        <v>69</v>
      </c>
      <c r="V577">
        <v>61</v>
      </c>
      <c r="W577">
        <v>22</v>
      </c>
      <c r="X577">
        <v>108</v>
      </c>
      <c r="Y577">
        <v>2435</v>
      </c>
      <c r="Z577">
        <v>2397</v>
      </c>
      <c r="AA577">
        <v>10603</v>
      </c>
    </row>
    <row r="578" spans="1:27">
      <c r="A578" s="24">
        <v>45748</v>
      </c>
      <c r="B578" s="24" t="str">
        <f>VLOOKUP($J578,Sheet2!$A$2:$E$46,5,0)</f>
        <v>WF-1</v>
      </c>
      <c r="J578" t="s">
        <v>96</v>
      </c>
      <c r="L578">
        <v>408</v>
      </c>
      <c r="M578">
        <v>427</v>
      </c>
      <c r="N578">
        <v>405</v>
      </c>
      <c r="O578">
        <v>2922</v>
      </c>
      <c r="P578">
        <v>65</v>
      </c>
      <c r="Q578">
        <v>81</v>
      </c>
      <c r="R578">
        <v>86</v>
      </c>
      <c r="S578">
        <v>107</v>
      </c>
      <c r="T578">
        <v>388</v>
      </c>
      <c r="U578">
        <v>55</v>
      </c>
      <c r="V578">
        <v>73</v>
      </c>
      <c r="W578">
        <v>77</v>
      </c>
      <c r="X578">
        <v>90</v>
      </c>
      <c r="Y578">
        <v>1989</v>
      </c>
      <c r="Z578">
        <v>1969</v>
      </c>
      <c r="AA578">
        <v>7623</v>
      </c>
    </row>
    <row r="579" spans="1:27">
      <c r="A579" s="24">
        <v>45748</v>
      </c>
      <c r="B579" s="24" t="str">
        <f>VLOOKUP($J579,Sheet2!$A$2:$E$46,5,0)</f>
        <v>Total</v>
      </c>
      <c r="J579" t="s">
        <v>107</v>
      </c>
      <c r="L579">
        <v>15125</v>
      </c>
      <c r="M579">
        <v>20487</v>
      </c>
      <c r="N579">
        <v>10894</v>
      </c>
      <c r="O579">
        <v>112846</v>
      </c>
      <c r="P579">
        <v>4391</v>
      </c>
      <c r="Q579">
        <v>4208</v>
      </c>
      <c r="R579">
        <v>2521</v>
      </c>
      <c r="S579">
        <v>4105</v>
      </c>
      <c r="T579">
        <v>9805</v>
      </c>
      <c r="U579">
        <v>2256</v>
      </c>
      <c r="V579">
        <v>2022</v>
      </c>
      <c r="W579">
        <v>1861</v>
      </c>
      <c r="X579">
        <v>2124</v>
      </c>
      <c r="Y579">
        <v>75590</v>
      </c>
      <c r="Z579">
        <v>74600</v>
      </c>
      <c r="AA579">
        <v>287335</v>
      </c>
    </row>
    <row r="580" spans="1:27">
      <c r="A580" s="24">
        <v>45748</v>
      </c>
      <c r="B580" s="24" t="str">
        <f>VLOOKUP($J580,Sheet2!$A$2:$E$46,5,0)</f>
        <v>WF-1</v>
      </c>
      <c r="J580" t="s">
        <v>106</v>
      </c>
      <c r="L580">
        <v>575</v>
      </c>
      <c r="M580">
        <v>643</v>
      </c>
      <c r="N580">
        <v>370</v>
      </c>
      <c r="O580">
        <v>6877</v>
      </c>
      <c r="P580">
        <v>599</v>
      </c>
      <c r="Q580">
        <v>620</v>
      </c>
      <c r="R580">
        <v>603</v>
      </c>
      <c r="S580">
        <v>601</v>
      </c>
      <c r="T580">
        <v>315</v>
      </c>
      <c r="U580">
        <v>57</v>
      </c>
      <c r="V580" s="178">
        <v>333</v>
      </c>
      <c r="W580" s="178">
        <v>333</v>
      </c>
      <c r="X580">
        <v>356</v>
      </c>
      <c r="Y580" s="178">
        <v>4812</v>
      </c>
      <c r="Z580" s="178">
        <v>4772</v>
      </c>
      <c r="AA580">
        <v>15831</v>
      </c>
    </row>
    <row r="581" spans="1:27">
      <c r="A581" s="24">
        <v>45748</v>
      </c>
      <c r="B581" s="24" t="str">
        <f>VLOOKUP($J581,Sheet2!$A$2:$E$46,5,0)</f>
        <v>WF-4</v>
      </c>
      <c r="J581" t="s">
        <v>74</v>
      </c>
      <c r="L581">
        <v>827</v>
      </c>
      <c r="M581">
        <v>946</v>
      </c>
      <c r="N581">
        <v>293</v>
      </c>
      <c r="O581">
        <v>4156</v>
      </c>
      <c r="P581">
        <v>910</v>
      </c>
      <c r="Q581">
        <v>914</v>
      </c>
      <c r="R581">
        <v>844</v>
      </c>
      <c r="S581">
        <v>852</v>
      </c>
      <c r="T581">
        <v>230</v>
      </c>
      <c r="U581">
        <v>71</v>
      </c>
      <c r="V581" s="178">
        <v>265</v>
      </c>
      <c r="W581" s="178">
        <v>241</v>
      </c>
      <c r="X581">
        <v>278</v>
      </c>
      <c r="Y581" s="178">
        <v>2556</v>
      </c>
      <c r="Z581" s="178">
        <v>2525</v>
      </c>
      <c r="AA581">
        <v>9894</v>
      </c>
    </row>
    <row r="582" spans="1:27">
      <c r="A582" s="24">
        <v>45748</v>
      </c>
      <c r="B582" s="24" t="str">
        <f>VLOOKUP($J582,Sheet2!$A$2:$E$46,5,0)</f>
        <v>WF-3</v>
      </c>
      <c r="J582" t="s">
        <v>72</v>
      </c>
      <c r="L582">
        <v>752</v>
      </c>
      <c r="M582">
        <v>802</v>
      </c>
      <c r="N582">
        <v>484</v>
      </c>
      <c r="O582">
        <v>5705</v>
      </c>
      <c r="P582">
        <v>879</v>
      </c>
      <c r="Q582">
        <v>802</v>
      </c>
      <c r="R582">
        <v>787</v>
      </c>
      <c r="S582">
        <v>770</v>
      </c>
      <c r="T582">
        <v>430</v>
      </c>
      <c r="U582">
        <v>223</v>
      </c>
      <c r="V582" s="178">
        <v>438</v>
      </c>
      <c r="W582" s="178">
        <v>438</v>
      </c>
      <c r="X582">
        <v>445</v>
      </c>
      <c r="Y582" s="178">
        <v>3843</v>
      </c>
      <c r="Z582" s="178">
        <v>3793</v>
      </c>
      <c r="AA582">
        <v>14338</v>
      </c>
    </row>
    <row r="583" spans="1:27">
      <c r="A583" s="24">
        <v>45748</v>
      </c>
      <c r="B583" s="24" t="str">
        <f>VLOOKUP($J583,Sheet2!$A$2:$E$46,5,0)</f>
        <v>WF-1</v>
      </c>
      <c r="J583" t="s">
        <v>42</v>
      </c>
      <c r="L583">
        <v>63</v>
      </c>
      <c r="M583">
        <v>81</v>
      </c>
      <c r="N583">
        <v>60</v>
      </c>
      <c r="O583">
        <v>1919</v>
      </c>
      <c r="P583">
        <v>77</v>
      </c>
      <c r="Q583">
        <v>68</v>
      </c>
      <c r="R583">
        <v>71</v>
      </c>
      <c r="S583">
        <v>70</v>
      </c>
      <c r="T583">
        <v>49</v>
      </c>
      <c r="U583">
        <v>16</v>
      </c>
      <c r="V583" s="178">
        <v>49</v>
      </c>
      <c r="W583" s="178">
        <v>52</v>
      </c>
      <c r="X583">
        <v>68</v>
      </c>
      <c r="Y583" s="178">
        <v>1154</v>
      </c>
      <c r="Z583" s="178">
        <v>1135</v>
      </c>
      <c r="AA583">
        <v>4413</v>
      </c>
    </row>
    <row r="584" spans="1:27">
      <c r="A584" s="24">
        <v>45748</v>
      </c>
      <c r="B584" s="24" t="e">
        <f>VLOOKUP($J584,Sheet2!$A$2:$E$46,5,0)</f>
        <v>#N/A</v>
      </c>
      <c r="H584" t="s">
        <v>187</v>
      </c>
      <c r="I584" s="24" t="s">
        <v>143</v>
      </c>
      <c r="P584" t="s">
        <v>148</v>
      </c>
      <c r="Q584" t="s">
        <v>149</v>
      </c>
      <c r="R584" t="s">
        <v>150</v>
      </c>
      <c r="S584" t="s">
        <v>151</v>
      </c>
      <c r="U584" s="24" t="s">
        <v>144</v>
      </c>
      <c r="V584" t="s">
        <v>145</v>
      </c>
      <c r="W584" t="s">
        <v>146</v>
      </c>
      <c r="X584" t="s">
        <v>147</v>
      </c>
    </row>
    <row r="585" spans="1:27">
      <c r="A585" s="24">
        <v>45748</v>
      </c>
      <c r="B585" s="24" t="e">
        <f>VLOOKUP($J585,Sheet2!$A$2:$E$46,5,0)</f>
        <v>#N/A</v>
      </c>
      <c r="H585" t="s">
        <v>187</v>
      </c>
      <c r="I585" s="24" t="s">
        <v>80</v>
      </c>
      <c r="J585" t="str">
        <f t="shared" ref="J585:J623" si="6">I585&amp;H585</f>
        <v>F86001FN</v>
      </c>
      <c r="P585">
        <v>228</v>
      </c>
      <c r="Q585">
        <v>50</v>
      </c>
      <c r="R585">
        <v>45</v>
      </c>
      <c r="S585">
        <v>6</v>
      </c>
      <c r="U585" s="188">
        <v>100</v>
      </c>
      <c r="V585">
        <v>16</v>
      </c>
      <c r="W585">
        <v>8</v>
      </c>
      <c r="X585">
        <v>0</v>
      </c>
    </row>
    <row r="586" spans="1:27">
      <c r="A586" s="24">
        <v>45748</v>
      </c>
      <c r="B586" s="24" t="e">
        <f>VLOOKUP($J586,Sheet2!$A$2:$E$46,5,0)</f>
        <v>#N/A</v>
      </c>
      <c r="H586" t="s">
        <v>187</v>
      </c>
      <c r="I586" s="24" t="s">
        <v>106</v>
      </c>
      <c r="J586" t="str">
        <f t="shared" si="6"/>
        <v>F86004FN</v>
      </c>
      <c r="P586">
        <v>2</v>
      </c>
      <c r="Q586">
        <v>0</v>
      </c>
      <c r="R586">
        <v>1</v>
      </c>
      <c r="S586">
        <v>21</v>
      </c>
      <c r="U586" s="189">
        <v>0</v>
      </c>
      <c r="V586">
        <v>0</v>
      </c>
      <c r="W586">
        <v>1</v>
      </c>
      <c r="X586">
        <v>0</v>
      </c>
    </row>
    <row r="587" spans="1:27">
      <c r="A587" s="24">
        <v>45748</v>
      </c>
      <c r="B587" s="24" t="e">
        <f>VLOOKUP($J587,Sheet2!$A$2:$E$46,5,0)</f>
        <v>#N/A</v>
      </c>
      <c r="H587" t="s">
        <v>187</v>
      </c>
      <c r="I587" s="24" t="s">
        <v>82</v>
      </c>
      <c r="J587" t="str">
        <f t="shared" si="6"/>
        <v>F86005FN</v>
      </c>
      <c r="P587">
        <v>1</v>
      </c>
      <c r="Q587">
        <v>2</v>
      </c>
      <c r="R587">
        <v>1</v>
      </c>
      <c r="S587">
        <v>5</v>
      </c>
      <c r="U587" s="188">
        <v>2</v>
      </c>
      <c r="V587">
        <v>1</v>
      </c>
      <c r="W587">
        <v>3</v>
      </c>
      <c r="X587">
        <v>0</v>
      </c>
    </row>
    <row r="588" spans="1:27">
      <c r="A588" s="24">
        <v>45748</v>
      </c>
      <c r="B588" s="24" t="str">
        <f>VLOOKUP($J588,Sheet2!$A$2:$E$46,5,0)</f>
        <v>WF-7</v>
      </c>
      <c r="H588" t="s">
        <v>187</v>
      </c>
      <c r="I588" s="24" t="s">
        <v>86</v>
      </c>
      <c r="J588" t="str">
        <f t="shared" si="6"/>
        <v>F86006FN</v>
      </c>
      <c r="P588">
        <v>179</v>
      </c>
      <c r="Q588">
        <v>35</v>
      </c>
      <c r="R588">
        <v>30</v>
      </c>
      <c r="S588">
        <v>5</v>
      </c>
      <c r="U588" s="189">
        <v>150</v>
      </c>
      <c r="V588">
        <v>61</v>
      </c>
      <c r="W588">
        <v>52</v>
      </c>
      <c r="X588">
        <v>0</v>
      </c>
    </row>
    <row r="589" spans="1:27">
      <c r="A589" s="24">
        <v>45748</v>
      </c>
      <c r="B589" s="24" t="e">
        <f>VLOOKUP($J589,Sheet2!$A$2:$E$46,5,0)</f>
        <v>#N/A</v>
      </c>
      <c r="H589" t="s">
        <v>187</v>
      </c>
      <c r="I589" s="24" t="s">
        <v>44</v>
      </c>
      <c r="J589" t="str">
        <f t="shared" si="6"/>
        <v>F86011FN</v>
      </c>
      <c r="P589">
        <v>672</v>
      </c>
      <c r="Q589">
        <v>68</v>
      </c>
      <c r="R589">
        <v>11</v>
      </c>
      <c r="S589">
        <v>1</v>
      </c>
      <c r="U589" s="188">
        <v>150</v>
      </c>
      <c r="V589">
        <v>58</v>
      </c>
      <c r="W589">
        <v>21</v>
      </c>
      <c r="X589">
        <v>0</v>
      </c>
    </row>
    <row r="590" spans="1:27">
      <c r="A590" s="24">
        <v>45748</v>
      </c>
      <c r="B590" s="24" t="e">
        <f>VLOOKUP($J590,Sheet2!$A$2:$E$46,5,0)</f>
        <v>#N/A</v>
      </c>
      <c r="H590" t="s">
        <v>187</v>
      </c>
      <c r="I590" s="24" t="s">
        <v>74</v>
      </c>
      <c r="J590" t="str">
        <f t="shared" si="6"/>
        <v>F86018FN</v>
      </c>
      <c r="P590">
        <v>0</v>
      </c>
      <c r="Q590">
        <v>0</v>
      </c>
      <c r="R590">
        <v>0</v>
      </c>
      <c r="S590">
        <v>2</v>
      </c>
      <c r="U590" s="189">
        <v>9</v>
      </c>
      <c r="V590">
        <v>0</v>
      </c>
      <c r="W590">
        <v>0</v>
      </c>
      <c r="X590">
        <v>0</v>
      </c>
    </row>
    <row r="591" spans="1:27">
      <c r="A591" s="24">
        <v>45748</v>
      </c>
      <c r="B591" s="24" t="e">
        <f>VLOOKUP($J591,Sheet2!$A$2:$E$46,5,0)</f>
        <v>#N/A</v>
      </c>
      <c r="H591" t="s">
        <v>187</v>
      </c>
      <c r="I591" s="24" t="s">
        <v>104</v>
      </c>
      <c r="J591" t="str">
        <f t="shared" si="6"/>
        <v>F86026FN</v>
      </c>
      <c r="P591">
        <v>2</v>
      </c>
      <c r="Q591">
        <v>1</v>
      </c>
      <c r="R591">
        <v>2</v>
      </c>
      <c r="S591">
        <v>5</v>
      </c>
      <c r="U591" s="188">
        <v>0</v>
      </c>
      <c r="V591">
        <v>0</v>
      </c>
      <c r="W591">
        <v>1</v>
      </c>
      <c r="X591">
        <v>0</v>
      </c>
    </row>
    <row r="592" spans="1:27">
      <c r="A592" s="24">
        <v>45748</v>
      </c>
      <c r="B592" s="24" t="str">
        <f>VLOOKUP($J592,Sheet2!$A$2:$E$46,5,0)</f>
        <v>WF-7</v>
      </c>
      <c r="H592" t="s">
        <v>187</v>
      </c>
      <c r="I592" s="24" t="s">
        <v>90</v>
      </c>
      <c r="J592" t="str">
        <f t="shared" si="6"/>
        <v>F86030FN</v>
      </c>
      <c r="P592">
        <v>226</v>
      </c>
      <c r="Q592">
        <v>45</v>
      </c>
      <c r="R592">
        <v>74</v>
      </c>
      <c r="S592">
        <v>94</v>
      </c>
      <c r="U592" s="189">
        <v>126</v>
      </c>
      <c r="V592">
        <v>71</v>
      </c>
      <c r="W592">
        <v>83</v>
      </c>
      <c r="X592">
        <v>0</v>
      </c>
    </row>
    <row r="593" spans="1:24">
      <c r="A593" s="24">
        <v>45748</v>
      </c>
      <c r="B593" s="24" t="e">
        <f>VLOOKUP($J593,Sheet2!$A$2:$E$46,5,0)</f>
        <v>#N/A</v>
      </c>
      <c r="H593" t="s">
        <v>187</v>
      </c>
      <c r="I593" s="24" t="s">
        <v>46</v>
      </c>
      <c r="J593" t="str">
        <f t="shared" si="6"/>
        <v>F86036FN</v>
      </c>
      <c r="P593">
        <v>0</v>
      </c>
      <c r="Q593">
        <v>1</v>
      </c>
      <c r="R593">
        <v>0</v>
      </c>
      <c r="S593">
        <v>8</v>
      </c>
      <c r="U593" s="188">
        <v>0</v>
      </c>
      <c r="V593">
        <v>0</v>
      </c>
      <c r="W593">
        <v>0</v>
      </c>
      <c r="X593">
        <v>0</v>
      </c>
    </row>
    <row r="594" spans="1:24">
      <c r="A594" s="24">
        <v>45748</v>
      </c>
      <c r="B594" s="24" t="e">
        <f>VLOOKUP($J594,Sheet2!$A$2:$E$46,5,0)</f>
        <v>#N/A</v>
      </c>
      <c r="H594" t="s">
        <v>187</v>
      </c>
      <c r="I594" s="24" t="s">
        <v>48</v>
      </c>
      <c r="J594" t="str">
        <f t="shared" si="6"/>
        <v>F86038FN</v>
      </c>
      <c r="P594">
        <v>2</v>
      </c>
      <c r="Q594">
        <v>1</v>
      </c>
      <c r="R594">
        <v>2</v>
      </c>
      <c r="S594">
        <v>2</v>
      </c>
      <c r="U594" s="189">
        <v>1</v>
      </c>
      <c r="V594">
        <v>0</v>
      </c>
      <c r="W594">
        <v>1</v>
      </c>
      <c r="X594">
        <v>0</v>
      </c>
    </row>
    <row r="595" spans="1:24">
      <c r="A595" s="24">
        <v>45748</v>
      </c>
      <c r="B595" s="24" t="e">
        <f>VLOOKUP($J595,Sheet2!$A$2:$E$46,5,0)</f>
        <v>#N/A</v>
      </c>
      <c r="H595" t="s">
        <v>187</v>
      </c>
      <c r="I595" s="24" t="s">
        <v>50</v>
      </c>
      <c r="J595" t="str">
        <f t="shared" si="6"/>
        <v>F86044FN</v>
      </c>
      <c r="P595">
        <v>87</v>
      </c>
      <c r="Q595">
        <v>9</v>
      </c>
      <c r="R595">
        <v>14</v>
      </c>
      <c r="S595">
        <v>4</v>
      </c>
      <c r="U595" s="188">
        <v>47</v>
      </c>
      <c r="V595">
        <v>5</v>
      </c>
      <c r="W595">
        <v>3</v>
      </c>
      <c r="X595">
        <v>0</v>
      </c>
    </row>
    <row r="596" spans="1:24">
      <c r="A596" s="24">
        <v>45748</v>
      </c>
      <c r="B596" s="24" t="e">
        <f>VLOOKUP($J596,Sheet2!$A$2:$E$46,5,0)</f>
        <v>#N/A</v>
      </c>
      <c r="H596" t="s">
        <v>187</v>
      </c>
      <c r="I596" s="24" t="s">
        <v>58</v>
      </c>
      <c r="J596" t="str">
        <f t="shared" si="6"/>
        <v>F86045FN</v>
      </c>
      <c r="P596">
        <v>0</v>
      </c>
      <c r="Q596">
        <v>0</v>
      </c>
      <c r="R596">
        <v>0</v>
      </c>
      <c r="S596">
        <v>0</v>
      </c>
      <c r="U596" s="189">
        <v>0</v>
      </c>
      <c r="V596">
        <v>0</v>
      </c>
      <c r="W596">
        <v>0</v>
      </c>
      <c r="X596">
        <v>0</v>
      </c>
    </row>
    <row r="597" spans="1:24">
      <c r="A597" s="24">
        <v>45748</v>
      </c>
      <c r="B597" s="24" t="e">
        <f>VLOOKUP($J597,Sheet2!$A$2:$E$46,5,0)</f>
        <v>#N/A</v>
      </c>
      <c r="H597" t="s">
        <v>187</v>
      </c>
      <c r="I597" s="24" t="s">
        <v>98</v>
      </c>
      <c r="J597" t="str">
        <f t="shared" si="6"/>
        <v>F86058FN</v>
      </c>
      <c r="P597">
        <v>65</v>
      </c>
      <c r="Q597">
        <v>154</v>
      </c>
      <c r="R597">
        <v>54</v>
      </c>
      <c r="S597">
        <v>28</v>
      </c>
      <c r="U597" s="188">
        <v>14</v>
      </c>
      <c r="V597">
        <v>33</v>
      </c>
      <c r="W597">
        <v>8</v>
      </c>
      <c r="X597">
        <v>0</v>
      </c>
    </row>
    <row r="598" spans="1:24">
      <c r="A598" s="24">
        <v>45748</v>
      </c>
      <c r="B598" s="24" t="str">
        <f>VLOOKUP($J598,Sheet2!$A$2:$E$46,5,0)</f>
        <v>WF-7</v>
      </c>
      <c r="H598" t="s">
        <v>187</v>
      </c>
      <c r="I598" s="24" t="s">
        <v>92</v>
      </c>
      <c r="J598" t="str">
        <f t="shared" si="6"/>
        <v>F86062FN</v>
      </c>
      <c r="P598">
        <v>141</v>
      </c>
      <c r="Q598">
        <v>21</v>
      </c>
      <c r="R598">
        <v>53</v>
      </c>
      <c r="S598">
        <v>107</v>
      </c>
      <c r="U598" s="189">
        <v>106</v>
      </c>
      <c r="V598">
        <v>43</v>
      </c>
      <c r="W598">
        <v>61</v>
      </c>
      <c r="X598">
        <v>0</v>
      </c>
    </row>
    <row r="599" spans="1:24">
      <c r="A599" s="24">
        <v>45748</v>
      </c>
      <c r="B599" s="24" t="e">
        <f>VLOOKUP($J599,Sheet2!$A$2:$E$46,5,0)</f>
        <v>#N/A</v>
      </c>
      <c r="H599" t="s">
        <v>187</v>
      </c>
      <c r="I599" s="24" t="s">
        <v>72</v>
      </c>
      <c r="J599" t="str">
        <f t="shared" si="6"/>
        <v>F86074FN</v>
      </c>
      <c r="P599">
        <v>11</v>
      </c>
      <c r="Q599">
        <v>24</v>
      </c>
      <c r="R599">
        <v>277</v>
      </c>
      <c r="S599">
        <v>4</v>
      </c>
      <c r="U599" s="188">
        <v>9</v>
      </c>
      <c r="V599">
        <v>5</v>
      </c>
      <c r="W599">
        <v>33</v>
      </c>
      <c r="X599">
        <v>0</v>
      </c>
    </row>
    <row r="600" spans="1:24">
      <c r="A600" s="24">
        <v>45748</v>
      </c>
      <c r="B600" s="24" t="e">
        <f>VLOOKUP($J600,Sheet2!$A$2:$E$46,5,0)</f>
        <v>#N/A</v>
      </c>
      <c r="H600" t="s">
        <v>187</v>
      </c>
      <c r="I600" s="24" t="s">
        <v>34</v>
      </c>
      <c r="J600" t="str">
        <f t="shared" si="6"/>
        <v>F86078FN</v>
      </c>
      <c r="P600">
        <v>0</v>
      </c>
      <c r="Q600">
        <v>1</v>
      </c>
      <c r="R600">
        <v>0</v>
      </c>
      <c r="S600">
        <v>5</v>
      </c>
      <c r="U600" s="189">
        <v>0</v>
      </c>
      <c r="V600">
        <v>0</v>
      </c>
      <c r="W600">
        <v>0</v>
      </c>
      <c r="X600">
        <v>0</v>
      </c>
    </row>
    <row r="601" spans="1:24">
      <c r="A601" s="24">
        <v>45748</v>
      </c>
      <c r="B601" s="24" t="e">
        <f>VLOOKUP($J601,Sheet2!$A$2:$E$46,5,0)</f>
        <v>#N/A</v>
      </c>
      <c r="H601" t="s">
        <v>187</v>
      </c>
      <c r="I601" s="24" t="s">
        <v>84</v>
      </c>
      <c r="J601" t="str">
        <f t="shared" si="6"/>
        <v>F86086FN</v>
      </c>
      <c r="P601">
        <v>14</v>
      </c>
      <c r="Q601">
        <v>7</v>
      </c>
      <c r="R601">
        <v>2</v>
      </c>
      <c r="S601">
        <v>3</v>
      </c>
      <c r="U601" s="188">
        <v>25</v>
      </c>
      <c r="V601">
        <v>10</v>
      </c>
      <c r="W601">
        <v>5</v>
      </c>
      <c r="X601">
        <v>0</v>
      </c>
    </row>
    <row r="602" spans="1:24">
      <c r="A602" s="24">
        <v>45748</v>
      </c>
      <c r="B602" s="24" t="e">
        <f>VLOOKUP($J602,Sheet2!$A$2:$E$46,5,0)</f>
        <v>#N/A</v>
      </c>
      <c r="H602" t="s">
        <v>187</v>
      </c>
      <c r="I602" s="24" t="s">
        <v>70</v>
      </c>
      <c r="J602" t="str">
        <f t="shared" si="6"/>
        <v>F86088FN</v>
      </c>
      <c r="P602">
        <v>0</v>
      </c>
      <c r="Q602">
        <v>0</v>
      </c>
      <c r="R602">
        <v>0</v>
      </c>
      <c r="S602">
        <v>1</v>
      </c>
      <c r="U602" s="189">
        <v>0</v>
      </c>
      <c r="V602">
        <v>0</v>
      </c>
      <c r="W602">
        <v>0</v>
      </c>
      <c r="X602">
        <v>0</v>
      </c>
    </row>
    <row r="603" spans="1:24">
      <c r="A603" s="24">
        <v>45748</v>
      </c>
      <c r="B603" s="24" t="e">
        <f>VLOOKUP($J603,Sheet2!$A$2:$E$46,5,0)</f>
        <v>#N/A</v>
      </c>
      <c r="H603" t="s">
        <v>187</v>
      </c>
      <c r="I603" s="24" t="s">
        <v>76</v>
      </c>
      <c r="J603" t="str">
        <f t="shared" si="6"/>
        <v>F86607FN</v>
      </c>
      <c r="P603">
        <v>164</v>
      </c>
      <c r="Q603">
        <v>10</v>
      </c>
      <c r="R603">
        <v>2</v>
      </c>
      <c r="S603">
        <v>3</v>
      </c>
      <c r="U603" s="188">
        <v>43</v>
      </c>
      <c r="V603">
        <v>5</v>
      </c>
      <c r="W603">
        <v>1</v>
      </c>
      <c r="X603">
        <v>0</v>
      </c>
    </row>
    <row r="604" spans="1:24">
      <c r="A604" s="24">
        <v>45748</v>
      </c>
      <c r="B604" s="24" t="e">
        <f>VLOOKUP($J604,Sheet2!$A$2:$E$46,5,0)</f>
        <v>#N/A</v>
      </c>
      <c r="H604" t="s">
        <v>187</v>
      </c>
      <c r="I604" s="24" t="s">
        <v>40</v>
      </c>
      <c r="J604" t="str">
        <f t="shared" si="6"/>
        <v>F86616FN</v>
      </c>
      <c r="P604">
        <v>2</v>
      </c>
      <c r="Q604">
        <v>0</v>
      </c>
      <c r="R604">
        <v>1</v>
      </c>
      <c r="S604">
        <v>2</v>
      </c>
      <c r="U604" s="189">
        <v>0</v>
      </c>
      <c r="V604">
        <v>0</v>
      </c>
      <c r="W604">
        <v>0</v>
      </c>
      <c r="X604">
        <v>0</v>
      </c>
    </row>
    <row r="605" spans="1:24">
      <c r="A605" s="24">
        <v>45748</v>
      </c>
      <c r="B605" s="24" t="e">
        <f>VLOOKUP($J605,Sheet2!$A$2:$E$46,5,0)</f>
        <v>#N/A</v>
      </c>
      <c r="H605" t="s">
        <v>187</v>
      </c>
      <c r="I605" s="24" t="s">
        <v>54</v>
      </c>
      <c r="J605" t="str">
        <f t="shared" si="6"/>
        <v>F86621FN</v>
      </c>
      <c r="P605">
        <v>1</v>
      </c>
      <c r="Q605">
        <v>0</v>
      </c>
      <c r="R605">
        <v>0</v>
      </c>
      <c r="S605">
        <v>1</v>
      </c>
      <c r="U605" s="188">
        <v>0</v>
      </c>
      <c r="V605">
        <v>0</v>
      </c>
      <c r="W605">
        <v>0</v>
      </c>
      <c r="X605">
        <v>0</v>
      </c>
    </row>
    <row r="606" spans="1:24">
      <c r="A606" s="24">
        <v>45748</v>
      </c>
      <c r="B606" s="24" t="e">
        <f>VLOOKUP($J606,Sheet2!$A$2:$E$46,5,0)</f>
        <v>#N/A</v>
      </c>
      <c r="H606" t="s">
        <v>187</v>
      </c>
      <c r="I606" s="24" t="s">
        <v>64</v>
      </c>
      <c r="J606" t="str">
        <f t="shared" si="6"/>
        <v>F86625FN</v>
      </c>
      <c r="P606">
        <v>11</v>
      </c>
      <c r="Q606">
        <v>31</v>
      </c>
      <c r="R606">
        <v>0</v>
      </c>
      <c r="S606">
        <v>2</v>
      </c>
      <c r="U606" s="189">
        <v>53</v>
      </c>
      <c r="V606">
        <v>31</v>
      </c>
      <c r="W606">
        <v>2</v>
      </c>
      <c r="X606">
        <v>0</v>
      </c>
    </row>
    <row r="607" spans="1:24">
      <c r="A607" s="24">
        <v>45748</v>
      </c>
      <c r="B607" s="24" t="e">
        <f>VLOOKUP($J607,Sheet2!$A$2:$E$46,5,0)</f>
        <v>#N/A</v>
      </c>
      <c r="H607" t="s">
        <v>187</v>
      </c>
      <c r="I607" s="24" t="s">
        <v>88</v>
      </c>
      <c r="J607" t="str">
        <f t="shared" si="6"/>
        <v>F86626FN</v>
      </c>
      <c r="P607">
        <v>199</v>
      </c>
      <c r="Q607">
        <v>144</v>
      </c>
      <c r="R607">
        <v>104</v>
      </c>
      <c r="S607">
        <v>145</v>
      </c>
      <c r="U607" s="188">
        <v>101</v>
      </c>
      <c r="V607">
        <v>64</v>
      </c>
      <c r="W607">
        <v>35</v>
      </c>
      <c r="X607">
        <v>0</v>
      </c>
    </row>
    <row r="608" spans="1:24">
      <c r="A608" s="24">
        <v>45748</v>
      </c>
      <c r="B608" s="24" t="e">
        <f>VLOOKUP($J608,Sheet2!$A$2:$E$46,5,0)</f>
        <v>#N/A</v>
      </c>
      <c r="H608" t="s">
        <v>187</v>
      </c>
      <c r="I608" s="24" t="s">
        <v>32</v>
      </c>
      <c r="J608" t="str">
        <f t="shared" si="6"/>
        <v>F86627FN</v>
      </c>
      <c r="P608">
        <v>3</v>
      </c>
      <c r="Q608">
        <v>0</v>
      </c>
      <c r="R608">
        <v>1</v>
      </c>
      <c r="S608">
        <v>7</v>
      </c>
      <c r="U608" s="189">
        <v>0</v>
      </c>
      <c r="V608">
        <v>0</v>
      </c>
      <c r="W608">
        <v>0</v>
      </c>
      <c r="X608">
        <v>0</v>
      </c>
    </row>
    <row r="609" spans="1:24">
      <c r="A609" s="24">
        <v>45748</v>
      </c>
      <c r="B609" s="24" t="str">
        <f>VLOOKUP($J609,Sheet2!$A$2:$E$46,5,0)</f>
        <v>WF-1</v>
      </c>
      <c r="H609" t="s">
        <v>187</v>
      </c>
      <c r="I609" s="24" t="s">
        <v>42</v>
      </c>
      <c r="J609" t="str">
        <f t="shared" si="6"/>
        <v>F86638FN</v>
      </c>
      <c r="P609">
        <v>1</v>
      </c>
      <c r="Q609">
        <v>13</v>
      </c>
      <c r="R609">
        <v>38</v>
      </c>
      <c r="S609">
        <v>2</v>
      </c>
      <c r="U609" s="188">
        <v>0</v>
      </c>
      <c r="V609">
        <v>5</v>
      </c>
      <c r="W609">
        <v>12</v>
      </c>
      <c r="X609">
        <v>0</v>
      </c>
    </row>
    <row r="610" spans="1:24">
      <c r="A610" s="24">
        <v>45748</v>
      </c>
      <c r="B610" s="24" t="e">
        <f>VLOOKUP($J610,Sheet2!$A$2:$E$46,5,0)</f>
        <v>#N/A</v>
      </c>
      <c r="H610" t="s">
        <v>187</v>
      </c>
      <c r="I610" s="24" t="s">
        <v>102</v>
      </c>
      <c r="J610" t="str">
        <f t="shared" si="6"/>
        <v>F86644FN</v>
      </c>
      <c r="P610">
        <v>273</v>
      </c>
      <c r="Q610">
        <v>16</v>
      </c>
      <c r="R610">
        <v>33</v>
      </c>
      <c r="S610">
        <v>5</v>
      </c>
      <c r="U610" s="189">
        <v>125</v>
      </c>
      <c r="V610">
        <v>14</v>
      </c>
      <c r="W610">
        <v>8</v>
      </c>
      <c r="X610">
        <v>0</v>
      </c>
    </row>
    <row r="611" spans="1:24">
      <c r="A611" s="24">
        <v>45748</v>
      </c>
      <c r="B611" s="24" t="e">
        <f>VLOOKUP($J611,Sheet2!$A$2:$E$46,5,0)</f>
        <v>#N/A</v>
      </c>
      <c r="H611" t="s">
        <v>187</v>
      </c>
      <c r="I611" s="24" t="s">
        <v>62</v>
      </c>
      <c r="J611" t="str">
        <f t="shared" si="6"/>
        <v>F86650FN</v>
      </c>
      <c r="P611">
        <v>1</v>
      </c>
      <c r="Q611">
        <v>0</v>
      </c>
      <c r="R611">
        <v>0</v>
      </c>
      <c r="S611">
        <v>6</v>
      </c>
      <c r="U611" s="188">
        <v>3</v>
      </c>
      <c r="V611">
        <v>0</v>
      </c>
      <c r="W611">
        <v>0</v>
      </c>
      <c r="X611">
        <v>0</v>
      </c>
    </row>
    <row r="612" spans="1:24">
      <c r="A612" s="24">
        <v>45748</v>
      </c>
      <c r="B612" s="24" t="e">
        <f>VLOOKUP($J612,Sheet2!$A$2:$E$46,5,0)</f>
        <v>#N/A</v>
      </c>
      <c r="H612" t="s">
        <v>187</v>
      </c>
      <c r="I612" s="24" t="s">
        <v>38</v>
      </c>
      <c r="J612" t="str">
        <f t="shared" si="6"/>
        <v>F86664FN</v>
      </c>
      <c r="P612">
        <v>305</v>
      </c>
      <c r="Q612">
        <v>33</v>
      </c>
      <c r="R612">
        <v>35</v>
      </c>
      <c r="S612">
        <v>112</v>
      </c>
      <c r="U612" s="189">
        <v>23</v>
      </c>
      <c r="V612">
        <v>14</v>
      </c>
      <c r="W612">
        <v>12</v>
      </c>
      <c r="X612">
        <v>0</v>
      </c>
    </row>
    <row r="613" spans="1:24">
      <c r="A613" s="24">
        <v>45748</v>
      </c>
      <c r="B613" s="24" t="e">
        <f>VLOOKUP($J613,Sheet2!$A$2:$E$46,5,0)</f>
        <v>#N/A</v>
      </c>
      <c r="H613" t="s">
        <v>187</v>
      </c>
      <c r="I613" s="24" t="s">
        <v>66</v>
      </c>
      <c r="J613" t="str">
        <f t="shared" si="6"/>
        <v>F86666FN</v>
      </c>
      <c r="P613">
        <v>0</v>
      </c>
      <c r="Q613">
        <v>0</v>
      </c>
      <c r="R613">
        <v>2</v>
      </c>
      <c r="S613">
        <v>4</v>
      </c>
      <c r="U613" s="188">
        <v>0</v>
      </c>
      <c r="V613">
        <v>0</v>
      </c>
      <c r="W613">
        <v>2</v>
      </c>
      <c r="X613">
        <v>0</v>
      </c>
    </row>
    <row r="614" spans="1:24">
      <c r="A614" s="24">
        <v>45748</v>
      </c>
      <c r="B614" s="24" t="e">
        <f>VLOOKUP($J614,Sheet2!$A$2:$E$46,5,0)</f>
        <v>#N/A</v>
      </c>
      <c r="H614" t="s">
        <v>187</v>
      </c>
      <c r="I614" s="24" t="s">
        <v>94</v>
      </c>
      <c r="J614" t="str">
        <f t="shared" si="6"/>
        <v>F86679FN</v>
      </c>
      <c r="P614">
        <v>33</v>
      </c>
      <c r="Q614">
        <v>269</v>
      </c>
      <c r="R614">
        <v>121</v>
      </c>
      <c r="S614">
        <v>155</v>
      </c>
      <c r="U614" s="189">
        <v>15</v>
      </c>
      <c r="V614">
        <v>84</v>
      </c>
      <c r="W614">
        <v>63</v>
      </c>
      <c r="X614">
        <v>0</v>
      </c>
    </row>
    <row r="615" spans="1:24">
      <c r="A615" s="24">
        <v>45748</v>
      </c>
      <c r="B615" s="24" t="e">
        <f>VLOOKUP($J615,Sheet2!$A$2:$E$46,5,0)</f>
        <v>#N/A</v>
      </c>
      <c r="H615" t="s">
        <v>187</v>
      </c>
      <c r="I615" s="24" t="s">
        <v>100</v>
      </c>
      <c r="J615" t="str">
        <f t="shared" si="6"/>
        <v>F86689FN</v>
      </c>
      <c r="P615">
        <v>245</v>
      </c>
      <c r="Q615">
        <v>71</v>
      </c>
      <c r="R615">
        <v>56</v>
      </c>
      <c r="S615">
        <v>110</v>
      </c>
      <c r="U615" s="188">
        <v>74</v>
      </c>
      <c r="V615">
        <v>51</v>
      </c>
      <c r="W615">
        <v>49</v>
      </c>
      <c r="X615">
        <v>0</v>
      </c>
    </row>
    <row r="616" spans="1:24">
      <c r="A616" s="24">
        <v>45748</v>
      </c>
      <c r="B616" s="24" t="e">
        <f>VLOOKUP($J616,Sheet2!$A$2:$E$46,5,0)</f>
        <v>#N/A</v>
      </c>
      <c r="H616" t="s">
        <v>187</v>
      </c>
      <c r="I616" s="24" t="s">
        <v>52</v>
      </c>
      <c r="J616" t="str">
        <f t="shared" si="6"/>
        <v>F86696FN</v>
      </c>
      <c r="P616">
        <v>142</v>
      </c>
      <c r="Q616">
        <v>17</v>
      </c>
      <c r="R616">
        <v>4</v>
      </c>
      <c r="S616">
        <v>1</v>
      </c>
      <c r="U616" s="189">
        <v>22</v>
      </c>
      <c r="V616">
        <v>2</v>
      </c>
      <c r="W616">
        <v>1</v>
      </c>
      <c r="X616">
        <v>0</v>
      </c>
    </row>
    <row r="617" spans="1:24">
      <c r="A617" s="24">
        <v>45748</v>
      </c>
      <c r="B617" s="24" t="str">
        <f>VLOOKUP($J617,Sheet2!$A$2:$E$46,5,0)</f>
        <v>WF-1</v>
      </c>
      <c r="H617" t="s">
        <v>187</v>
      </c>
      <c r="I617" s="24" t="s">
        <v>36</v>
      </c>
      <c r="J617" t="str">
        <f t="shared" si="6"/>
        <v>F86700FN</v>
      </c>
      <c r="P617">
        <v>4</v>
      </c>
      <c r="Q617">
        <v>4</v>
      </c>
      <c r="R617">
        <v>9</v>
      </c>
      <c r="S617">
        <v>38</v>
      </c>
      <c r="U617" s="188">
        <v>35</v>
      </c>
      <c r="V617">
        <v>16</v>
      </c>
      <c r="W617">
        <v>14</v>
      </c>
      <c r="X617">
        <v>0</v>
      </c>
    </row>
    <row r="618" spans="1:24">
      <c r="A618" s="24">
        <v>45748</v>
      </c>
      <c r="B618" s="24" t="e">
        <f>VLOOKUP($J618,Sheet2!$A$2:$E$46,5,0)</f>
        <v>#N/A</v>
      </c>
      <c r="H618" t="s">
        <v>187</v>
      </c>
      <c r="I618" s="24" t="s">
        <v>60</v>
      </c>
      <c r="J618" t="str">
        <f t="shared" si="6"/>
        <v>F86701FN</v>
      </c>
      <c r="P618">
        <v>10</v>
      </c>
      <c r="Q618">
        <v>3</v>
      </c>
      <c r="R618">
        <v>0</v>
      </c>
      <c r="S618">
        <v>0</v>
      </c>
      <c r="U618" s="189">
        <v>2</v>
      </c>
      <c r="V618">
        <v>0</v>
      </c>
      <c r="W618">
        <v>0</v>
      </c>
      <c r="X618">
        <v>0</v>
      </c>
    </row>
    <row r="619" spans="1:24">
      <c r="A619" s="24">
        <v>45748</v>
      </c>
      <c r="B619" s="24" t="e">
        <f>VLOOKUP($J619,Sheet2!$A$2:$E$46,5,0)</f>
        <v>#N/A</v>
      </c>
      <c r="H619" t="s">
        <v>187</v>
      </c>
      <c r="I619" s="24" t="s">
        <v>68</v>
      </c>
      <c r="J619" t="str">
        <f t="shared" si="6"/>
        <v>F86705FN</v>
      </c>
      <c r="P619">
        <v>0</v>
      </c>
      <c r="Q619">
        <v>0</v>
      </c>
      <c r="R619">
        <v>0</v>
      </c>
      <c r="S619">
        <v>0</v>
      </c>
      <c r="U619" s="188">
        <v>0</v>
      </c>
      <c r="V619">
        <v>0</v>
      </c>
      <c r="W619">
        <v>0</v>
      </c>
      <c r="X619">
        <v>0</v>
      </c>
    </row>
    <row r="620" spans="1:24">
      <c r="A620" s="24">
        <v>45748</v>
      </c>
      <c r="B620" s="24" t="e">
        <f>VLOOKUP($J620,Sheet2!$A$2:$E$46,5,0)</f>
        <v>#N/A</v>
      </c>
      <c r="H620" t="s">
        <v>187</v>
      </c>
      <c r="I620" s="24" t="s">
        <v>78</v>
      </c>
      <c r="J620" t="str">
        <f t="shared" si="6"/>
        <v>F86708FN</v>
      </c>
      <c r="P620">
        <v>7</v>
      </c>
      <c r="Q620">
        <v>4</v>
      </c>
      <c r="R620">
        <v>1</v>
      </c>
      <c r="S620">
        <v>0</v>
      </c>
      <c r="U620" s="189">
        <v>5</v>
      </c>
      <c r="V620">
        <v>1</v>
      </c>
      <c r="W620">
        <v>0</v>
      </c>
      <c r="X620">
        <v>0</v>
      </c>
    </row>
    <row r="621" spans="1:24">
      <c r="A621" s="24">
        <v>45748</v>
      </c>
      <c r="B621" s="24" t="e">
        <f>VLOOKUP($J621,Sheet2!$A$2:$E$46,5,0)</f>
        <v>#N/A</v>
      </c>
      <c r="H621" t="s">
        <v>187</v>
      </c>
      <c r="I621" s="24" t="s">
        <v>56</v>
      </c>
      <c r="J621" t="str">
        <f t="shared" si="6"/>
        <v>F86712FN</v>
      </c>
      <c r="P621">
        <v>0</v>
      </c>
      <c r="Q621">
        <v>0</v>
      </c>
      <c r="R621">
        <v>0</v>
      </c>
      <c r="S621">
        <v>0</v>
      </c>
      <c r="U621" s="188">
        <v>0</v>
      </c>
      <c r="V621">
        <v>0</v>
      </c>
      <c r="W621">
        <v>0</v>
      </c>
      <c r="X621">
        <v>0</v>
      </c>
    </row>
    <row r="622" spans="1:24">
      <c r="A622" s="24">
        <v>45748</v>
      </c>
      <c r="B622" s="24" t="e">
        <f>VLOOKUP($J622,Sheet2!$A$2:$E$46,5,0)</f>
        <v>#N/A</v>
      </c>
      <c r="H622" t="s">
        <v>187</v>
      </c>
      <c r="I622" s="24" t="s">
        <v>30</v>
      </c>
      <c r="J622" t="str">
        <f t="shared" si="6"/>
        <v>Y01291FN</v>
      </c>
      <c r="P622">
        <v>2</v>
      </c>
      <c r="Q622">
        <v>0</v>
      </c>
      <c r="R622">
        <v>0</v>
      </c>
      <c r="S622">
        <v>10</v>
      </c>
      <c r="U622" s="189">
        <v>0</v>
      </c>
      <c r="V622">
        <v>0</v>
      </c>
      <c r="W622">
        <v>0</v>
      </c>
      <c r="X622">
        <v>0</v>
      </c>
    </row>
    <row r="623" spans="1:24">
      <c r="A623" s="24">
        <v>45748</v>
      </c>
      <c r="B623" s="24" t="e">
        <f>VLOOKUP($J623,Sheet2!$A$2:$E$46,5,0)</f>
        <v>#N/A</v>
      </c>
      <c r="H623" t="s">
        <v>187</v>
      </c>
      <c r="I623" s="24" t="s">
        <v>96</v>
      </c>
      <c r="J623" t="str">
        <f t="shared" si="6"/>
        <v>Y01839FN</v>
      </c>
      <c r="P623">
        <v>296</v>
      </c>
      <c r="Q623">
        <v>182</v>
      </c>
      <c r="R623">
        <v>76</v>
      </c>
      <c r="S623">
        <v>165</v>
      </c>
      <c r="U623" s="188">
        <v>50</v>
      </c>
      <c r="V623">
        <v>68</v>
      </c>
      <c r="W623">
        <v>64</v>
      </c>
      <c r="X623">
        <v>0</v>
      </c>
    </row>
  </sheetData>
  <conditionalFormatting sqref="L1:Z1 L2:AA3">
    <cfRule type="expression" dxfId="12" priority="3">
      <formula>COUNTIF(L$4:L$50005,"*")&gt;COUNTIF(L$4:L$50005,L$4)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F11"/>
  <sheetViews>
    <sheetView workbookViewId="0">
      <selection activeCell="B7" sqref="B7"/>
    </sheetView>
  </sheetViews>
  <sheetFormatPr defaultRowHeight="15"/>
  <cols>
    <col min="1" max="1" width="13.7109375" customWidth="1"/>
    <col min="2" max="2" width="11.5703125" customWidth="1"/>
    <col min="3" max="3" width="24.85546875" customWidth="1"/>
    <col min="5" max="5" width="26" customWidth="1"/>
    <col min="6" max="6" width="12.28515625" customWidth="1"/>
    <col min="7" max="7" width="13.7109375" customWidth="1"/>
    <col min="8" max="8" width="16.140625" customWidth="1"/>
  </cols>
  <sheetData>
    <row r="1" spans="1:6" ht="15.75" thickBot="1">
      <c r="A1" s="25"/>
      <c r="B1" s="25" t="s">
        <v>231</v>
      </c>
      <c r="C1" s="26" t="s">
        <v>232</v>
      </c>
      <c r="E1" t="s">
        <v>233</v>
      </c>
      <c r="F1" t="s">
        <v>152</v>
      </c>
    </row>
    <row r="2" spans="1:6" ht="15.75" thickBot="1">
      <c r="A2" s="25" t="s">
        <v>234</v>
      </c>
      <c r="B2" s="12"/>
      <c r="C2" s="28"/>
      <c r="E2" t="s">
        <v>235</v>
      </c>
      <c r="F2" s="24">
        <v>45474</v>
      </c>
    </row>
    <row r="3" spans="1:6" ht="15.75" thickBot="1">
      <c r="A3" s="27" t="s">
        <v>236</v>
      </c>
      <c r="B3" s="12" t="s">
        <v>237</v>
      </c>
      <c r="C3" s="28"/>
      <c r="E3" t="s">
        <v>238</v>
      </c>
      <c r="F3" s="24">
        <v>45566</v>
      </c>
    </row>
    <row r="4" spans="1:6" ht="15.75" thickBot="1">
      <c r="A4" s="27" t="s">
        <v>239</v>
      </c>
      <c r="B4" s="29">
        <v>1</v>
      </c>
      <c r="C4" s="28"/>
      <c r="D4" s="30"/>
      <c r="E4" t="s">
        <v>240</v>
      </c>
      <c r="F4" s="24">
        <v>45658</v>
      </c>
    </row>
    <row r="5" spans="1:6">
      <c r="A5" s="31" t="s">
        <v>231</v>
      </c>
      <c r="B5" s="32" t="str">
        <f>IF(B2="N","BLANK!","'"&amp;B3&amp;"'!")</f>
        <v>'DATA'!</v>
      </c>
      <c r="C5" s="33" t="str">
        <f ca="1">$B$5&amp;ADDRESS(1,1)&amp;":"&amp;ADDRESS(B6,B7)</f>
        <v>'DATA'!$A$1:$AA$50000</v>
      </c>
      <c r="E5" t="s">
        <v>27</v>
      </c>
      <c r="F5" s="24">
        <v>45748</v>
      </c>
    </row>
    <row r="6" spans="1:6">
      <c r="A6" s="31" t="s">
        <v>241</v>
      </c>
      <c r="B6" s="30">
        <v>50000</v>
      </c>
      <c r="C6" s="28"/>
      <c r="D6" s="30"/>
    </row>
    <row r="7" spans="1:6" ht="15.75" thickBot="1">
      <c r="A7" s="31" t="s">
        <v>242</v>
      </c>
      <c r="B7" s="30">
        <f ca="1">COUNTA(INDIRECT(B5&amp;B4&amp;":"&amp;B4))</f>
        <v>27</v>
      </c>
      <c r="C7" s="28"/>
      <c r="D7" s="30"/>
    </row>
    <row r="8" spans="1:6" ht="15.75" thickBot="1">
      <c r="A8" s="34" t="s">
        <v>158</v>
      </c>
      <c r="B8" s="29">
        <v>10</v>
      </c>
      <c r="C8" s="33" t="str">
        <f>$B$5&amp;ADDRESS(1,B8)&amp;":"&amp;ADDRESS($B$6,B8)</f>
        <v>'DATA'!$J$1:$J$50000</v>
      </c>
    </row>
    <row r="9" spans="1:6" ht="15.75" thickBot="1">
      <c r="A9" s="35" t="s">
        <v>152</v>
      </c>
      <c r="B9" s="29">
        <v>1</v>
      </c>
      <c r="C9" s="33" t="str">
        <f>$B$5&amp;ADDRESS(1,B9)&amp;":"&amp;ADDRESS($B$6,B9)</f>
        <v>'DATA'!$A$1:$A$50000</v>
      </c>
    </row>
    <row r="10" spans="1:6">
      <c r="A10" s="34" t="s">
        <v>159</v>
      </c>
      <c r="B10" s="32" t="s">
        <v>243</v>
      </c>
      <c r="C10" s="33" t="str">
        <f ca="1">$B$5&amp;ADDRESS(B4,1)&amp;":"&amp;ADDRESS(B4,B7)</f>
        <v>'DATA'!$A$1:$AA$1</v>
      </c>
    </row>
    <row r="11" spans="1:6">
      <c r="A11" s="123" t="s">
        <v>153</v>
      </c>
      <c r="B11" s="32">
        <v>2</v>
      </c>
      <c r="C11" s="33" t="str">
        <f>$B$5&amp;ADDRESS(1,B11)&amp;":"&amp;ADDRESS($B$6,B11)</f>
        <v>'DATA'!$B$1:$B$50000</v>
      </c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R57"/>
  <sheetViews>
    <sheetView workbookViewId="0">
      <selection activeCell="C14" sqref="C14"/>
    </sheetView>
  </sheetViews>
  <sheetFormatPr defaultRowHeight="15"/>
  <cols>
    <col min="1" max="1" width="10.5703125" bestFit="1" customWidth="1"/>
    <col min="2" max="2" width="8.28515625" bestFit="1" customWidth="1"/>
    <col min="3" max="6" width="37" bestFit="1" customWidth="1"/>
    <col min="7" max="10" width="39.140625" bestFit="1" customWidth="1"/>
    <col min="11" max="17" width="11.140625" bestFit="1" customWidth="1"/>
    <col min="18" max="26" width="10.5703125" bestFit="1" customWidth="1"/>
    <col min="27" max="31" width="11.5703125" bestFit="1" customWidth="1"/>
  </cols>
  <sheetData>
    <row r="1" spans="1:18">
      <c r="A1" t="s">
        <v>244</v>
      </c>
      <c r="B1" t="s">
        <v>158</v>
      </c>
      <c r="C1" t="s">
        <v>144</v>
      </c>
      <c r="D1" t="s">
        <v>145</v>
      </c>
      <c r="E1" t="s">
        <v>146</v>
      </c>
      <c r="F1" t="s">
        <v>147</v>
      </c>
      <c r="G1" t="s">
        <v>148</v>
      </c>
      <c r="H1" t="s">
        <v>149</v>
      </c>
      <c r="I1" t="s">
        <v>150</v>
      </c>
      <c r="J1" t="s">
        <v>151</v>
      </c>
    </row>
    <row r="2" spans="1:18">
      <c r="A2" t="s">
        <v>245</v>
      </c>
      <c r="B2" t="s">
        <v>80</v>
      </c>
      <c r="C2" t="s">
        <v>246</v>
      </c>
      <c r="D2" t="s">
        <v>246</v>
      </c>
      <c r="E2" t="s">
        <v>247</v>
      </c>
      <c r="F2" t="s">
        <v>247</v>
      </c>
      <c r="G2" t="s">
        <v>248</v>
      </c>
      <c r="H2" t="s">
        <v>248</v>
      </c>
      <c r="I2" t="s">
        <v>249</v>
      </c>
      <c r="J2" t="s">
        <v>249</v>
      </c>
    </row>
    <row r="3" spans="1:18">
      <c r="A3" t="s">
        <v>245</v>
      </c>
      <c r="B3" t="s">
        <v>106</v>
      </c>
      <c r="C3" t="s">
        <v>246</v>
      </c>
      <c r="D3" t="s">
        <v>246</v>
      </c>
      <c r="E3" t="s">
        <v>250</v>
      </c>
      <c r="F3" t="s">
        <v>250</v>
      </c>
      <c r="G3" t="s">
        <v>251</v>
      </c>
      <c r="H3" t="s">
        <v>251</v>
      </c>
      <c r="I3" t="s">
        <v>252</v>
      </c>
      <c r="J3" t="s">
        <v>252</v>
      </c>
    </row>
    <row r="4" spans="1:18">
      <c r="A4" t="s">
        <v>245</v>
      </c>
      <c r="B4" t="s">
        <v>82</v>
      </c>
      <c r="C4" t="s">
        <v>253</v>
      </c>
      <c r="D4" t="s">
        <v>254</v>
      </c>
      <c r="E4" t="s">
        <v>254</v>
      </c>
      <c r="F4" t="s">
        <v>254</v>
      </c>
      <c r="G4" t="s">
        <v>246</v>
      </c>
      <c r="H4" t="s">
        <v>255</v>
      </c>
      <c r="I4" t="s">
        <v>255</v>
      </c>
      <c r="J4" t="s">
        <v>255</v>
      </c>
    </row>
    <row r="5" spans="1:18">
      <c r="A5" t="s">
        <v>245</v>
      </c>
      <c r="B5" t="s">
        <v>86</v>
      </c>
      <c r="C5" t="s">
        <v>256</v>
      </c>
      <c r="D5" t="s">
        <v>257</v>
      </c>
      <c r="E5" t="s">
        <v>257</v>
      </c>
      <c r="F5" t="s">
        <v>246</v>
      </c>
      <c r="G5" t="s">
        <v>258</v>
      </c>
      <c r="H5" t="s">
        <v>259</v>
      </c>
      <c r="I5" t="s">
        <v>259</v>
      </c>
      <c r="J5" t="s">
        <v>246</v>
      </c>
    </row>
    <row r="6" spans="1:18">
      <c r="A6" t="s">
        <v>245</v>
      </c>
      <c r="B6" t="s">
        <v>44</v>
      </c>
      <c r="C6" t="s">
        <v>246</v>
      </c>
      <c r="D6" t="s">
        <v>246</v>
      </c>
      <c r="E6" t="s">
        <v>260</v>
      </c>
      <c r="F6" t="s">
        <v>260</v>
      </c>
      <c r="G6" t="s">
        <v>261</v>
      </c>
      <c r="H6" t="s">
        <v>261</v>
      </c>
      <c r="I6" t="s">
        <v>262</v>
      </c>
      <c r="J6" t="s">
        <v>262</v>
      </c>
    </row>
    <row r="7" spans="1:18">
      <c r="A7" t="s">
        <v>245</v>
      </c>
      <c r="B7" t="s">
        <v>74</v>
      </c>
      <c r="C7" t="s">
        <v>263</v>
      </c>
      <c r="D7" t="s">
        <v>264</v>
      </c>
      <c r="E7" t="s">
        <v>264</v>
      </c>
      <c r="F7" t="s">
        <v>264</v>
      </c>
      <c r="G7" t="s">
        <v>246</v>
      </c>
      <c r="H7" t="s">
        <v>265</v>
      </c>
      <c r="I7" t="s">
        <v>266</v>
      </c>
      <c r="J7" t="s">
        <v>266</v>
      </c>
    </row>
    <row r="8" spans="1:18">
      <c r="A8" t="s">
        <v>245</v>
      </c>
      <c r="B8" t="s">
        <v>104</v>
      </c>
      <c r="C8" t="s">
        <v>267</v>
      </c>
      <c r="D8" t="s">
        <v>267</v>
      </c>
      <c r="E8" t="s">
        <v>268</v>
      </c>
      <c r="F8" t="s">
        <v>268</v>
      </c>
      <c r="G8" t="s">
        <v>246</v>
      </c>
      <c r="H8" t="s">
        <v>268</v>
      </c>
      <c r="I8" t="s">
        <v>268</v>
      </c>
      <c r="J8" t="s">
        <v>268</v>
      </c>
    </row>
    <row r="9" spans="1:18">
      <c r="A9" t="s">
        <v>245</v>
      </c>
      <c r="B9" t="s">
        <v>90</v>
      </c>
      <c r="C9" t="s">
        <v>246</v>
      </c>
      <c r="D9" t="s">
        <v>269</v>
      </c>
      <c r="E9" t="s">
        <v>270</v>
      </c>
      <c r="F9" t="s">
        <v>270</v>
      </c>
      <c r="G9" t="s">
        <v>271</v>
      </c>
      <c r="H9" t="s">
        <v>272</v>
      </c>
      <c r="I9" t="s">
        <v>273</v>
      </c>
      <c r="J9" t="s">
        <v>273</v>
      </c>
    </row>
    <row r="10" spans="1:18">
      <c r="A10" t="s">
        <v>245</v>
      </c>
      <c r="B10" t="s">
        <v>46</v>
      </c>
      <c r="C10" t="s">
        <v>246</v>
      </c>
      <c r="D10" t="s">
        <v>246</v>
      </c>
      <c r="E10" t="s">
        <v>246</v>
      </c>
      <c r="F10" t="s">
        <v>246</v>
      </c>
      <c r="G10" t="s">
        <v>274</v>
      </c>
      <c r="H10" t="s">
        <v>246</v>
      </c>
      <c r="I10" t="s">
        <v>246</v>
      </c>
      <c r="J10" t="s">
        <v>246</v>
      </c>
    </row>
    <row r="11" spans="1:18">
      <c r="A11" t="s">
        <v>245</v>
      </c>
      <c r="B11" t="s">
        <v>48</v>
      </c>
      <c r="C11" t="s">
        <v>246</v>
      </c>
      <c r="D11" t="s">
        <v>275</v>
      </c>
      <c r="E11" t="s">
        <v>276</v>
      </c>
      <c r="F11" t="s">
        <v>276</v>
      </c>
      <c r="G11" t="s">
        <v>277</v>
      </c>
      <c r="H11" t="s">
        <v>278</v>
      </c>
      <c r="I11" t="s">
        <v>278</v>
      </c>
      <c r="J11" t="s">
        <v>278</v>
      </c>
    </row>
    <row r="12" spans="1:18">
      <c r="A12" t="s">
        <v>245</v>
      </c>
      <c r="B12" t="s">
        <v>50</v>
      </c>
      <c r="C12" t="s">
        <v>279</v>
      </c>
      <c r="D12" t="s">
        <v>280</v>
      </c>
      <c r="E12" t="s">
        <v>280</v>
      </c>
      <c r="F12" t="s">
        <v>280</v>
      </c>
      <c r="G12" t="s">
        <v>246</v>
      </c>
      <c r="H12" t="s">
        <v>281</v>
      </c>
      <c r="I12" t="s">
        <v>281</v>
      </c>
      <c r="J12" t="s">
        <v>281</v>
      </c>
      <c r="R12" t="s">
        <v>282</v>
      </c>
    </row>
    <row r="13" spans="1:18">
      <c r="A13" t="s">
        <v>245</v>
      </c>
      <c r="B13" t="s">
        <v>58</v>
      </c>
      <c r="C13" t="s">
        <v>246</v>
      </c>
      <c r="D13" t="s">
        <v>246</v>
      </c>
      <c r="E13" t="s">
        <v>246</v>
      </c>
      <c r="F13" t="s">
        <v>246</v>
      </c>
      <c r="G13" t="s">
        <v>283</v>
      </c>
      <c r="H13" t="s">
        <v>246</v>
      </c>
      <c r="I13" t="s">
        <v>246</v>
      </c>
      <c r="J13" t="s">
        <v>246</v>
      </c>
    </row>
    <row r="14" spans="1:18">
      <c r="A14" t="s">
        <v>245</v>
      </c>
      <c r="B14" t="s">
        <v>98</v>
      </c>
      <c r="C14" t="s">
        <v>284</v>
      </c>
      <c r="D14" t="s">
        <v>284</v>
      </c>
      <c r="E14" t="s">
        <v>284</v>
      </c>
      <c r="F14" t="s">
        <v>246</v>
      </c>
      <c r="G14" t="s">
        <v>250</v>
      </c>
      <c r="H14" t="s">
        <v>250</v>
      </c>
      <c r="I14" t="s">
        <v>250</v>
      </c>
      <c r="J14" t="s">
        <v>246</v>
      </c>
    </row>
    <row r="15" spans="1:18">
      <c r="A15" t="s">
        <v>245</v>
      </c>
      <c r="B15" t="s">
        <v>92</v>
      </c>
      <c r="C15" t="s">
        <v>285</v>
      </c>
      <c r="D15" t="s">
        <v>285</v>
      </c>
      <c r="E15" t="s">
        <v>246</v>
      </c>
      <c r="F15" t="s">
        <v>246</v>
      </c>
      <c r="G15" t="s">
        <v>286</v>
      </c>
      <c r="H15" t="s">
        <v>286</v>
      </c>
      <c r="I15" t="s">
        <v>246</v>
      </c>
      <c r="J15" t="s">
        <v>246</v>
      </c>
    </row>
    <row r="16" spans="1:18">
      <c r="A16" t="s">
        <v>245</v>
      </c>
      <c r="B16" t="s">
        <v>72</v>
      </c>
      <c r="C16" t="s">
        <v>287</v>
      </c>
      <c r="D16" t="s">
        <v>288</v>
      </c>
      <c r="E16" t="s">
        <v>289</v>
      </c>
      <c r="F16" t="s">
        <v>289</v>
      </c>
      <c r="G16" t="s">
        <v>246</v>
      </c>
      <c r="H16" t="s">
        <v>246</v>
      </c>
      <c r="I16" t="s">
        <v>290</v>
      </c>
      <c r="J16" t="s">
        <v>290</v>
      </c>
    </row>
    <row r="17" spans="1:10">
      <c r="A17" t="s">
        <v>245</v>
      </c>
      <c r="B17" t="s">
        <v>34</v>
      </c>
      <c r="C17" t="s">
        <v>246</v>
      </c>
      <c r="D17" t="s">
        <v>246</v>
      </c>
      <c r="E17" t="s">
        <v>246</v>
      </c>
      <c r="F17" t="s">
        <v>246</v>
      </c>
      <c r="G17" t="s">
        <v>291</v>
      </c>
      <c r="H17" t="s">
        <v>291</v>
      </c>
      <c r="I17" t="s">
        <v>246</v>
      </c>
      <c r="J17" t="s">
        <v>246</v>
      </c>
    </row>
    <row r="18" spans="1:10">
      <c r="A18" t="s">
        <v>245</v>
      </c>
      <c r="B18" t="s">
        <v>84</v>
      </c>
      <c r="C18" t="s">
        <v>246</v>
      </c>
      <c r="D18" t="s">
        <v>246</v>
      </c>
      <c r="E18" t="s">
        <v>292</v>
      </c>
      <c r="F18" t="s">
        <v>292</v>
      </c>
      <c r="G18" t="s">
        <v>293</v>
      </c>
      <c r="H18" t="s">
        <v>294</v>
      </c>
      <c r="I18" t="s">
        <v>295</v>
      </c>
      <c r="J18" t="s">
        <v>295</v>
      </c>
    </row>
    <row r="19" spans="1:10">
      <c r="A19" t="s">
        <v>245</v>
      </c>
      <c r="B19" t="s">
        <v>70</v>
      </c>
      <c r="C19" t="s">
        <v>296</v>
      </c>
      <c r="D19" t="s">
        <v>296</v>
      </c>
      <c r="E19" t="s">
        <v>252</v>
      </c>
      <c r="F19" t="s">
        <v>252</v>
      </c>
      <c r="G19" t="s">
        <v>246</v>
      </c>
      <c r="H19" t="s">
        <v>246</v>
      </c>
      <c r="I19" t="s">
        <v>252</v>
      </c>
      <c r="J19" t="s">
        <v>252</v>
      </c>
    </row>
    <row r="20" spans="1:10">
      <c r="A20" t="s">
        <v>245</v>
      </c>
      <c r="B20" t="s">
        <v>76</v>
      </c>
      <c r="C20" t="s">
        <v>297</v>
      </c>
      <c r="D20" t="s">
        <v>297</v>
      </c>
      <c r="E20" t="s">
        <v>298</v>
      </c>
      <c r="F20" t="s">
        <v>298</v>
      </c>
      <c r="G20" t="s">
        <v>246</v>
      </c>
      <c r="H20" t="s">
        <v>246</v>
      </c>
      <c r="I20" t="s">
        <v>299</v>
      </c>
      <c r="J20" t="s">
        <v>299</v>
      </c>
    </row>
    <row r="21" spans="1:10">
      <c r="A21" t="s">
        <v>245</v>
      </c>
      <c r="B21" t="s">
        <v>40</v>
      </c>
      <c r="C21" t="s">
        <v>246</v>
      </c>
      <c r="D21" t="s">
        <v>246</v>
      </c>
      <c r="E21" t="s">
        <v>250</v>
      </c>
      <c r="F21" t="s">
        <v>250</v>
      </c>
      <c r="G21" t="s">
        <v>300</v>
      </c>
      <c r="H21" t="s">
        <v>300</v>
      </c>
      <c r="I21" t="s">
        <v>252</v>
      </c>
      <c r="J21" t="s">
        <v>252</v>
      </c>
    </row>
    <row r="22" spans="1:10">
      <c r="A22" t="s">
        <v>245</v>
      </c>
      <c r="B22" t="s">
        <v>54</v>
      </c>
      <c r="C22" t="s">
        <v>301</v>
      </c>
      <c r="D22" t="s">
        <v>302</v>
      </c>
      <c r="E22" t="s">
        <v>302</v>
      </c>
      <c r="F22" t="s">
        <v>302</v>
      </c>
      <c r="G22" t="s">
        <v>246</v>
      </c>
      <c r="H22" t="s">
        <v>303</v>
      </c>
      <c r="I22" t="s">
        <v>303</v>
      </c>
      <c r="J22" t="s">
        <v>303</v>
      </c>
    </row>
    <row r="23" spans="1:10">
      <c r="A23" t="s">
        <v>245</v>
      </c>
      <c r="B23" t="s">
        <v>64</v>
      </c>
      <c r="C23" t="s">
        <v>304</v>
      </c>
      <c r="D23" t="s">
        <v>305</v>
      </c>
      <c r="E23" t="s">
        <v>305</v>
      </c>
      <c r="F23" t="s">
        <v>305</v>
      </c>
      <c r="G23" t="s">
        <v>246</v>
      </c>
      <c r="H23" t="s">
        <v>306</v>
      </c>
      <c r="I23" t="s">
        <v>306</v>
      </c>
      <c r="J23" t="s">
        <v>306</v>
      </c>
    </row>
    <row r="24" spans="1:10">
      <c r="A24" t="s">
        <v>245</v>
      </c>
      <c r="B24" t="s">
        <v>88</v>
      </c>
      <c r="C24" t="s">
        <v>307</v>
      </c>
      <c r="D24" t="s">
        <v>308</v>
      </c>
      <c r="E24" t="s">
        <v>252</v>
      </c>
      <c r="F24" t="s">
        <v>252</v>
      </c>
      <c r="G24" t="s">
        <v>246</v>
      </c>
      <c r="H24" t="s">
        <v>246</v>
      </c>
      <c r="I24" t="s">
        <v>309</v>
      </c>
      <c r="J24" t="s">
        <v>309</v>
      </c>
    </row>
    <row r="25" spans="1:10">
      <c r="A25" t="s">
        <v>245</v>
      </c>
      <c r="B25" t="s">
        <v>32</v>
      </c>
      <c r="C25" t="s">
        <v>246</v>
      </c>
      <c r="D25" t="s">
        <v>246</v>
      </c>
      <c r="E25" t="s">
        <v>252</v>
      </c>
      <c r="F25" t="s">
        <v>252</v>
      </c>
      <c r="G25" t="s">
        <v>310</v>
      </c>
      <c r="H25" t="s">
        <v>310</v>
      </c>
      <c r="I25" t="s">
        <v>246</v>
      </c>
      <c r="J25" t="s">
        <v>246</v>
      </c>
    </row>
    <row r="26" spans="1:10">
      <c r="A26" t="s">
        <v>245</v>
      </c>
      <c r="B26" t="s">
        <v>42</v>
      </c>
      <c r="C26" t="s">
        <v>311</v>
      </c>
      <c r="D26" t="s">
        <v>312</v>
      </c>
      <c r="E26" t="s">
        <v>312</v>
      </c>
      <c r="F26" t="s">
        <v>312</v>
      </c>
      <c r="G26" t="s">
        <v>246</v>
      </c>
      <c r="H26" t="s">
        <v>313</v>
      </c>
      <c r="I26" t="s">
        <v>313</v>
      </c>
      <c r="J26" t="s">
        <v>313</v>
      </c>
    </row>
    <row r="27" spans="1:10">
      <c r="A27" t="s">
        <v>245</v>
      </c>
      <c r="B27" t="s">
        <v>102</v>
      </c>
      <c r="C27" t="s">
        <v>246</v>
      </c>
      <c r="D27" t="s">
        <v>246</v>
      </c>
      <c r="E27" t="s">
        <v>314</v>
      </c>
      <c r="F27" t="s">
        <v>314</v>
      </c>
      <c r="G27" t="s">
        <v>315</v>
      </c>
      <c r="H27" t="s">
        <v>315</v>
      </c>
      <c r="I27" t="s">
        <v>302</v>
      </c>
      <c r="J27" t="s">
        <v>302</v>
      </c>
    </row>
    <row r="28" spans="1:10">
      <c r="A28" t="s">
        <v>245</v>
      </c>
      <c r="B28" t="s">
        <v>62</v>
      </c>
      <c r="C28" t="s">
        <v>246</v>
      </c>
      <c r="D28" t="s">
        <v>316</v>
      </c>
      <c r="E28" t="s">
        <v>316</v>
      </c>
      <c r="F28" t="s">
        <v>316</v>
      </c>
      <c r="G28" t="s">
        <v>317</v>
      </c>
      <c r="H28" t="s">
        <v>250</v>
      </c>
      <c r="I28" t="s">
        <v>250</v>
      </c>
      <c r="J28" t="s">
        <v>250</v>
      </c>
    </row>
    <row r="29" spans="1:10">
      <c r="A29" t="s">
        <v>245</v>
      </c>
      <c r="B29" t="s">
        <v>38</v>
      </c>
      <c r="C29" t="s">
        <v>246</v>
      </c>
      <c r="D29" t="s">
        <v>246</v>
      </c>
      <c r="E29" t="s">
        <v>318</v>
      </c>
      <c r="F29" t="s">
        <v>318</v>
      </c>
      <c r="G29" t="s">
        <v>319</v>
      </c>
      <c r="H29" t="s">
        <v>320</v>
      </c>
      <c r="I29" t="s">
        <v>252</v>
      </c>
      <c r="J29" t="s">
        <v>252</v>
      </c>
    </row>
    <row r="30" spans="1:10">
      <c r="A30" t="s">
        <v>245</v>
      </c>
      <c r="B30" t="s">
        <v>66</v>
      </c>
      <c r="C30" t="s">
        <v>246</v>
      </c>
      <c r="D30" t="s">
        <v>321</v>
      </c>
      <c r="E30" t="s">
        <v>321</v>
      </c>
      <c r="F30" t="s">
        <v>321</v>
      </c>
      <c r="G30" t="s">
        <v>322</v>
      </c>
      <c r="H30" t="s">
        <v>246</v>
      </c>
      <c r="I30" t="s">
        <v>246</v>
      </c>
      <c r="J30" t="s">
        <v>246</v>
      </c>
    </row>
    <row r="31" spans="1:10">
      <c r="A31" t="s">
        <v>245</v>
      </c>
      <c r="B31" t="s">
        <v>94</v>
      </c>
      <c r="C31" t="s">
        <v>323</v>
      </c>
      <c r="D31" t="s">
        <v>280</v>
      </c>
      <c r="E31" t="s">
        <v>280</v>
      </c>
      <c r="F31" t="s">
        <v>280</v>
      </c>
      <c r="G31" t="s">
        <v>246</v>
      </c>
      <c r="H31" t="s">
        <v>262</v>
      </c>
      <c r="I31" t="s">
        <v>262</v>
      </c>
      <c r="J31" t="s">
        <v>262</v>
      </c>
    </row>
    <row r="32" spans="1:10">
      <c r="A32" t="s">
        <v>245</v>
      </c>
      <c r="B32" t="s">
        <v>100</v>
      </c>
      <c r="C32" t="s">
        <v>246</v>
      </c>
      <c r="D32" t="s">
        <v>246</v>
      </c>
      <c r="E32" t="s">
        <v>250</v>
      </c>
      <c r="F32" t="s">
        <v>250</v>
      </c>
      <c r="G32" t="s">
        <v>324</v>
      </c>
      <c r="H32" t="s">
        <v>324</v>
      </c>
      <c r="I32" t="s">
        <v>252</v>
      </c>
      <c r="J32" t="s">
        <v>252</v>
      </c>
    </row>
    <row r="33" spans="1:17">
      <c r="A33" t="s">
        <v>245</v>
      </c>
      <c r="B33" t="s">
        <v>52</v>
      </c>
      <c r="C33" t="s">
        <v>246</v>
      </c>
      <c r="D33" t="s">
        <v>252</v>
      </c>
      <c r="E33" t="s">
        <v>252</v>
      </c>
      <c r="F33" t="s">
        <v>252</v>
      </c>
      <c r="G33" t="s">
        <v>325</v>
      </c>
      <c r="H33" t="s">
        <v>252</v>
      </c>
      <c r="I33" t="s">
        <v>252</v>
      </c>
      <c r="J33" t="s">
        <v>252</v>
      </c>
    </row>
    <row r="34" spans="1:17">
      <c r="A34" t="s">
        <v>245</v>
      </c>
      <c r="B34" t="s">
        <v>36</v>
      </c>
      <c r="C34" t="s">
        <v>246</v>
      </c>
      <c r="D34" t="s">
        <v>246</v>
      </c>
      <c r="E34" t="s">
        <v>326</v>
      </c>
      <c r="F34" t="s">
        <v>327</v>
      </c>
      <c r="G34" t="s">
        <v>328</v>
      </c>
      <c r="H34" t="s">
        <v>329</v>
      </c>
      <c r="I34" t="s">
        <v>330</v>
      </c>
      <c r="J34" t="s">
        <v>331</v>
      </c>
    </row>
    <row r="35" spans="1:17">
      <c r="A35" t="s">
        <v>245</v>
      </c>
      <c r="B35" t="s">
        <v>60</v>
      </c>
      <c r="C35" t="s">
        <v>246</v>
      </c>
      <c r="D35" t="s">
        <v>246</v>
      </c>
      <c r="E35" t="s">
        <v>246</v>
      </c>
      <c r="F35" t="s">
        <v>246</v>
      </c>
      <c r="G35" t="s">
        <v>332</v>
      </c>
      <c r="H35" t="s">
        <v>246</v>
      </c>
      <c r="I35" t="s">
        <v>246</v>
      </c>
      <c r="J35" t="s">
        <v>246</v>
      </c>
    </row>
    <row r="36" spans="1:17">
      <c r="A36" t="s">
        <v>245</v>
      </c>
      <c r="B36" t="s">
        <v>68</v>
      </c>
      <c r="C36" t="s">
        <v>246</v>
      </c>
      <c r="D36" t="s">
        <v>333</v>
      </c>
      <c r="E36" t="s">
        <v>333</v>
      </c>
      <c r="F36" t="s">
        <v>333</v>
      </c>
      <c r="G36" t="s">
        <v>334</v>
      </c>
      <c r="H36" t="s">
        <v>284</v>
      </c>
      <c r="I36" t="s">
        <v>284</v>
      </c>
      <c r="J36" t="s">
        <v>284</v>
      </c>
    </row>
    <row r="37" spans="1:17">
      <c r="A37" t="s">
        <v>245</v>
      </c>
      <c r="B37" t="s">
        <v>78</v>
      </c>
      <c r="C37" t="s">
        <v>246</v>
      </c>
      <c r="D37" t="s">
        <v>246</v>
      </c>
      <c r="E37" t="s">
        <v>335</v>
      </c>
      <c r="F37" t="s">
        <v>335</v>
      </c>
      <c r="G37" t="s">
        <v>336</v>
      </c>
      <c r="H37" t="s">
        <v>336</v>
      </c>
      <c r="I37" t="s">
        <v>337</v>
      </c>
      <c r="J37" t="s">
        <v>337</v>
      </c>
    </row>
    <row r="38" spans="1:17">
      <c r="A38" t="s">
        <v>245</v>
      </c>
      <c r="B38" t="s">
        <v>56</v>
      </c>
      <c r="C38" t="s">
        <v>246</v>
      </c>
      <c r="D38" t="s">
        <v>252</v>
      </c>
      <c r="E38" t="s">
        <v>252</v>
      </c>
      <c r="F38" t="s">
        <v>252</v>
      </c>
      <c r="G38" t="s">
        <v>338</v>
      </c>
      <c r="H38" t="s">
        <v>246</v>
      </c>
      <c r="I38" t="s">
        <v>246</v>
      </c>
      <c r="J38" t="s">
        <v>246</v>
      </c>
    </row>
    <row r="39" spans="1:17">
      <c r="A39" t="s">
        <v>245</v>
      </c>
      <c r="B39" t="s">
        <v>30</v>
      </c>
      <c r="C39" t="s">
        <v>339</v>
      </c>
      <c r="D39" t="s">
        <v>339</v>
      </c>
      <c r="E39" t="s">
        <v>246</v>
      </c>
      <c r="F39" t="s">
        <v>246</v>
      </c>
      <c r="G39" t="s">
        <v>246</v>
      </c>
      <c r="H39" t="s">
        <v>246</v>
      </c>
      <c r="I39" t="s">
        <v>252</v>
      </c>
      <c r="J39" t="s">
        <v>252</v>
      </c>
    </row>
    <row r="40" spans="1:17">
      <c r="A40" t="s">
        <v>245</v>
      </c>
      <c r="B40" t="s">
        <v>96</v>
      </c>
      <c r="C40" t="s">
        <v>246</v>
      </c>
      <c r="D40" t="s">
        <v>246</v>
      </c>
      <c r="E40" t="s">
        <v>268</v>
      </c>
      <c r="F40" t="s">
        <v>340</v>
      </c>
      <c r="G40" t="s">
        <v>341</v>
      </c>
      <c r="H40" t="s">
        <v>341</v>
      </c>
      <c r="I40" t="s">
        <v>284</v>
      </c>
      <c r="J40" t="s">
        <v>337</v>
      </c>
    </row>
    <row r="46" spans="1:17">
      <c r="C46" t="s">
        <v>342</v>
      </c>
      <c r="D46" t="s">
        <v>343</v>
      </c>
      <c r="E46" t="s">
        <v>344</v>
      </c>
      <c r="F46" t="s">
        <v>345</v>
      </c>
      <c r="G46" t="s">
        <v>346</v>
      </c>
      <c r="H46" t="s">
        <v>346</v>
      </c>
      <c r="I46" t="s">
        <v>346</v>
      </c>
      <c r="J46" t="s">
        <v>346</v>
      </c>
      <c r="K46" t="s">
        <v>342</v>
      </c>
      <c r="L46" t="s">
        <v>347</v>
      </c>
      <c r="M46" t="s">
        <v>347</v>
      </c>
      <c r="N46" t="s">
        <v>347</v>
      </c>
      <c r="O46" t="s">
        <v>347</v>
      </c>
      <c r="P46" t="s">
        <v>348</v>
      </c>
      <c r="Q46" t="s">
        <v>349</v>
      </c>
    </row>
    <row r="57" spans="3:3">
      <c r="C57" s="187"/>
    </row>
  </sheetData>
  <phoneticPr fontId="26" type="noConversion"/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51"/>
  <sheetViews>
    <sheetView workbookViewId="0">
      <selection activeCell="G26" sqref="G26"/>
    </sheetView>
  </sheetViews>
  <sheetFormatPr defaultRowHeight="15"/>
  <cols>
    <col min="2" max="2" width="52.42578125" bestFit="1" customWidth="1"/>
    <col min="8" max="8" width="21.140625" bestFit="1" customWidth="1"/>
  </cols>
  <sheetData>
    <row r="1" spans="1:8" ht="30">
      <c r="A1" s="116" t="s">
        <v>243</v>
      </c>
      <c r="B1" s="116" t="s">
        <v>350</v>
      </c>
      <c r="C1" s="116" t="s">
        <v>351</v>
      </c>
      <c r="D1" s="116" t="s">
        <v>352</v>
      </c>
      <c r="E1" s="116" t="s">
        <v>353</v>
      </c>
      <c r="G1" s="116" t="s">
        <v>354</v>
      </c>
      <c r="H1" s="116" t="s">
        <v>353</v>
      </c>
    </row>
    <row r="2" spans="1:8">
      <c r="A2" s="117" t="s">
        <v>30</v>
      </c>
      <c r="B2" s="118" t="s">
        <v>15</v>
      </c>
      <c r="E2" s="118" t="s">
        <v>355</v>
      </c>
      <c r="G2" t="str">
        <f>INDEX($A$2:$A$41,MATCH(Summary!$B$5,Sheet2!$B$2:$B$41,0))</f>
        <v>Y01291</v>
      </c>
      <c r="H2" t="str">
        <f>VLOOKUP($G$2,$A$2:$E$41,5,0)</f>
        <v>WF-2</v>
      </c>
    </row>
    <row r="3" spans="1:8">
      <c r="A3" s="117" t="s">
        <v>32</v>
      </c>
      <c r="B3" s="118" t="s">
        <v>31</v>
      </c>
      <c r="E3" s="118" t="s">
        <v>355</v>
      </c>
    </row>
    <row r="4" spans="1:8">
      <c r="A4" s="117" t="s">
        <v>34</v>
      </c>
      <c r="B4" s="118" t="s">
        <v>33</v>
      </c>
      <c r="E4" s="118" t="s">
        <v>355</v>
      </c>
    </row>
    <row r="5" spans="1:8">
      <c r="A5" s="117" t="s">
        <v>36</v>
      </c>
      <c r="B5" s="118" t="s">
        <v>35</v>
      </c>
      <c r="E5" s="118" t="s">
        <v>356</v>
      </c>
    </row>
    <row r="6" spans="1:8">
      <c r="A6" s="117" t="s">
        <v>38</v>
      </c>
      <c r="B6" s="118" t="s">
        <v>37</v>
      </c>
      <c r="E6" s="118" t="s">
        <v>356</v>
      </c>
    </row>
    <row r="7" spans="1:8">
      <c r="A7" s="117" t="s">
        <v>40</v>
      </c>
      <c r="B7" s="118" t="s">
        <v>39</v>
      </c>
      <c r="E7" s="118" t="s">
        <v>355</v>
      </c>
    </row>
    <row r="8" spans="1:8">
      <c r="A8" s="117" t="s">
        <v>42</v>
      </c>
      <c r="B8" s="118" t="s">
        <v>41</v>
      </c>
      <c r="E8" s="118" t="s">
        <v>356</v>
      </c>
    </row>
    <row r="9" spans="1:8">
      <c r="A9" s="117" t="s">
        <v>44</v>
      </c>
      <c r="B9" s="118" t="s">
        <v>43</v>
      </c>
      <c r="E9" s="118" t="s">
        <v>357</v>
      </c>
    </row>
    <row r="10" spans="1:8">
      <c r="A10" s="117" t="s">
        <v>46</v>
      </c>
      <c r="B10" s="118" t="s">
        <v>45</v>
      </c>
      <c r="E10" s="118" t="s">
        <v>358</v>
      </c>
    </row>
    <row r="11" spans="1:8">
      <c r="A11" s="117" t="s">
        <v>48</v>
      </c>
      <c r="B11" s="118" t="s">
        <v>47</v>
      </c>
      <c r="E11" s="118" t="s">
        <v>357</v>
      </c>
    </row>
    <row r="12" spans="1:8">
      <c r="A12" s="117" t="s">
        <v>50</v>
      </c>
      <c r="B12" s="118" t="s">
        <v>49</v>
      </c>
      <c r="E12" s="118" t="s">
        <v>358</v>
      </c>
      <c r="G12" s="119" t="s">
        <v>356</v>
      </c>
      <c r="H12" s="120" t="s">
        <v>359</v>
      </c>
    </row>
    <row r="13" spans="1:8">
      <c r="A13" s="117" t="s">
        <v>52</v>
      </c>
      <c r="B13" s="118" t="s">
        <v>51</v>
      </c>
      <c r="E13" s="118" t="s">
        <v>358</v>
      </c>
      <c r="G13" s="119" t="s">
        <v>355</v>
      </c>
      <c r="H13" s="120" t="s">
        <v>360</v>
      </c>
    </row>
    <row r="14" spans="1:8">
      <c r="A14" s="117" t="s">
        <v>54</v>
      </c>
      <c r="B14" s="118" t="s">
        <v>53</v>
      </c>
      <c r="E14" s="118" t="s">
        <v>361</v>
      </c>
      <c r="G14" s="119" t="s">
        <v>357</v>
      </c>
      <c r="H14" s="120" t="s">
        <v>362</v>
      </c>
    </row>
    <row r="15" spans="1:8">
      <c r="A15" s="117" t="s">
        <v>56</v>
      </c>
      <c r="B15" s="118" t="s">
        <v>55</v>
      </c>
      <c r="E15" s="118" t="s">
        <v>358</v>
      </c>
      <c r="G15" s="119" t="s">
        <v>358</v>
      </c>
      <c r="H15" s="120" t="s">
        <v>363</v>
      </c>
    </row>
    <row r="16" spans="1:8">
      <c r="A16" s="117" t="s">
        <v>58</v>
      </c>
      <c r="B16" s="118" t="s">
        <v>57</v>
      </c>
      <c r="E16" s="118" t="s">
        <v>361</v>
      </c>
      <c r="G16" s="119" t="s">
        <v>361</v>
      </c>
      <c r="H16" s="120" t="s">
        <v>364</v>
      </c>
    </row>
    <row r="17" spans="1:8">
      <c r="A17" s="117" t="s">
        <v>60</v>
      </c>
      <c r="B17" s="118" t="s">
        <v>59</v>
      </c>
      <c r="E17" s="118" t="s">
        <v>361</v>
      </c>
      <c r="G17" s="119" t="s">
        <v>365</v>
      </c>
      <c r="H17" s="120" t="s">
        <v>366</v>
      </c>
    </row>
    <row r="18" spans="1:8">
      <c r="A18" s="117" t="s">
        <v>62</v>
      </c>
      <c r="B18" s="118" t="s">
        <v>61</v>
      </c>
      <c r="E18" s="118" t="s">
        <v>358</v>
      </c>
      <c r="G18" s="119" t="s">
        <v>367</v>
      </c>
      <c r="H18" s="120" t="s">
        <v>368</v>
      </c>
    </row>
    <row r="19" spans="1:8">
      <c r="A19" s="117" t="s">
        <v>64</v>
      </c>
      <c r="B19" s="118" t="s">
        <v>63</v>
      </c>
      <c r="E19" s="118" t="s">
        <v>361</v>
      </c>
      <c r="G19" s="119" t="s">
        <v>107</v>
      </c>
      <c r="H19" s="120" t="s">
        <v>369</v>
      </c>
    </row>
    <row r="20" spans="1:8">
      <c r="A20" s="117" t="s">
        <v>66</v>
      </c>
      <c r="B20" s="118" t="s">
        <v>65</v>
      </c>
      <c r="E20" s="118" t="s">
        <v>361</v>
      </c>
    </row>
    <row r="21" spans="1:8">
      <c r="A21" s="117" t="s">
        <v>68</v>
      </c>
      <c r="B21" s="118" t="s">
        <v>67</v>
      </c>
      <c r="E21" s="118" t="s">
        <v>361</v>
      </c>
    </row>
    <row r="22" spans="1:8">
      <c r="A22" s="117" t="s">
        <v>70</v>
      </c>
      <c r="B22" s="118" t="s">
        <v>69</v>
      </c>
      <c r="E22" s="118" t="s">
        <v>358</v>
      </c>
    </row>
    <row r="23" spans="1:8">
      <c r="A23" s="117" t="s">
        <v>72</v>
      </c>
      <c r="B23" s="118" t="s">
        <v>71</v>
      </c>
      <c r="E23" s="118" t="s">
        <v>357</v>
      </c>
    </row>
    <row r="24" spans="1:8">
      <c r="A24" s="117" t="s">
        <v>74</v>
      </c>
      <c r="B24" s="118" t="s">
        <v>73</v>
      </c>
      <c r="E24" s="118" t="s">
        <v>358</v>
      </c>
    </row>
    <row r="25" spans="1:8">
      <c r="A25" s="117" t="s">
        <v>76</v>
      </c>
      <c r="B25" s="118" t="s">
        <v>75</v>
      </c>
      <c r="E25" s="118" t="s">
        <v>365</v>
      </c>
    </row>
    <row r="26" spans="1:8">
      <c r="A26" s="117" t="s">
        <v>78</v>
      </c>
      <c r="B26" t="s">
        <v>77</v>
      </c>
      <c r="E26" s="118" t="s">
        <v>365</v>
      </c>
    </row>
    <row r="27" spans="1:8">
      <c r="A27" s="117" t="s">
        <v>80</v>
      </c>
      <c r="B27" s="118" t="s">
        <v>79</v>
      </c>
      <c r="E27" s="118" t="s">
        <v>365</v>
      </c>
    </row>
    <row r="28" spans="1:8">
      <c r="A28" s="117" t="s">
        <v>82</v>
      </c>
      <c r="B28" s="118" t="s">
        <v>81</v>
      </c>
      <c r="E28" s="118" t="s">
        <v>356</v>
      </c>
    </row>
    <row r="29" spans="1:8">
      <c r="A29" s="117" t="s">
        <v>84</v>
      </c>
      <c r="B29" s="118" t="s">
        <v>83</v>
      </c>
      <c r="E29" s="118" t="s">
        <v>365</v>
      </c>
    </row>
    <row r="30" spans="1:8">
      <c r="A30" s="117" t="s">
        <v>86</v>
      </c>
      <c r="B30" s="118" t="s">
        <v>85</v>
      </c>
      <c r="E30" s="118" t="s">
        <v>367</v>
      </c>
    </row>
    <row r="31" spans="1:8">
      <c r="A31" s="117" t="s">
        <v>88</v>
      </c>
      <c r="B31" s="118" t="s">
        <v>87</v>
      </c>
      <c r="E31" s="118" t="s">
        <v>356</v>
      </c>
    </row>
    <row r="32" spans="1:8">
      <c r="A32" s="117" t="s">
        <v>90</v>
      </c>
      <c r="B32" s="118" t="s">
        <v>370</v>
      </c>
      <c r="E32" s="118" t="s">
        <v>367</v>
      </c>
    </row>
    <row r="33" spans="1:9">
      <c r="A33" s="117" t="s">
        <v>92</v>
      </c>
      <c r="B33" s="118" t="s">
        <v>91</v>
      </c>
      <c r="E33" s="118" t="s">
        <v>367</v>
      </c>
    </row>
    <row r="34" spans="1:9">
      <c r="A34" s="117" t="s">
        <v>94</v>
      </c>
      <c r="B34" s="118" t="s">
        <v>93</v>
      </c>
      <c r="E34" s="118" t="s">
        <v>367</v>
      </c>
    </row>
    <row r="35" spans="1:9">
      <c r="A35" s="117" t="s">
        <v>96</v>
      </c>
      <c r="B35" s="118" t="s">
        <v>95</v>
      </c>
      <c r="E35" s="118" t="s">
        <v>356</v>
      </c>
    </row>
    <row r="36" spans="1:9">
      <c r="A36" s="117" t="s">
        <v>98</v>
      </c>
      <c r="B36" s="118" t="s">
        <v>97</v>
      </c>
      <c r="E36" s="118" t="s">
        <v>367</v>
      </c>
    </row>
    <row r="37" spans="1:9">
      <c r="A37" t="s">
        <v>100</v>
      </c>
      <c r="B37" s="118" t="s">
        <v>99</v>
      </c>
      <c r="E37" s="118" t="s">
        <v>356</v>
      </c>
    </row>
    <row r="38" spans="1:9">
      <c r="A38" t="s">
        <v>102</v>
      </c>
      <c r="B38" s="118" t="s">
        <v>101</v>
      </c>
      <c r="E38" s="118" t="s">
        <v>365</v>
      </c>
    </row>
    <row r="39" spans="1:9">
      <c r="A39" t="s">
        <v>104</v>
      </c>
      <c r="B39" s="118" t="s">
        <v>103</v>
      </c>
      <c r="E39" s="118" t="s">
        <v>356</v>
      </c>
    </row>
    <row r="40" spans="1:9">
      <c r="A40" t="s">
        <v>106</v>
      </c>
      <c r="B40" t="s">
        <v>105</v>
      </c>
      <c r="E40" t="s">
        <v>356</v>
      </c>
    </row>
    <row r="41" spans="1:9">
      <c r="A41" t="s">
        <v>107</v>
      </c>
      <c r="B41" s="118" t="s">
        <v>371</v>
      </c>
      <c r="E41" s="118" t="s">
        <v>107</v>
      </c>
      <c r="H41" t="s">
        <v>372</v>
      </c>
      <c r="I41" t="s">
        <v>222</v>
      </c>
    </row>
    <row r="42" spans="1:9">
      <c r="A42" t="s">
        <v>222</v>
      </c>
      <c r="B42" s="118" t="s">
        <v>373</v>
      </c>
      <c r="E42" s="118" t="s">
        <v>356</v>
      </c>
      <c r="H42" t="s">
        <v>374</v>
      </c>
      <c r="I42" t="s">
        <v>214</v>
      </c>
    </row>
    <row r="43" spans="1:9">
      <c r="A43" t="s">
        <v>214</v>
      </c>
      <c r="B43" s="118" t="s">
        <v>375</v>
      </c>
      <c r="E43" s="118" t="s">
        <v>356</v>
      </c>
      <c r="H43" t="s">
        <v>376</v>
      </c>
      <c r="I43" t="s">
        <v>203</v>
      </c>
    </row>
    <row r="44" spans="1:9">
      <c r="A44" t="s">
        <v>203</v>
      </c>
      <c r="B44" t="s">
        <v>377</v>
      </c>
      <c r="E44" s="118" t="s">
        <v>367</v>
      </c>
      <c r="H44" t="s">
        <v>378</v>
      </c>
      <c r="I44" t="s">
        <v>197</v>
      </c>
    </row>
    <row r="45" spans="1:9">
      <c r="A45" t="s">
        <v>197</v>
      </c>
      <c r="B45" t="s">
        <v>379</v>
      </c>
      <c r="E45" s="118" t="s">
        <v>367</v>
      </c>
    </row>
    <row r="46" spans="1:9" ht="30">
      <c r="A46" s="117" t="s">
        <v>193</v>
      </c>
      <c r="B46" s="118" t="s">
        <v>380</v>
      </c>
      <c r="E46" s="118" t="s">
        <v>367</v>
      </c>
    </row>
    <row r="47" spans="1:9">
      <c r="A47" t="s">
        <v>381</v>
      </c>
      <c r="B47" s="118" t="s">
        <v>382</v>
      </c>
      <c r="E47" s="118" t="s">
        <v>356</v>
      </c>
    </row>
    <row r="48" spans="1:9">
      <c r="A48" t="s">
        <v>383</v>
      </c>
      <c r="B48" s="118" t="s">
        <v>375</v>
      </c>
      <c r="E48" s="118" t="s">
        <v>356</v>
      </c>
    </row>
    <row r="49" spans="1:5">
      <c r="A49" t="s">
        <v>384</v>
      </c>
      <c r="B49" t="s">
        <v>377</v>
      </c>
      <c r="E49" s="118" t="s">
        <v>367</v>
      </c>
    </row>
    <row r="50" spans="1:5">
      <c r="A50" t="s">
        <v>385</v>
      </c>
      <c r="B50" t="s">
        <v>379</v>
      </c>
      <c r="E50" s="118" t="s">
        <v>367</v>
      </c>
    </row>
    <row r="51" spans="1:5">
      <c r="A51" s="117" t="s">
        <v>386</v>
      </c>
      <c r="B51" s="118" t="s">
        <v>380</v>
      </c>
      <c r="E51" s="118" t="s">
        <v>367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C1:O7"/>
  <sheetViews>
    <sheetView workbookViewId="0">
      <selection activeCell="M9" sqref="M9"/>
    </sheetView>
  </sheetViews>
  <sheetFormatPr defaultRowHeight="15"/>
  <cols>
    <col min="3" max="4" width="13.140625" customWidth="1"/>
    <col min="5" max="15" width="19.42578125" customWidth="1"/>
  </cols>
  <sheetData>
    <row r="1" spans="3:15">
      <c r="D1" t="s">
        <v>1</v>
      </c>
      <c r="E1" t="s">
        <v>2</v>
      </c>
      <c r="G1" t="s">
        <v>2</v>
      </c>
      <c r="H1" t="s">
        <v>3</v>
      </c>
      <c r="I1" t="s">
        <v>4</v>
      </c>
      <c r="J1" t="s">
        <v>5</v>
      </c>
      <c r="K1" t="s">
        <v>6</v>
      </c>
      <c r="L1" t="s">
        <v>7</v>
      </c>
      <c r="M1" t="s">
        <v>8</v>
      </c>
      <c r="N1" t="s">
        <v>9</v>
      </c>
      <c r="O1" t="s">
        <v>10</v>
      </c>
    </row>
    <row r="2" spans="3:15">
      <c r="D2" s="65"/>
      <c r="E2" s="66"/>
      <c r="F2" s="66"/>
      <c r="G2" s="55"/>
      <c r="H2" s="2"/>
      <c r="I2" s="45"/>
      <c r="J2" s="36"/>
      <c r="K2" s="46"/>
      <c r="L2" s="2"/>
      <c r="M2" s="45"/>
      <c r="N2" s="36"/>
      <c r="O2" s="67"/>
    </row>
    <row r="3" spans="3:15" ht="47.25" customHeight="1" thickBot="1">
      <c r="D3" s="105" t="s">
        <v>1</v>
      </c>
      <c r="E3" s="105" t="s">
        <v>2</v>
      </c>
      <c r="F3" s="105"/>
      <c r="G3" s="106" t="s">
        <v>2</v>
      </c>
      <c r="H3" s="107" t="s">
        <v>3</v>
      </c>
      <c r="I3" s="108" t="s">
        <v>4</v>
      </c>
      <c r="J3" s="107" t="s">
        <v>5</v>
      </c>
      <c r="K3" s="108" t="s">
        <v>6</v>
      </c>
      <c r="L3" s="107" t="s">
        <v>7</v>
      </c>
      <c r="M3" s="108" t="s">
        <v>8</v>
      </c>
      <c r="N3" s="107" t="s">
        <v>9</v>
      </c>
      <c r="O3" s="109" t="s">
        <v>10</v>
      </c>
    </row>
    <row r="4" spans="3:15" ht="15.75" thickTop="1">
      <c r="C4" t="s">
        <v>235</v>
      </c>
      <c r="D4">
        <f>SUM(DATA!O335:O368,DATA!O371:O375)</f>
        <v>129675</v>
      </c>
      <c r="E4">
        <f>D4-G4</f>
        <v>43483</v>
      </c>
      <c r="F4" s="132">
        <f>E4/D4</f>
        <v>0.33532292269134373</v>
      </c>
      <c r="G4">
        <f>SUM(DATA!Z335:Z368,DATA!Z371:Z375)</f>
        <v>86192</v>
      </c>
      <c r="H4" s="1">
        <f>SUM(DATA!P335:P368,DATA!P371:P375)</f>
        <v>6380</v>
      </c>
      <c r="I4" s="1">
        <f>SUM(DATA!U335:U368,DATA!U371:U375)</f>
        <v>2480</v>
      </c>
      <c r="J4" s="1">
        <f>SUM(DATA!Q6:Q39,DATA!Q41:Q45)</f>
        <v>0</v>
      </c>
      <c r="K4" s="1">
        <v>0</v>
      </c>
      <c r="L4" s="1">
        <v>0</v>
      </c>
      <c r="M4" s="1">
        <f>SUM(DATA!X132,DATA!W133:W142)</f>
        <v>0</v>
      </c>
      <c r="N4" s="1">
        <v>0</v>
      </c>
      <c r="O4" s="70">
        <v>0</v>
      </c>
    </row>
    <row r="5" spans="3:15">
      <c r="C5" t="s">
        <v>238</v>
      </c>
      <c r="D5">
        <f>SUM(DATA!O378:O411,DATA!O414:O418)</f>
        <v>130193</v>
      </c>
      <c r="E5">
        <f>D5-G5</f>
        <v>43916</v>
      </c>
      <c r="F5" s="132">
        <f>E5/D5</f>
        <v>0.33731460216755127</v>
      </c>
      <c r="G5">
        <f>SUM(DATA!Z378:Z411,DATA!Z414:Z418)</f>
        <v>86277</v>
      </c>
      <c r="H5" s="1">
        <f>SUM(DATA!P378:P411,DATA!P414:P418)</f>
        <v>6807</v>
      </c>
      <c r="I5" s="1">
        <f>SUM(DATA!U378:U411,DATA!U414:U418)</f>
        <v>2531</v>
      </c>
      <c r="J5" s="1">
        <f>SUM(DATA!Q378:Q411,DATA!Q414:Q418)</f>
        <v>5982</v>
      </c>
      <c r="K5" s="1">
        <f>SUM(DATA!V378:V411,DATA!V414:V418)</f>
        <v>2841</v>
      </c>
      <c r="L5" s="1">
        <v>0</v>
      </c>
      <c r="M5" s="1">
        <f>SUM(DATA!X133,DATA!W134:W143)</f>
        <v>0</v>
      </c>
      <c r="N5" s="1">
        <v>0</v>
      </c>
      <c r="O5" s="70">
        <v>0</v>
      </c>
    </row>
    <row r="6" spans="3:15">
      <c r="C6" t="s">
        <v>240</v>
      </c>
      <c r="D6">
        <f>SUM(DATA!O461:O494,DATA!O497:O501)</f>
        <v>131215</v>
      </c>
      <c r="E6">
        <f>D6-G6</f>
        <v>44421</v>
      </c>
      <c r="F6" s="132">
        <f>E6/D6</f>
        <v>0.33853599054986089</v>
      </c>
      <c r="G6">
        <f>SUM(DATA!Z461:Z494,DATA!Z497:Z501)</f>
        <v>86794</v>
      </c>
      <c r="H6" s="1">
        <f>SUM(DATA!P461:P494,DATA!P497:P501)</f>
        <v>7139</v>
      </c>
      <c r="I6" s="1">
        <f>SUM(DATA!U461:U494,DATA!U497:U501)</f>
        <v>2547</v>
      </c>
      <c r="J6" s="1">
        <f>SUM(DATA!Q461:Q494,DATA!Q497:Q501)</f>
        <v>6325</v>
      </c>
      <c r="K6" s="1">
        <f>SUM(DATA!V461:V494,DATA!V497:V501)</f>
        <v>3074</v>
      </c>
      <c r="L6" s="1">
        <f>SUM(DATA!R461:R494,DATA!R497:R501)</f>
        <v>5267</v>
      </c>
      <c r="M6" s="1">
        <f>SUM(DATA!W461:W494,DATA!W497:W4501)</f>
        <v>8875</v>
      </c>
      <c r="N6" s="1">
        <v>0</v>
      </c>
      <c r="O6" s="70">
        <v>0</v>
      </c>
    </row>
    <row r="7" spans="3:15">
      <c r="C7" t="s">
        <v>27</v>
      </c>
      <c r="D7">
        <f>SUM(DATA!O544:O578,DATA!O580:O583)</f>
        <v>131503</v>
      </c>
      <c r="E7">
        <f>D7-G7</f>
        <v>44678</v>
      </c>
      <c r="F7" s="132">
        <f>E7/D7</f>
        <v>0.33974890306685018</v>
      </c>
      <c r="G7">
        <f>SUM(DATA!Z544:Z578,DATA!Z580:Z583)</f>
        <v>86825</v>
      </c>
      <c r="H7" s="1">
        <f>SUM(DATA!P544:P578,DATA!P580:P583)</f>
        <v>6856</v>
      </c>
      <c r="I7" s="1">
        <f>SUM(DATA!U544:U578,DATA!U580:U583)</f>
        <v>2623</v>
      </c>
      <c r="J7" s="1">
        <f>SUM(DATA!Q544:Q578,DATA!Q580:Q583)</f>
        <v>6612</v>
      </c>
      <c r="K7" s="1">
        <f>SUM(DATA!V544:V578,DATA!V580:V583)</f>
        <v>3107</v>
      </c>
      <c r="L7" s="1">
        <f>SUM(DATA!R544:R578,DATA!R580:R583)</f>
        <v>4826</v>
      </c>
      <c r="M7" s="1">
        <f>SUM(DATA!W544:W578,DATA!W580:W4583)</f>
        <v>3468</v>
      </c>
      <c r="N7" s="1">
        <f>SUM(DATA!S544:S578,DATA!S580:S583)</f>
        <v>6398</v>
      </c>
      <c r="O7" s="1">
        <f>SUM(DATA!X544:X578,DATA!X580:X583)</f>
        <v>3271</v>
      </c>
    </row>
  </sheetData>
  <conditionalFormatting sqref="D2:O3">
    <cfRule type="expression" dxfId="10" priority="8">
      <formula>ISERROR(D2)</formula>
    </cfRule>
  </conditionalFormatting>
  <conditionalFormatting sqref="H4:O7">
    <cfRule type="expression" dxfId="9" priority="1">
      <formula>ISERROR(H4)</formula>
    </cfRule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J89"/>
  <sheetViews>
    <sheetView topLeftCell="A7" zoomScale="80" zoomScaleNormal="80" workbookViewId="0">
      <selection activeCell="E13" sqref="E13"/>
    </sheetView>
  </sheetViews>
  <sheetFormatPr defaultRowHeight="15"/>
  <cols>
    <col min="1" max="1" width="71.5703125" bestFit="1" customWidth="1"/>
    <col min="2" max="2" width="19.5703125" customWidth="1"/>
    <col min="4" max="4" width="10.7109375" bestFit="1" customWidth="1"/>
    <col min="9" max="9" width="11.5703125" bestFit="1" customWidth="1"/>
    <col min="10" max="10" width="30.140625" bestFit="1" customWidth="1"/>
    <col min="11" max="11" width="9.28515625" bestFit="1" customWidth="1"/>
    <col min="12" max="12" width="67.7109375" bestFit="1" customWidth="1"/>
    <col min="13" max="20" width="81.140625" bestFit="1" customWidth="1"/>
    <col min="21" max="21" width="81.140625" customWidth="1"/>
    <col min="22" max="22" width="9.28515625" bestFit="1" customWidth="1"/>
    <col min="23" max="23" width="14.85546875" bestFit="1" customWidth="1"/>
    <col min="24" max="24" width="48.5703125" bestFit="1" customWidth="1"/>
    <col min="25" max="25" width="56.42578125" bestFit="1" customWidth="1"/>
    <col min="26" max="28" width="42.28515625" bestFit="1" customWidth="1"/>
    <col min="29" max="29" width="45.5703125" bestFit="1" customWidth="1"/>
    <col min="30" max="30" width="56.42578125" bestFit="1" customWidth="1"/>
    <col min="31" max="33" width="40" bestFit="1" customWidth="1"/>
  </cols>
  <sheetData>
    <row r="1" spans="1:25">
      <c r="A1" t="s">
        <v>387</v>
      </c>
      <c r="I1" s="187" t="s">
        <v>388</v>
      </c>
      <c r="J1" t="s">
        <v>389</v>
      </c>
      <c r="K1" t="s">
        <v>390</v>
      </c>
      <c r="L1" t="s">
        <v>179</v>
      </c>
      <c r="M1" t="s">
        <v>148</v>
      </c>
      <c r="N1" t="s">
        <v>149</v>
      </c>
      <c r="O1" t="s">
        <v>150</v>
      </c>
      <c r="P1" t="s">
        <v>151</v>
      </c>
      <c r="Q1" t="s">
        <v>189</v>
      </c>
      <c r="R1" t="s">
        <v>144</v>
      </c>
      <c r="S1" t="s">
        <v>145</v>
      </c>
      <c r="T1" t="s">
        <v>146</v>
      </c>
      <c r="V1" t="s">
        <v>147</v>
      </c>
      <c r="W1" t="s">
        <v>181</v>
      </c>
      <c r="X1" t="s">
        <v>182</v>
      </c>
      <c r="Y1" t="s">
        <v>183</v>
      </c>
    </row>
    <row r="2" spans="1:25">
      <c r="H2" s="188" t="s">
        <v>74</v>
      </c>
      <c r="I2" t="str">
        <f>IFERROR(VLOOKUP(I$1,$I$13:$T$23,MATCH($H2,$I$13:$T$13,0),FALSE),"0")</f>
        <v>0</v>
      </c>
      <c r="J2" t="str">
        <f t="shared" ref="J2" si="0">IFERROR(VLOOKUP(J$1,$H$37:$Y$51,MATCH($H2,$H$37:$Y$37,0),FALSE),"0")</f>
        <v>0</v>
      </c>
      <c r="K2" t="str">
        <f t="shared" ref="K2:Y6" si="1">IFERROR(VLOOKUP(K$1,$H$37:$Y$51,MATCH($H2,$H$37:$Y$37,0),FALSE),"0")</f>
        <v>0</v>
      </c>
      <c r="L2" t="str">
        <f t="shared" si="1"/>
        <v>0</v>
      </c>
      <c r="M2" t="str">
        <f t="shared" si="1"/>
        <v>0</v>
      </c>
      <c r="N2" t="str">
        <f t="shared" si="1"/>
        <v>0</v>
      </c>
      <c r="O2" t="str">
        <f t="shared" si="1"/>
        <v>0</v>
      </c>
      <c r="P2" t="str">
        <f t="shared" si="1"/>
        <v>0</v>
      </c>
      <c r="Q2" t="str">
        <f t="shared" si="1"/>
        <v>0</v>
      </c>
      <c r="R2" t="str">
        <f t="shared" si="1"/>
        <v>0</v>
      </c>
      <c r="S2" t="str">
        <f t="shared" si="1"/>
        <v>0</v>
      </c>
      <c r="T2" t="str">
        <f t="shared" si="1"/>
        <v>0</v>
      </c>
      <c r="V2" t="str">
        <f t="shared" si="1"/>
        <v>0</v>
      </c>
      <c r="W2" t="str">
        <f t="shared" si="1"/>
        <v>0</v>
      </c>
      <c r="X2" t="str">
        <f t="shared" si="1"/>
        <v>0</v>
      </c>
      <c r="Y2" t="str">
        <f t="shared" si="1"/>
        <v>0</v>
      </c>
    </row>
    <row r="3" spans="1:25">
      <c r="A3" t="s">
        <v>173</v>
      </c>
      <c r="B3" s="8">
        <v>44929.404861111114</v>
      </c>
      <c r="C3" t="s">
        <v>185</v>
      </c>
      <c r="D3" s="7">
        <v>44927</v>
      </c>
      <c r="H3" s="189" t="s">
        <v>104</v>
      </c>
      <c r="I3" t="str">
        <f t="shared" ref="I3:I6" si="2">IFERROR(VLOOKUP(I$1,$I$13:$Z$18,MATCH($H3,$I$13:$Z$13,0),FALSE),"0")</f>
        <v>0</v>
      </c>
      <c r="J3">
        <f t="shared" ref="J3:J6" si="3">IFERROR(VLOOKUP(J$1,$H$37:$Y$51,MATCH($H3,$H$37:$Y$37,0),FALSE),"0")</f>
        <v>113</v>
      </c>
      <c r="K3">
        <f t="shared" si="1"/>
        <v>162</v>
      </c>
      <c r="L3">
        <f t="shared" si="1"/>
        <v>2874</v>
      </c>
      <c r="M3">
        <f t="shared" si="1"/>
        <v>13</v>
      </c>
      <c r="N3">
        <f t="shared" si="1"/>
        <v>57</v>
      </c>
      <c r="O3">
        <f t="shared" si="1"/>
        <v>8</v>
      </c>
      <c r="P3" t="str">
        <f t="shared" si="1"/>
        <v>0</v>
      </c>
      <c r="Q3">
        <f t="shared" si="1"/>
        <v>121</v>
      </c>
      <c r="R3">
        <f t="shared" si="1"/>
        <v>12</v>
      </c>
      <c r="S3">
        <f t="shared" si="1"/>
        <v>91</v>
      </c>
      <c r="T3">
        <f t="shared" si="1"/>
        <v>12</v>
      </c>
      <c r="V3" t="str">
        <f t="shared" si="1"/>
        <v>0</v>
      </c>
      <c r="W3">
        <f t="shared" si="1"/>
        <v>2112</v>
      </c>
      <c r="X3">
        <f t="shared" si="1"/>
        <v>1954</v>
      </c>
      <c r="Y3">
        <f t="shared" si="1"/>
        <v>7223</v>
      </c>
    </row>
    <row r="4" spans="1:25">
      <c r="H4" s="188" t="s">
        <v>106</v>
      </c>
      <c r="I4" t="str">
        <f t="shared" si="2"/>
        <v>0</v>
      </c>
      <c r="J4">
        <f t="shared" si="3"/>
        <v>92</v>
      </c>
      <c r="K4">
        <f t="shared" si="1"/>
        <v>53</v>
      </c>
      <c r="L4">
        <f t="shared" si="1"/>
        <v>6783</v>
      </c>
      <c r="M4">
        <f t="shared" si="1"/>
        <v>5</v>
      </c>
      <c r="N4">
        <f t="shared" si="1"/>
        <v>9</v>
      </c>
      <c r="O4">
        <f t="shared" si="1"/>
        <v>62</v>
      </c>
      <c r="P4" t="str">
        <f t="shared" si="1"/>
        <v>0</v>
      </c>
      <c r="Q4">
        <f t="shared" si="1"/>
        <v>40</v>
      </c>
      <c r="R4">
        <f t="shared" si="1"/>
        <v>5</v>
      </c>
      <c r="S4">
        <f t="shared" si="1"/>
        <v>9</v>
      </c>
      <c r="T4">
        <f t="shared" si="1"/>
        <v>24</v>
      </c>
      <c r="V4" t="str">
        <f t="shared" si="1"/>
        <v>0</v>
      </c>
      <c r="W4">
        <f t="shared" si="1"/>
        <v>5045</v>
      </c>
      <c r="X4">
        <f t="shared" si="1"/>
        <v>4544</v>
      </c>
      <c r="Y4">
        <f t="shared" si="1"/>
        <v>15925</v>
      </c>
    </row>
    <row r="5" spans="1:25">
      <c r="A5" t="s">
        <v>174</v>
      </c>
      <c r="B5" t="s">
        <v>184</v>
      </c>
      <c r="C5" t="s">
        <v>186</v>
      </c>
      <c r="H5" s="189" t="s">
        <v>72</v>
      </c>
      <c r="I5" t="str">
        <f t="shared" si="2"/>
        <v>0</v>
      </c>
      <c r="J5">
        <f t="shared" si="3"/>
        <v>60</v>
      </c>
      <c r="K5">
        <f t="shared" si="1"/>
        <v>93</v>
      </c>
      <c r="L5">
        <f t="shared" si="1"/>
        <v>5514</v>
      </c>
      <c r="M5">
        <f t="shared" si="1"/>
        <v>10</v>
      </c>
      <c r="N5">
        <f t="shared" si="1"/>
        <v>20</v>
      </c>
      <c r="O5">
        <f t="shared" si="1"/>
        <v>23</v>
      </c>
      <c r="P5" t="str">
        <f t="shared" si="1"/>
        <v>0</v>
      </c>
      <c r="Q5">
        <f t="shared" si="1"/>
        <v>87</v>
      </c>
      <c r="R5">
        <f t="shared" si="1"/>
        <v>16</v>
      </c>
      <c r="S5">
        <f t="shared" si="1"/>
        <v>32</v>
      </c>
      <c r="T5">
        <f t="shared" si="1"/>
        <v>31</v>
      </c>
      <c r="V5" t="str">
        <f t="shared" si="1"/>
        <v>0</v>
      </c>
      <c r="W5">
        <f t="shared" si="1"/>
        <v>3979</v>
      </c>
      <c r="X5">
        <f t="shared" si="1"/>
        <v>3602</v>
      </c>
      <c r="Y5">
        <f t="shared" si="1"/>
        <v>15206</v>
      </c>
    </row>
    <row r="6" spans="1:25">
      <c r="A6">
        <v>52597</v>
      </c>
      <c r="B6">
        <v>26379</v>
      </c>
      <c r="C6">
        <v>26218</v>
      </c>
      <c r="H6" s="188" t="s">
        <v>42</v>
      </c>
      <c r="I6" t="str">
        <f t="shared" si="2"/>
        <v>0</v>
      </c>
      <c r="J6">
        <f t="shared" si="3"/>
        <v>5</v>
      </c>
      <c r="K6">
        <f t="shared" si="1"/>
        <v>2</v>
      </c>
      <c r="L6">
        <f t="shared" si="1"/>
        <v>2123</v>
      </c>
      <c r="M6">
        <f t="shared" si="1"/>
        <v>0</v>
      </c>
      <c r="N6">
        <f t="shared" si="1"/>
        <v>2</v>
      </c>
      <c r="O6">
        <f t="shared" si="1"/>
        <v>1</v>
      </c>
      <c r="P6" t="str">
        <f t="shared" si="1"/>
        <v>0</v>
      </c>
      <c r="Q6">
        <f t="shared" si="1"/>
        <v>2</v>
      </c>
      <c r="R6">
        <f t="shared" si="1"/>
        <v>0</v>
      </c>
      <c r="S6">
        <f t="shared" si="1"/>
        <v>1</v>
      </c>
      <c r="T6">
        <f t="shared" si="1"/>
        <v>1</v>
      </c>
      <c r="V6" t="str">
        <f t="shared" si="1"/>
        <v>0</v>
      </c>
      <c r="W6">
        <f t="shared" si="1"/>
        <v>1469</v>
      </c>
      <c r="X6">
        <f t="shared" si="1"/>
        <v>1378</v>
      </c>
      <c r="Y6">
        <f t="shared" si="1"/>
        <v>5253</v>
      </c>
    </row>
    <row r="8" spans="1:25">
      <c r="B8" t="s">
        <v>29</v>
      </c>
      <c r="C8" t="s">
        <v>391</v>
      </c>
    </row>
    <row r="9" spans="1:25">
      <c r="A9" t="s">
        <v>175</v>
      </c>
    </row>
    <row r="10" spans="1:25">
      <c r="A10" t="s">
        <v>392</v>
      </c>
      <c r="C10">
        <v>2925</v>
      </c>
    </row>
    <row r="11" spans="1:25">
      <c r="A11" t="s">
        <v>393</v>
      </c>
      <c r="C11">
        <v>420</v>
      </c>
    </row>
    <row r="12" spans="1:25">
      <c r="A12" t="s">
        <v>176</v>
      </c>
      <c r="C12">
        <v>418</v>
      </c>
    </row>
    <row r="13" spans="1:25">
      <c r="A13" t="s">
        <v>148</v>
      </c>
      <c r="C13">
        <v>42</v>
      </c>
      <c r="I13" s="24" t="s">
        <v>244</v>
      </c>
      <c r="J13" t="s">
        <v>394</v>
      </c>
      <c r="K13" t="s">
        <v>158</v>
      </c>
      <c r="L13" t="s">
        <v>395</v>
      </c>
      <c r="M13" t="s">
        <v>396</v>
      </c>
      <c r="N13" t="s">
        <v>388</v>
      </c>
      <c r="O13" t="s">
        <v>397</v>
      </c>
      <c r="P13" t="s">
        <v>398</v>
      </c>
      <c r="Q13" t="s">
        <v>399</v>
      </c>
      <c r="R13" t="s">
        <v>400</v>
      </c>
      <c r="S13" t="s">
        <v>401</v>
      </c>
      <c r="T13" t="s">
        <v>402</v>
      </c>
      <c r="U13" t="s">
        <v>403</v>
      </c>
    </row>
    <row r="14" spans="1:25">
      <c r="A14" t="s">
        <v>149</v>
      </c>
      <c r="C14">
        <v>95</v>
      </c>
      <c r="I14" s="24">
        <v>44774</v>
      </c>
      <c r="J14" t="s">
        <v>404</v>
      </c>
      <c r="K14" t="s">
        <v>74</v>
      </c>
      <c r="L14">
        <v>9958</v>
      </c>
      <c r="M14">
        <v>40</v>
      </c>
      <c r="N14">
        <v>5</v>
      </c>
      <c r="O14">
        <v>4</v>
      </c>
      <c r="P14">
        <v>69</v>
      </c>
      <c r="Q14">
        <v>65</v>
      </c>
      <c r="S14">
        <v>4139</v>
      </c>
      <c r="T14">
        <v>2848</v>
      </c>
      <c r="U14">
        <v>2619</v>
      </c>
    </row>
    <row r="15" spans="1:25">
      <c r="A15" t="s">
        <v>150</v>
      </c>
      <c r="C15">
        <v>269</v>
      </c>
      <c r="I15" s="24">
        <v>44774</v>
      </c>
      <c r="J15" t="s">
        <v>111</v>
      </c>
      <c r="K15" t="s">
        <v>104</v>
      </c>
      <c r="L15">
        <v>7181</v>
      </c>
      <c r="M15">
        <v>79</v>
      </c>
      <c r="N15">
        <v>2</v>
      </c>
      <c r="O15">
        <v>1</v>
      </c>
      <c r="P15">
        <v>109</v>
      </c>
      <c r="Q15">
        <v>91</v>
      </c>
      <c r="S15">
        <v>2896</v>
      </c>
      <c r="T15">
        <v>2156</v>
      </c>
      <c r="U15">
        <v>2000</v>
      </c>
    </row>
    <row r="16" spans="1:25">
      <c r="A16" t="s">
        <v>151</v>
      </c>
      <c r="C16">
        <v>0</v>
      </c>
      <c r="I16" s="24">
        <v>44774</v>
      </c>
      <c r="J16" t="s">
        <v>405</v>
      </c>
      <c r="K16" t="s">
        <v>106</v>
      </c>
      <c r="L16">
        <v>15938</v>
      </c>
      <c r="M16">
        <v>114</v>
      </c>
      <c r="N16">
        <v>6</v>
      </c>
      <c r="O16">
        <v>5</v>
      </c>
      <c r="P16">
        <v>48</v>
      </c>
      <c r="Q16">
        <v>40</v>
      </c>
      <c r="S16">
        <v>6842</v>
      </c>
      <c r="T16">
        <v>5050</v>
      </c>
      <c r="U16">
        <v>4568</v>
      </c>
    </row>
    <row r="17" spans="1:36">
      <c r="A17" t="s">
        <v>406</v>
      </c>
      <c r="C17">
        <v>197</v>
      </c>
      <c r="I17" s="24">
        <v>44774</v>
      </c>
      <c r="J17" t="s">
        <v>407</v>
      </c>
      <c r="K17" t="s">
        <v>72</v>
      </c>
      <c r="L17">
        <v>15046</v>
      </c>
      <c r="M17">
        <v>177</v>
      </c>
      <c r="N17">
        <v>36</v>
      </c>
      <c r="O17">
        <v>22</v>
      </c>
      <c r="P17">
        <v>151</v>
      </c>
      <c r="Q17">
        <v>141</v>
      </c>
      <c r="S17">
        <v>5531</v>
      </c>
      <c r="T17">
        <v>4003</v>
      </c>
      <c r="U17">
        <v>3629</v>
      </c>
    </row>
    <row r="18" spans="1:36">
      <c r="A18" t="s">
        <v>189</v>
      </c>
      <c r="C18">
        <v>195</v>
      </c>
      <c r="I18" s="24">
        <v>44774</v>
      </c>
      <c r="J18" t="s">
        <v>408</v>
      </c>
      <c r="K18" t="s">
        <v>42</v>
      </c>
      <c r="L18">
        <v>5093</v>
      </c>
      <c r="M18">
        <v>3</v>
      </c>
      <c r="P18">
        <v>3</v>
      </c>
      <c r="Q18">
        <v>2</v>
      </c>
      <c r="S18">
        <v>2103</v>
      </c>
      <c r="T18">
        <v>1434</v>
      </c>
      <c r="U18">
        <v>1346</v>
      </c>
    </row>
    <row r="19" spans="1:36">
      <c r="A19" t="s">
        <v>144</v>
      </c>
      <c r="C19">
        <v>42</v>
      </c>
      <c r="I19">
        <v>44777</v>
      </c>
      <c r="J19" t="s">
        <v>404</v>
      </c>
      <c r="K19" t="s">
        <v>74</v>
      </c>
      <c r="R19">
        <v>54</v>
      </c>
    </row>
    <row r="20" spans="1:36">
      <c r="A20" t="s">
        <v>145</v>
      </c>
      <c r="C20">
        <v>47</v>
      </c>
      <c r="I20">
        <v>44777</v>
      </c>
      <c r="J20" t="s">
        <v>111</v>
      </c>
      <c r="K20" t="s">
        <v>104</v>
      </c>
      <c r="R20">
        <v>67</v>
      </c>
    </row>
    <row r="21" spans="1:36">
      <c r="A21" t="s">
        <v>146</v>
      </c>
      <c r="C21">
        <v>23</v>
      </c>
      <c r="I21">
        <v>44777</v>
      </c>
      <c r="J21" t="s">
        <v>405</v>
      </c>
      <c r="K21" t="s">
        <v>106</v>
      </c>
      <c r="R21">
        <v>12</v>
      </c>
    </row>
    <row r="22" spans="1:36">
      <c r="A22" t="s">
        <v>147</v>
      </c>
      <c r="C22">
        <v>0</v>
      </c>
      <c r="I22">
        <v>44777</v>
      </c>
      <c r="J22" t="s">
        <v>407</v>
      </c>
      <c r="K22" t="s">
        <v>72</v>
      </c>
      <c r="R22">
        <v>83</v>
      </c>
    </row>
    <row r="23" spans="1:36">
      <c r="A23" t="s">
        <v>179</v>
      </c>
      <c r="C23">
        <v>1550</v>
      </c>
      <c r="I23">
        <v>44777</v>
      </c>
      <c r="J23" t="s">
        <v>408</v>
      </c>
      <c r="K23" t="s">
        <v>42</v>
      </c>
      <c r="R23">
        <v>2</v>
      </c>
    </row>
    <row r="24" spans="1:36">
      <c r="A24" t="s">
        <v>181</v>
      </c>
      <c r="C24">
        <v>1546</v>
      </c>
    </row>
    <row r="25" spans="1:36">
      <c r="A25" t="s">
        <v>182</v>
      </c>
      <c r="C25">
        <v>1522</v>
      </c>
    </row>
    <row r="26" spans="1:36">
      <c r="A26" t="s">
        <v>89</v>
      </c>
      <c r="C26">
        <v>5342</v>
      </c>
    </row>
    <row r="27" spans="1:36">
      <c r="A27" t="s">
        <v>393</v>
      </c>
      <c r="C27">
        <v>320</v>
      </c>
    </row>
    <row r="28" spans="1:36">
      <c r="A28" t="s">
        <v>176</v>
      </c>
      <c r="C28">
        <v>318</v>
      </c>
      <c r="V28" t="s">
        <v>158</v>
      </c>
      <c r="W28" t="s">
        <v>409</v>
      </c>
      <c r="X28" t="s">
        <v>410</v>
      </c>
      <c r="Y28" t="s">
        <v>411</v>
      </c>
      <c r="Z28" t="s">
        <v>412</v>
      </c>
      <c r="AA28" t="s">
        <v>413</v>
      </c>
      <c r="AB28" t="s">
        <v>414</v>
      </c>
      <c r="AC28" t="s">
        <v>415</v>
      </c>
      <c r="AD28" t="s">
        <v>416</v>
      </c>
      <c r="AE28" t="s">
        <v>417</v>
      </c>
      <c r="AF28" t="s">
        <v>418</v>
      </c>
      <c r="AG28" t="s">
        <v>419</v>
      </c>
      <c r="AH28" t="s">
        <v>420</v>
      </c>
      <c r="AI28" t="s">
        <v>421</v>
      </c>
      <c r="AJ28" t="s">
        <v>422</v>
      </c>
    </row>
    <row r="29" spans="1:36">
      <c r="A29" t="s">
        <v>148</v>
      </c>
      <c r="C29">
        <v>19</v>
      </c>
      <c r="V29" t="s">
        <v>74</v>
      </c>
      <c r="W29">
        <v>9926</v>
      </c>
      <c r="X29">
        <v>47</v>
      </c>
      <c r="Y29">
        <v>45</v>
      </c>
      <c r="Z29">
        <v>10</v>
      </c>
      <c r="AA29">
        <v>18</v>
      </c>
      <c r="AB29">
        <v>16</v>
      </c>
      <c r="AC29">
        <v>33</v>
      </c>
      <c r="AD29">
        <v>32</v>
      </c>
      <c r="AE29">
        <v>1</v>
      </c>
      <c r="AF29">
        <v>8</v>
      </c>
      <c r="AG29">
        <v>17</v>
      </c>
      <c r="AH29">
        <v>4102</v>
      </c>
      <c r="AI29">
        <v>2828</v>
      </c>
      <c r="AJ29">
        <v>2595</v>
      </c>
    </row>
    <row r="30" spans="1:36">
      <c r="A30" t="s">
        <v>149</v>
      </c>
      <c r="C30">
        <v>11</v>
      </c>
      <c r="V30" t="s">
        <v>104</v>
      </c>
      <c r="W30">
        <v>7223</v>
      </c>
      <c r="X30">
        <v>113</v>
      </c>
      <c r="Y30">
        <v>78</v>
      </c>
      <c r="Z30">
        <v>13</v>
      </c>
      <c r="AA30">
        <v>57</v>
      </c>
      <c r="AB30">
        <v>8</v>
      </c>
      <c r="AC30">
        <v>162</v>
      </c>
      <c r="AD30">
        <v>121</v>
      </c>
      <c r="AE30">
        <v>12</v>
      </c>
      <c r="AF30">
        <v>91</v>
      </c>
      <c r="AG30">
        <v>12</v>
      </c>
      <c r="AH30">
        <v>2874</v>
      </c>
      <c r="AI30">
        <v>2112</v>
      </c>
      <c r="AJ30">
        <v>1954</v>
      </c>
    </row>
    <row r="31" spans="1:36">
      <c r="A31" t="s">
        <v>150</v>
      </c>
      <c r="C31">
        <v>288</v>
      </c>
      <c r="V31" t="s">
        <v>106</v>
      </c>
      <c r="W31">
        <v>15925</v>
      </c>
      <c r="X31">
        <v>92</v>
      </c>
      <c r="Y31">
        <v>79</v>
      </c>
      <c r="Z31">
        <v>5</v>
      </c>
      <c r="AA31">
        <v>9</v>
      </c>
      <c r="AB31">
        <v>62</v>
      </c>
      <c r="AC31">
        <v>53</v>
      </c>
      <c r="AD31">
        <v>40</v>
      </c>
      <c r="AE31">
        <v>5</v>
      </c>
      <c r="AF31">
        <v>9</v>
      </c>
      <c r="AG31">
        <v>24</v>
      </c>
      <c r="AH31">
        <v>6783</v>
      </c>
      <c r="AI31">
        <v>5045</v>
      </c>
      <c r="AJ31">
        <v>4544</v>
      </c>
    </row>
    <row r="32" spans="1:36">
      <c r="A32" t="s">
        <v>151</v>
      </c>
      <c r="C32">
        <v>0</v>
      </c>
      <c r="V32" t="s">
        <v>72</v>
      </c>
      <c r="W32">
        <v>15206</v>
      </c>
      <c r="X32">
        <v>60</v>
      </c>
      <c r="Y32">
        <v>55</v>
      </c>
      <c r="Z32">
        <v>10</v>
      </c>
      <c r="AA32">
        <v>20</v>
      </c>
      <c r="AB32">
        <v>23</v>
      </c>
      <c r="AC32">
        <v>93</v>
      </c>
      <c r="AD32">
        <v>87</v>
      </c>
      <c r="AE32">
        <v>16</v>
      </c>
      <c r="AF32">
        <v>32</v>
      </c>
      <c r="AG32">
        <v>31</v>
      </c>
      <c r="AH32">
        <v>5514</v>
      </c>
      <c r="AI32">
        <v>3979</v>
      </c>
      <c r="AJ32">
        <v>3602</v>
      </c>
    </row>
    <row r="33" spans="1:36">
      <c r="A33" t="s">
        <v>406</v>
      </c>
      <c r="C33">
        <v>98</v>
      </c>
      <c r="I33" t="s">
        <v>244</v>
      </c>
      <c r="J33" t="s">
        <v>423</v>
      </c>
      <c r="V33" t="s">
        <v>42</v>
      </c>
      <c r="W33">
        <v>5253</v>
      </c>
      <c r="X33">
        <v>5</v>
      </c>
      <c r="Y33">
        <v>3</v>
      </c>
      <c r="AA33">
        <v>2</v>
      </c>
      <c r="AB33">
        <v>1</v>
      </c>
      <c r="AC33">
        <v>2</v>
      </c>
      <c r="AD33">
        <v>2</v>
      </c>
      <c r="AF33">
        <v>1</v>
      </c>
      <c r="AG33">
        <v>1</v>
      </c>
      <c r="AH33">
        <v>2123</v>
      </c>
      <c r="AI33">
        <v>1469</v>
      </c>
      <c r="AJ33">
        <v>1378</v>
      </c>
    </row>
    <row r="34" spans="1:36">
      <c r="A34" t="s">
        <v>189</v>
      </c>
      <c r="C34">
        <v>97</v>
      </c>
      <c r="I34" s="24">
        <v>44574</v>
      </c>
      <c r="J34" t="s">
        <v>404</v>
      </c>
    </row>
    <row r="35" spans="1:36">
      <c r="A35" t="s">
        <v>144</v>
      </c>
      <c r="C35">
        <v>36</v>
      </c>
      <c r="I35" s="24">
        <v>44574</v>
      </c>
      <c r="J35" t="s">
        <v>111</v>
      </c>
      <c r="V35">
        <v>44574</v>
      </c>
      <c r="W35">
        <v>44574</v>
      </c>
      <c r="X35">
        <v>44574</v>
      </c>
      <c r="Y35">
        <v>44574</v>
      </c>
    </row>
    <row r="36" spans="1:36">
      <c r="A36" t="s">
        <v>145</v>
      </c>
      <c r="C36">
        <v>9</v>
      </c>
      <c r="I36" s="24">
        <v>44574</v>
      </c>
      <c r="J36" t="s">
        <v>405</v>
      </c>
      <c r="V36" t="s">
        <v>111</v>
      </c>
      <c r="W36" t="s">
        <v>405</v>
      </c>
      <c r="X36" t="s">
        <v>407</v>
      </c>
      <c r="Y36" t="s">
        <v>408</v>
      </c>
    </row>
    <row r="37" spans="1:36">
      <c r="A37" t="s">
        <v>146</v>
      </c>
      <c r="C37">
        <v>24</v>
      </c>
      <c r="I37" s="24">
        <v>44574</v>
      </c>
      <c r="J37" t="s">
        <v>407</v>
      </c>
      <c r="V37" t="s">
        <v>104</v>
      </c>
      <c r="W37" t="s">
        <v>106</v>
      </c>
      <c r="X37" t="s">
        <v>72</v>
      </c>
      <c r="Y37" t="s">
        <v>42</v>
      </c>
    </row>
    <row r="38" spans="1:36">
      <c r="A38" t="s">
        <v>147</v>
      </c>
      <c r="C38">
        <v>0</v>
      </c>
      <c r="H38" t="s">
        <v>183</v>
      </c>
      <c r="I38" s="24">
        <v>44574</v>
      </c>
      <c r="J38" t="s">
        <v>408</v>
      </c>
      <c r="V38">
        <v>7223</v>
      </c>
      <c r="W38">
        <v>15925</v>
      </c>
      <c r="X38">
        <v>15206</v>
      </c>
      <c r="Y38">
        <v>5253</v>
      </c>
    </row>
    <row r="39" spans="1:36">
      <c r="A39" t="s">
        <v>179</v>
      </c>
      <c r="C39">
        <v>2615</v>
      </c>
      <c r="H39" t="s">
        <v>389</v>
      </c>
      <c r="V39">
        <v>113</v>
      </c>
      <c r="W39">
        <v>92</v>
      </c>
      <c r="X39">
        <v>60</v>
      </c>
      <c r="Y39">
        <v>5</v>
      </c>
    </row>
    <row r="40" spans="1:36">
      <c r="A40" t="s">
        <v>181</v>
      </c>
      <c r="C40">
        <v>2608</v>
      </c>
      <c r="H40" t="s">
        <v>176</v>
      </c>
      <c r="I40" t="s">
        <v>244</v>
      </c>
      <c r="J40">
        <v>44574</v>
      </c>
      <c r="V40">
        <v>78</v>
      </c>
      <c r="W40">
        <v>79</v>
      </c>
      <c r="X40">
        <v>55</v>
      </c>
      <c r="Y40">
        <v>3</v>
      </c>
    </row>
    <row r="41" spans="1:36">
      <c r="A41" t="s">
        <v>182</v>
      </c>
      <c r="C41">
        <v>2583</v>
      </c>
      <c r="H41" t="s">
        <v>148</v>
      </c>
      <c r="I41" t="s">
        <v>423</v>
      </c>
      <c r="J41" t="s">
        <v>404</v>
      </c>
      <c r="V41">
        <v>13</v>
      </c>
      <c r="W41">
        <v>5</v>
      </c>
      <c r="X41">
        <v>10</v>
      </c>
    </row>
    <row r="42" spans="1:36">
      <c r="A42" t="s">
        <v>85</v>
      </c>
      <c r="C42">
        <v>3125</v>
      </c>
      <c r="H42" t="s">
        <v>149</v>
      </c>
      <c r="I42" t="s">
        <v>158</v>
      </c>
      <c r="J42" t="s">
        <v>74</v>
      </c>
      <c r="V42">
        <v>57</v>
      </c>
      <c r="W42">
        <v>9</v>
      </c>
      <c r="X42">
        <v>20</v>
      </c>
      <c r="Y42">
        <v>2</v>
      </c>
    </row>
    <row r="43" spans="1:36">
      <c r="A43" t="s">
        <v>393</v>
      </c>
      <c r="C43">
        <v>326</v>
      </c>
      <c r="H43" t="s">
        <v>150</v>
      </c>
      <c r="I43" t="s">
        <v>409</v>
      </c>
      <c r="J43">
        <v>9926</v>
      </c>
      <c r="V43">
        <v>8</v>
      </c>
      <c r="W43">
        <v>62</v>
      </c>
      <c r="X43">
        <v>23</v>
      </c>
      <c r="Y43">
        <v>1</v>
      </c>
    </row>
    <row r="44" spans="1:36">
      <c r="A44" t="s">
        <v>176</v>
      </c>
      <c r="C44">
        <v>323</v>
      </c>
      <c r="H44" t="s">
        <v>390</v>
      </c>
      <c r="I44" t="s">
        <v>410</v>
      </c>
      <c r="J44">
        <v>47</v>
      </c>
      <c r="V44">
        <v>162</v>
      </c>
      <c r="W44">
        <v>53</v>
      </c>
      <c r="X44">
        <v>93</v>
      </c>
      <c r="Y44">
        <v>2</v>
      </c>
    </row>
    <row r="45" spans="1:36">
      <c r="A45" t="s">
        <v>148</v>
      </c>
      <c r="C45">
        <v>1</v>
      </c>
      <c r="H45" t="s">
        <v>189</v>
      </c>
      <c r="I45" t="s">
        <v>411</v>
      </c>
      <c r="J45">
        <v>45</v>
      </c>
      <c r="V45">
        <v>121</v>
      </c>
      <c r="W45">
        <v>40</v>
      </c>
      <c r="X45">
        <v>87</v>
      </c>
      <c r="Y45">
        <v>2</v>
      </c>
    </row>
    <row r="46" spans="1:36">
      <c r="A46" t="s">
        <v>149</v>
      </c>
      <c r="C46">
        <v>5</v>
      </c>
      <c r="H46" t="s">
        <v>144</v>
      </c>
      <c r="I46" t="s">
        <v>412</v>
      </c>
      <c r="J46">
        <v>10</v>
      </c>
      <c r="V46">
        <v>12</v>
      </c>
      <c r="W46">
        <v>5</v>
      </c>
      <c r="X46">
        <v>16</v>
      </c>
    </row>
    <row r="47" spans="1:36">
      <c r="A47" t="s">
        <v>150</v>
      </c>
      <c r="C47">
        <v>317</v>
      </c>
      <c r="H47" t="s">
        <v>145</v>
      </c>
      <c r="I47" t="s">
        <v>413</v>
      </c>
      <c r="J47">
        <v>18</v>
      </c>
      <c r="V47">
        <v>91</v>
      </c>
      <c r="W47">
        <v>9</v>
      </c>
      <c r="X47">
        <v>32</v>
      </c>
      <c r="Y47">
        <v>1</v>
      </c>
    </row>
    <row r="48" spans="1:36">
      <c r="A48" t="s">
        <v>151</v>
      </c>
      <c r="C48">
        <v>0</v>
      </c>
      <c r="H48" t="s">
        <v>146</v>
      </c>
      <c r="I48" t="s">
        <v>414</v>
      </c>
      <c r="J48">
        <v>16</v>
      </c>
      <c r="V48">
        <v>12</v>
      </c>
      <c r="W48">
        <v>24</v>
      </c>
      <c r="X48">
        <v>31</v>
      </c>
      <c r="Y48">
        <v>1</v>
      </c>
    </row>
    <row r="49" spans="1:25">
      <c r="A49" t="s">
        <v>406</v>
      </c>
      <c r="C49">
        <v>60</v>
      </c>
      <c r="H49" t="s">
        <v>179</v>
      </c>
      <c r="I49" t="s">
        <v>415</v>
      </c>
      <c r="J49">
        <v>33</v>
      </c>
      <c r="V49">
        <v>2874</v>
      </c>
      <c r="W49">
        <v>6783</v>
      </c>
      <c r="X49">
        <v>5514</v>
      </c>
      <c r="Y49">
        <v>2123</v>
      </c>
    </row>
    <row r="50" spans="1:25">
      <c r="A50" t="s">
        <v>189</v>
      </c>
      <c r="C50">
        <v>60</v>
      </c>
      <c r="H50" t="s">
        <v>181</v>
      </c>
      <c r="I50" t="s">
        <v>416</v>
      </c>
      <c r="J50">
        <v>32</v>
      </c>
      <c r="V50">
        <v>2112</v>
      </c>
      <c r="W50">
        <v>5045</v>
      </c>
      <c r="X50">
        <v>3979</v>
      </c>
      <c r="Y50">
        <v>1469</v>
      </c>
    </row>
    <row r="51" spans="1:25">
      <c r="A51" t="s">
        <v>144</v>
      </c>
      <c r="C51">
        <v>1</v>
      </c>
      <c r="H51" t="s">
        <v>182</v>
      </c>
      <c r="I51" t="s">
        <v>417</v>
      </c>
      <c r="J51">
        <v>1</v>
      </c>
      <c r="V51">
        <v>1954</v>
      </c>
      <c r="W51">
        <v>4544</v>
      </c>
      <c r="X51">
        <v>3602</v>
      </c>
      <c r="Y51">
        <v>1378</v>
      </c>
    </row>
    <row r="52" spans="1:25">
      <c r="A52" t="s">
        <v>145</v>
      </c>
      <c r="C52">
        <v>7</v>
      </c>
      <c r="I52" t="s">
        <v>418</v>
      </c>
      <c r="J52">
        <v>8</v>
      </c>
    </row>
    <row r="53" spans="1:25">
      <c r="A53" t="s">
        <v>146</v>
      </c>
      <c r="C53">
        <v>24</v>
      </c>
      <c r="I53" t="s">
        <v>419</v>
      </c>
      <c r="J53">
        <v>17</v>
      </c>
    </row>
    <row r="54" spans="1:25">
      <c r="A54" t="s">
        <v>147</v>
      </c>
      <c r="C54">
        <v>0</v>
      </c>
      <c r="I54" t="s">
        <v>420</v>
      </c>
      <c r="J54">
        <v>4102</v>
      </c>
    </row>
    <row r="55" spans="1:25">
      <c r="A55" t="s">
        <v>179</v>
      </c>
      <c r="C55">
        <v>1540</v>
      </c>
      <c r="I55" t="s">
        <v>421</v>
      </c>
      <c r="J55">
        <v>2828</v>
      </c>
    </row>
    <row r="56" spans="1:25">
      <c r="A56" t="s">
        <v>181</v>
      </c>
      <c r="C56">
        <v>1529</v>
      </c>
      <c r="I56" t="s">
        <v>422</v>
      </c>
      <c r="J56">
        <v>2595</v>
      </c>
    </row>
    <row r="57" spans="1:25">
      <c r="A57" t="s">
        <v>182</v>
      </c>
      <c r="C57">
        <v>1524</v>
      </c>
    </row>
    <row r="58" spans="1:25">
      <c r="A58" t="s">
        <v>424</v>
      </c>
      <c r="C58">
        <v>4351</v>
      </c>
      <c r="I58" t="s">
        <v>176</v>
      </c>
    </row>
    <row r="59" spans="1:25">
      <c r="A59" t="s">
        <v>393</v>
      </c>
      <c r="C59">
        <v>344</v>
      </c>
      <c r="I59" t="s">
        <v>389</v>
      </c>
    </row>
    <row r="60" spans="1:25">
      <c r="A60" t="s">
        <v>176</v>
      </c>
      <c r="C60">
        <v>342</v>
      </c>
      <c r="I60" t="s">
        <v>390</v>
      </c>
    </row>
    <row r="61" spans="1:25">
      <c r="A61" t="s">
        <v>148</v>
      </c>
      <c r="C61">
        <v>37</v>
      </c>
      <c r="I61" t="s">
        <v>179</v>
      </c>
    </row>
    <row r="62" spans="1:25">
      <c r="A62" t="s">
        <v>149</v>
      </c>
      <c r="C62">
        <v>91</v>
      </c>
      <c r="I62" t="s">
        <v>148</v>
      </c>
    </row>
    <row r="63" spans="1:25">
      <c r="A63" t="s">
        <v>150</v>
      </c>
      <c r="C63">
        <v>214</v>
      </c>
      <c r="I63" t="s">
        <v>149</v>
      </c>
    </row>
    <row r="64" spans="1:25">
      <c r="A64" t="s">
        <v>151</v>
      </c>
      <c r="C64">
        <v>0</v>
      </c>
      <c r="I64" t="s">
        <v>150</v>
      </c>
    </row>
    <row r="65" spans="1:9">
      <c r="A65" t="s">
        <v>406</v>
      </c>
      <c r="C65">
        <v>144</v>
      </c>
      <c r="I65" t="s">
        <v>151</v>
      </c>
    </row>
    <row r="66" spans="1:9">
      <c r="A66" t="s">
        <v>189</v>
      </c>
      <c r="C66">
        <v>142</v>
      </c>
      <c r="I66" t="s">
        <v>189</v>
      </c>
    </row>
    <row r="67" spans="1:9">
      <c r="A67" t="s">
        <v>144</v>
      </c>
      <c r="C67">
        <v>38</v>
      </c>
      <c r="I67" t="s">
        <v>144</v>
      </c>
    </row>
    <row r="68" spans="1:9">
      <c r="A68" t="s">
        <v>145</v>
      </c>
      <c r="C68">
        <v>34</v>
      </c>
      <c r="I68" t="s">
        <v>145</v>
      </c>
    </row>
    <row r="69" spans="1:9">
      <c r="A69" t="s">
        <v>146</v>
      </c>
      <c r="C69">
        <v>22</v>
      </c>
      <c r="I69" t="s">
        <v>146</v>
      </c>
    </row>
    <row r="70" spans="1:9">
      <c r="A70" t="s">
        <v>147</v>
      </c>
      <c r="C70">
        <v>0</v>
      </c>
      <c r="I70" t="s">
        <v>147</v>
      </c>
    </row>
    <row r="71" spans="1:9">
      <c r="A71" t="s">
        <v>179</v>
      </c>
      <c r="C71">
        <v>2020</v>
      </c>
      <c r="I71" t="s">
        <v>181</v>
      </c>
    </row>
    <row r="72" spans="1:9">
      <c r="A72" t="s">
        <v>181</v>
      </c>
      <c r="C72">
        <v>2007</v>
      </c>
      <c r="I72" t="s">
        <v>182</v>
      </c>
    </row>
    <row r="73" spans="1:9">
      <c r="A73" t="s">
        <v>182</v>
      </c>
      <c r="C73">
        <v>1984</v>
      </c>
      <c r="I73" t="s">
        <v>183</v>
      </c>
    </row>
    <row r="74" spans="1:9">
      <c r="A74" t="s">
        <v>408</v>
      </c>
      <c r="C74">
        <v>3520</v>
      </c>
    </row>
    <row r="75" spans="1:9">
      <c r="A75" t="s">
        <v>393</v>
      </c>
      <c r="C75">
        <v>11</v>
      </c>
    </row>
    <row r="76" spans="1:9">
      <c r="A76" t="s">
        <v>176</v>
      </c>
      <c r="C76">
        <v>11</v>
      </c>
    </row>
    <row r="77" spans="1:9">
      <c r="A77" t="s">
        <v>148</v>
      </c>
      <c r="C77">
        <v>10</v>
      </c>
    </row>
    <row r="78" spans="1:9">
      <c r="A78" t="s">
        <v>149</v>
      </c>
      <c r="C78">
        <v>1</v>
      </c>
    </row>
    <row r="79" spans="1:9">
      <c r="A79" t="s">
        <v>150</v>
      </c>
      <c r="C79">
        <v>0</v>
      </c>
    </row>
    <row r="80" spans="1:9">
      <c r="A80" t="s">
        <v>151</v>
      </c>
      <c r="C80">
        <v>0</v>
      </c>
    </row>
    <row r="81" spans="1:3">
      <c r="A81" t="s">
        <v>406</v>
      </c>
      <c r="C81">
        <v>15</v>
      </c>
    </row>
    <row r="82" spans="1:3">
      <c r="A82" t="s">
        <v>189</v>
      </c>
      <c r="C82">
        <v>15</v>
      </c>
    </row>
    <row r="83" spans="1:3">
      <c r="A83" t="s">
        <v>144</v>
      </c>
      <c r="C83">
        <v>14</v>
      </c>
    </row>
    <row r="84" spans="1:3">
      <c r="A84" t="s">
        <v>145</v>
      </c>
      <c r="C84">
        <v>1</v>
      </c>
    </row>
    <row r="85" spans="1:3">
      <c r="A85" t="s">
        <v>146</v>
      </c>
      <c r="C85">
        <v>0</v>
      </c>
    </row>
    <row r="86" spans="1:3">
      <c r="A86" t="s">
        <v>147</v>
      </c>
      <c r="C86">
        <v>0</v>
      </c>
    </row>
    <row r="87" spans="1:3">
      <c r="A87" t="s">
        <v>179</v>
      </c>
      <c r="C87">
        <v>1589</v>
      </c>
    </row>
    <row r="88" spans="1:3">
      <c r="A88" t="s">
        <v>181</v>
      </c>
      <c r="C88">
        <v>1578</v>
      </c>
    </row>
    <row r="89" spans="1:3">
      <c r="A89" t="s">
        <v>182</v>
      </c>
      <c r="C89">
        <v>1561</v>
      </c>
    </row>
  </sheetData>
  <phoneticPr fontId="26" type="noConversion"/>
  <pageMargins left="0.7" right="0.7" top="0.75" bottom="0.75" header="0.3" footer="0.3"/>
  <tableParts count="1">
    <tablePart r:id="rId1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BB3D5-D13C-4612-9ACE-2C110303ADF0}">
  <dimension ref="A1:I40"/>
  <sheetViews>
    <sheetView workbookViewId="0">
      <selection activeCell="E31" sqref="E31"/>
    </sheetView>
  </sheetViews>
  <sheetFormatPr defaultRowHeight="15"/>
  <cols>
    <col min="1" max="1" width="12.7109375" bestFit="1" customWidth="1"/>
    <col min="2" max="5" width="37" bestFit="1" customWidth="1"/>
    <col min="6" max="9" width="39.140625" bestFit="1" customWidth="1"/>
  </cols>
  <sheetData>
    <row r="1" spans="1:9">
      <c r="A1" t="s">
        <v>143</v>
      </c>
      <c r="B1" t="s">
        <v>144</v>
      </c>
      <c r="C1" t="s">
        <v>145</v>
      </c>
      <c r="D1" t="s">
        <v>146</v>
      </c>
      <c r="E1" t="s">
        <v>147</v>
      </c>
      <c r="F1" t="s">
        <v>148</v>
      </c>
      <c r="G1" t="s">
        <v>149</v>
      </c>
      <c r="H1" t="s">
        <v>150</v>
      </c>
      <c r="I1" t="s">
        <v>151</v>
      </c>
    </row>
    <row r="2" spans="1:9">
      <c r="A2" t="s">
        <v>80</v>
      </c>
      <c r="B2">
        <v>9</v>
      </c>
      <c r="C2">
        <v>9</v>
      </c>
      <c r="D2">
        <v>115</v>
      </c>
      <c r="E2">
        <v>17</v>
      </c>
      <c r="F2">
        <v>119</v>
      </c>
      <c r="G2">
        <v>13</v>
      </c>
      <c r="H2">
        <v>685</v>
      </c>
      <c r="I2">
        <v>27</v>
      </c>
    </row>
    <row r="3" spans="1:9">
      <c r="A3" t="s">
        <v>106</v>
      </c>
      <c r="B3">
        <v>1</v>
      </c>
      <c r="C3">
        <v>0</v>
      </c>
      <c r="D3">
        <v>0</v>
      </c>
      <c r="E3">
        <v>0</v>
      </c>
      <c r="F3">
        <v>2</v>
      </c>
      <c r="G3">
        <v>2</v>
      </c>
      <c r="H3">
        <v>5</v>
      </c>
      <c r="I3">
        <v>1</v>
      </c>
    </row>
    <row r="4" spans="1:9">
      <c r="A4" t="s">
        <v>82</v>
      </c>
      <c r="B4">
        <v>37</v>
      </c>
      <c r="C4">
        <v>2</v>
      </c>
      <c r="D4">
        <v>2</v>
      </c>
      <c r="E4">
        <v>1</v>
      </c>
      <c r="F4">
        <v>1134</v>
      </c>
      <c r="G4">
        <v>5</v>
      </c>
      <c r="H4">
        <v>10</v>
      </c>
      <c r="I4">
        <v>5</v>
      </c>
    </row>
    <row r="5" spans="1:9">
      <c r="A5" t="s">
        <v>86</v>
      </c>
      <c r="B5">
        <v>41</v>
      </c>
      <c r="C5">
        <v>53</v>
      </c>
      <c r="D5">
        <v>48</v>
      </c>
      <c r="E5">
        <v>29</v>
      </c>
      <c r="F5">
        <v>97</v>
      </c>
      <c r="G5">
        <v>284</v>
      </c>
      <c r="H5">
        <v>140</v>
      </c>
      <c r="I5">
        <v>414</v>
      </c>
    </row>
    <row r="6" spans="1:9">
      <c r="A6" t="s">
        <v>44</v>
      </c>
      <c r="B6">
        <v>26</v>
      </c>
      <c r="C6">
        <v>63</v>
      </c>
      <c r="D6">
        <v>105</v>
      </c>
      <c r="E6">
        <v>66</v>
      </c>
      <c r="F6">
        <v>482</v>
      </c>
      <c r="G6">
        <v>1301</v>
      </c>
      <c r="H6">
        <v>215</v>
      </c>
      <c r="I6">
        <v>408</v>
      </c>
    </row>
    <row r="7" spans="1:9">
      <c r="A7" t="s">
        <v>74</v>
      </c>
      <c r="B7">
        <v>81</v>
      </c>
      <c r="C7">
        <v>5</v>
      </c>
      <c r="D7">
        <v>62</v>
      </c>
      <c r="E7">
        <v>34</v>
      </c>
      <c r="F7">
        <v>1000</v>
      </c>
      <c r="G7">
        <v>10</v>
      </c>
      <c r="H7">
        <v>224</v>
      </c>
      <c r="I7">
        <v>118</v>
      </c>
    </row>
    <row r="8" spans="1:9">
      <c r="A8" t="s">
        <v>104</v>
      </c>
      <c r="B8">
        <v>7</v>
      </c>
      <c r="C8">
        <v>13</v>
      </c>
      <c r="D8">
        <v>36</v>
      </c>
      <c r="E8">
        <v>8</v>
      </c>
      <c r="F8">
        <v>8</v>
      </c>
      <c r="G8">
        <v>198</v>
      </c>
      <c r="H8">
        <v>403</v>
      </c>
      <c r="I8">
        <v>8</v>
      </c>
    </row>
    <row r="9" spans="1:9">
      <c r="A9" t="s">
        <v>90</v>
      </c>
      <c r="B9">
        <v>78</v>
      </c>
      <c r="C9">
        <v>18</v>
      </c>
      <c r="D9">
        <v>22</v>
      </c>
      <c r="E9">
        <v>53</v>
      </c>
      <c r="F9">
        <v>294</v>
      </c>
      <c r="G9">
        <v>168</v>
      </c>
      <c r="H9">
        <v>218</v>
      </c>
      <c r="I9">
        <v>348</v>
      </c>
    </row>
    <row r="10" spans="1:9">
      <c r="A10" t="s">
        <v>46</v>
      </c>
      <c r="B10">
        <v>0</v>
      </c>
      <c r="C10">
        <v>7</v>
      </c>
      <c r="D10">
        <v>1</v>
      </c>
      <c r="E10">
        <v>0</v>
      </c>
      <c r="F10">
        <v>3</v>
      </c>
      <c r="G10">
        <v>267</v>
      </c>
      <c r="H10">
        <v>17</v>
      </c>
      <c r="I10">
        <v>1</v>
      </c>
    </row>
    <row r="11" spans="1:9">
      <c r="A11" t="s">
        <v>48</v>
      </c>
      <c r="B11">
        <v>8</v>
      </c>
      <c r="C11">
        <v>5</v>
      </c>
      <c r="D11">
        <v>0</v>
      </c>
      <c r="E11">
        <v>0</v>
      </c>
      <c r="F11">
        <v>118</v>
      </c>
      <c r="G11">
        <v>285</v>
      </c>
      <c r="H11">
        <v>9</v>
      </c>
      <c r="I11">
        <v>5</v>
      </c>
    </row>
    <row r="12" spans="1:9">
      <c r="A12" t="s">
        <v>50</v>
      </c>
      <c r="B12">
        <v>5</v>
      </c>
      <c r="C12">
        <v>42</v>
      </c>
      <c r="D12">
        <v>13</v>
      </c>
      <c r="E12">
        <v>31</v>
      </c>
      <c r="F12">
        <v>105</v>
      </c>
      <c r="G12">
        <v>1060</v>
      </c>
      <c r="H12">
        <v>432</v>
      </c>
      <c r="I12">
        <v>403</v>
      </c>
    </row>
    <row r="13" spans="1:9">
      <c r="A13" t="s">
        <v>58</v>
      </c>
      <c r="B13">
        <v>0</v>
      </c>
      <c r="C13">
        <v>3</v>
      </c>
      <c r="D13">
        <v>0</v>
      </c>
      <c r="E13">
        <v>0</v>
      </c>
      <c r="F13">
        <v>0</v>
      </c>
      <c r="G13">
        <v>178</v>
      </c>
      <c r="H13">
        <v>0</v>
      </c>
      <c r="I13">
        <v>0</v>
      </c>
    </row>
    <row r="14" spans="1:9">
      <c r="A14" t="s">
        <v>98</v>
      </c>
      <c r="B14">
        <v>2</v>
      </c>
      <c r="C14">
        <v>2</v>
      </c>
      <c r="D14">
        <v>82</v>
      </c>
      <c r="E14">
        <v>3</v>
      </c>
      <c r="F14">
        <v>6</v>
      </c>
      <c r="G14">
        <v>9</v>
      </c>
      <c r="H14">
        <v>1193</v>
      </c>
      <c r="I14">
        <v>22</v>
      </c>
    </row>
    <row r="15" spans="1:9">
      <c r="A15" t="s">
        <v>92</v>
      </c>
      <c r="B15">
        <v>134</v>
      </c>
      <c r="C15">
        <v>84</v>
      </c>
      <c r="D15">
        <v>63</v>
      </c>
      <c r="E15">
        <v>72</v>
      </c>
      <c r="F15">
        <v>341</v>
      </c>
      <c r="G15">
        <v>466</v>
      </c>
      <c r="H15">
        <v>147</v>
      </c>
      <c r="I15">
        <v>324</v>
      </c>
    </row>
    <row r="16" spans="1:9">
      <c r="A16" t="s">
        <v>72</v>
      </c>
      <c r="B16">
        <v>12</v>
      </c>
      <c r="C16">
        <v>40</v>
      </c>
      <c r="D16">
        <v>33</v>
      </c>
      <c r="E16">
        <v>20</v>
      </c>
      <c r="F16">
        <v>83</v>
      </c>
      <c r="G16">
        <v>457</v>
      </c>
      <c r="H16">
        <v>144</v>
      </c>
      <c r="I16">
        <v>216</v>
      </c>
    </row>
    <row r="17" spans="1:9">
      <c r="A17" t="s">
        <v>34</v>
      </c>
      <c r="B17">
        <v>0</v>
      </c>
      <c r="C17">
        <v>0</v>
      </c>
      <c r="D17">
        <v>0</v>
      </c>
      <c r="E17">
        <v>0</v>
      </c>
      <c r="F17">
        <v>0</v>
      </c>
      <c r="G17">
        <v>1</v>
      </c>
      <c r="H17">
        <v>0</v>
      </c>
      <c r="I17">
        <v>1</v>
      </c>
    </row>
    <row r="18" spans="1:9">
      <c r="A18" t="s">
        <v>84</v>
      </c>
      <c r="B18">
        <v>95</v>
      </c>
      <c r="C18">
        <v>74</v>
      </c>
      <c r="D18">
        <v>38</v>
      </c>
      <c r="E18">
        <v>71</v>
      </c>
      <c r="F18">
        <v>819</v>
      </c>
      <c r="G18">
        <v>412</v>
      </c>
      <c r="H18">
        <v>121</v>
      </c>
      <c r="I18">
        <v>405</v>
      </c>
    </row>
    <row r="19" spans="1:9">
      <c r="A19" t="s">
        <v>70</v>
      </c>
      <c r="B19">
        <v>1</v>
      </c>
      <c r="C19">
        <v>1</v>
      </c>
      <c r="D19">
        <v>1</v>
      </c>
      <c r="E19">
        <v>0</v>
      </c>
      <c r="F19">
        <v>2</v>
      </c>
      <c r="G19">
        <v>2</v>
      </c>
      <c r="H19">
        <v>2</v>
      </c>
      <c r="I19">
        <v>1</v>
      </c>
    </row>
    <row r="20" spans="1:9">
      <c r="A20" t="s">
        <v>76</v>
      </c>
      <c r="B20">
        <v>22</v>
      </c>
      <c r="C20">
        <v>18</v>
      </c>
      <c r="D20">
        <v>66</v>
      </c>
      <c r="E20">
        <v>63</v>
      </c>
      <c r="F20">
        <v>241</v>
      </c>
      <c r="G20">
        <v>250</v>
      </c>
      <c r="H20">
        <v>563</v>
      </c>
      <c r="I20">
        <v>619</v>
      </c>
    </row>
    <row r="21" spans="1:9">
      <c r="A21" t="s">
        <v>40</v>
      </c>
      <c r="B21">
        <v>1</v>
      </c>
      <c r="C21">
        <v>0</v>
      </c>
      <c r="D21">
        <v>0</v>
      </c>
      <c r="E21">
        <v>0</v>
      </c>
      <c r="F21">
        <v>5</v>
      </c>
      <c r="G21">
        <v>4</v>
      </c>
      <c r="H21">
        <v>1</v>
      </c>
      <c r="I21">
        <v>0</v>
      </c>
    </row>
    <row r="22" spans="1:9">
      <c r="A22" t="s">
        <v>54</v>
      </c>
      <c r="B22">
        <v>32</v>
      </c>
      <c r="C22">
        <v>2</v>
      </c>
      <c r="D22">
        <v>0</v>
      </c>
      <c r="E22">
        <v>0</v>
      </c>
      <c r="F22">
        <v>666</v>
      </c>
      <c r="G22">
        <v>2</v>
      </c>
      <c r="H22">
        <v>0</v>
      </c>
      <c r="I22">
        <v>2</v>
      </c>
    </row>
    <row r="23" spans="1:9">
      <c r="A23" t="s">
        <v>64</v>
      </c>
      <c r="B23">
        <v>30</v>
      </c>
      <c r="C23">
        <v>8</v>
      </c>
      <c r="D23">
        <v>48</v>
      </c>
      <c r="E23">
        <v>46</v>
      </c>
      <c r="F23">
        <v>613</v>
      </c>
      <c r="G23">
        <v>77</v>
      </c>
      <c r="H23">
        <v>203</v>
      </c>
      <c r="I23">
        <v>456</v>
      </c>
    </row>
    <row r="24" spans="1:9">
      <c r="A24" t="s">
        <v>88</v>
      </c>
      <c r="B24">
        <v>1</v>
      </c>
      <c r="C24">
        <v>36</v>
      </c>
      <c r="D24">
        <v>34</v>
      </c>
      <c r="E24">
        <v>46</v>
      </c>
      <c r="F24">
        <v>127</v>
      </c>
      <c r="G24">
        <v>550</v>
      </c>
      <c r="H24">
        <v>396</v>
      </c>
      <c r="I24">
        <v>537</v>
      </c>
    </row>
    <row r="25" spans="1:9">
      <c r="A25" t="s">
        <v>32</v>
      </c>
      <c r="B25">
        <v>0</v>
      </c>
      <c r="C25">
        <v>0</v>
      </c>
      <c r="D25">
        <v>1</v>
      </c>
      <c r="E25">
        <v>1</v>
      </c>
      <c r="F25">
        <v>2</v>
      </c>
      <c r="G25">
        <v>2</v>
      </c>
      <c r="H25">
        <v>11</v>
      </c>
      <c r="I25">
        <v>2</v>
      </c>
    </row>
    <row r="26" spans="1:9">
      <c r="A26" t="s">
        <v>42</v>
      </c>
      <c r="B26">
        <v>16</v>
      </c>
      <c r="C26">
        <v>15</v>
      </c>
      <c r="D26">
        <v>10</v>
      </c>
      <c r="E26">
        <v>0</v>
      </c>
      <c r="F26">
        <v>189</v>
      </c>
      <c r="G26">
        <v>245</v>
      </c>
      <c r="H26">
        <v>15</v>
      </c>
      <c r="I26">
        <v>0</v>
      </c>
    </row>
    <row r="27" spans="1:9">
      <c r="A27" t="s">
        <v>102</v>
      </c>
      <c r="B27">
        <v>33</v>
      </c>
      <c r="C27">
        <v>33</v>
      </c>
      <c r="D27">
        <v>21</v>
      </c>
      <c r="E27">
        <v>20</v>
      </c>
      <c r="F27">
        <v>360</v>
      </c>
      <c r="G27">
        <v>400</v>
      </c>
      <c r="H27">
        <v>94</v>
      </c>
      <c r="I27">
        <v>60</v>
      </c>
    </row>
    <row r="28" spans="1:9">
      <c r="A28" t="s">
        <v>62</v>
      </c>
      <c r="B28">
        <v>2</v>
      </c>
      <c r="C28">
        <v>1</v>
      </c>
      <c r="D28">
        <v>49</v>
      </c>
      <c r="E28">
        <v>25</v>
      </c>
      <c r="F28">
        <v>62</v>
      </c>
      <c r="G28">
        <v>3</v>
      </c>
      <c r="H28">
        <v>395</v>
      </c>
      <c r="I28">
        <v>353</v>
      </c>
    </row>
    <row r="29" spans="1:9">
      <c r="A29" t="s">
        <v>38</v>
      </c>
      <c r="B29">
        <v>1</v>
      </c>
      <c r="C29">
        <v>22</v>
      </c>
      <c r="D29">
        <v>18</v>
      </c>
      <c r="E29">
        <v>10</v>
      </c>
      <c r="F29">
        <v>21</v>
      </c>
      <c r="G29">
        <v>1178</v>
      </c>
      <c r="H29">
        <v>148</v>
      </c>
      <c r="I29">
        <v>116</v>
      </c>
    </row>
    <row r="30" spans="1:9">
      <c r="A30" t="s">
        <v>66</v>
      </c>
      <c r="B30">
        <v>0</v>
      </c>
      <c r="C30">
        <v>2</v>
      </c>
      <c r="D30">
        <v>1</v>
      </c>
      <c r="E30">
        <v>0</v>
      </c>
      <c r="F30">
        <v>85</v>
      </c>
      <c r="G30">
        <v>275</v>
      </c>
      <c r="H30">
        <v>7</v>
      </c>
      <c r="I30">
        <v>2</v>
      </c>
    </row>
    <row r="31" spans="1:9">
      <c r="A31" t="s">
        <v>94</v>
      </c>
      <c r="B31">
        <v>5</v>
      </c>
      <c r="C31">
        <v>8</v>
      </c>
      <c r="D31">
        <v>107</v>
      </c>
      <c r="E31">
        <v>167</v>
      </c>
      <c r="F31">
        <v>13</v>
      </c>
      <c r="G31">
        <v>20</v>
      </c>
      <c r="H31">
        <v>661</v>
      </c>
      <c r="I31">
        <v>500</v>
      </c>
    </row>
    <row r="32" spans="1:9">
      <c r="A32" t="s">
        <v>100</v>
      </c>
      <c r="B32">
        <v>1</v>
      </c>
      <c r="C32">
        <v>4</v>
      </c>
      <c r="D32">
        <v>70</v>
      </c>
      <c r="E32">
        <v>27</v>
      </c>
      <c r="F32">
        <v>4</v>
      </c>
      <c r="G32">
        <v>5</v>
      </c>
      <c r="H32">
        <v>370</v>
      </c>
      <c r="I32">
        <v>69</v>
      </c>
    </row>
    <row r="33" spans="1:9">
      <c r="A33" t="s">
        <v>52</v>
      </c>
      <c r="B33">
        <v>1</v>
      </c>
      <c r="C33">
        <v>8</v>
      </c>
      <c r="D33">
        <v>22</v>
      </c>
      <c r="E33">
        <v>43</v>
      </c>
      <c r="F33">
        <v>2</v>
      </c>
      <c r="G33">
        <v>249</v>
      </c>
      <c r="H33">
        <v>207</v>
      </c>
      <c r="I33">
        <v>417</v>
      </c>
    </row>
    <row r="34" spans="1:9">
      <c r="A34" t="s">
        <v>36</v>
      </c>
      <c r="B34">
        <v>27</v>
      </c>
      <c r="C34">
        <v>31</v>
      </c>
      <c r="D34">
        <v>29</v>
      </c>
      <c r="E34">
        <v>46</v>
      </c>
      <c r="F34">
        <v>74</v>
      </c>
      <c r="G34">
        <v>152</v>
      </c>
      <c r="H34">
        <v>57</v>
      </c>
      <c r="I34">
        <v>103</v>
      </c>
    </row>
    <row r="35" spans="1:9">
      <c r="A35" t="s">
        <v>60</v>
      </c>
      <c r="B35">
        <v>0</v>
      </c>
      <c r="C35">
        <v>12</v>
      </c>
      <c r="D35">
        <v>10</v>
      </c>
      <c r="E35">
        <v>3</v>
      </c>
      <c r="F35">
        <v>2</v>
      </c>
      <c r="G35">
        <v>662</v>
      </c>
      <c r="H35">
        <v>72</v>
      </c>
      <c r="I35">
        <v>180</v>
      </c>
    </row>
    <row r="36" spans="1:9">
      <c r="A36" t="s">
        <v>68</v>
      </c>
      <c r="B36">
        <v>4</v>
      </c>
      <c r="C36">
        <v>21</v>
      </c>
      <c r="D36">
        <v>20</v>
      </c>
      <c r="E36">
        <v>15</v>
      </c>
      <c r="F36">
        <v>133</v>
      </c>
      <c r="G36">
        <v>439</v>
      </c>
      <c r="H36">
        <v>143</v>
      </c>
      <c r="I36">
        <v>92</v>
      </c>
    </row>
    <row r="37" spans="1:9">
      <c r="A37" t="s">
        <v>78</v>
      </c>
      <c r="B37">
        <v>3</v>
      </c>
      <c r="C37">
        <v>16</v>
      </c>
      <c r="D37">
        <v>5</v>
      </c>
      <c r="E37">
        <v>6</v>
      </c>
      <c r="F37">
        <v>170</v>
      </c>
      <c r="G37">
        <v>371</v>
      </c>
      <c r="H37">
        <v>26</v>
      </c>
      <c r="I37">
        <v>105</v>
      </c>
    </row>
    <row r="38" spans="1:9">
      <c r="A38" t="s">
        <v>56</v>
      </c>
      <c r="B38">
        <v>0</v>
      </c>
      <c r="C38">
        <v>1</v>
      </c>
      <c r="D38">
        <v>3</v>
      </c>
      <c r="E38">
        <v>11</v>
      </c>
      <c r="F38">
        <v>2</v>
      </c>
      <c r="G38">
        <v>2</v>
      </c>
      <c r="H38">
        <v>87</v>
      </c>
      <c r="I38">
        <v>153</v>
      </c>
    </row>
    <row r="39" spans="1:9">
      <c r="A39" t="s">
        <v>30</v>
      </c>
      <c r="B39">
        <v>0</v>
      </c>
      <c r="C39">
        <v>0</v>
      </c>
      <c r="D39">
        <v>0</v>
      </c>
      <c r="E39">
        <v>0</v>
      </c>
      <c r="F39">
        <v>2</v>
      </c>
      <c r="G39">
        <v>8</v>
      </c>
      <c r="H39">
        <v>2</v>
      </c>
      <c r="I39">
        <v>2</v>
      </c>
    </row>
    <row r="40" spans="1:9">
      <c r="A40" t="s">
        <v>96</v>
      </c>
      <c r="B40">
        <v>3</v>
      </c>
      <c r="C40">
        <v>1</v>
      </c>
      <c r="D40">
        <v>59</v>
      </c>
      <c r="E40">
        <v>36</v>
      </c>
      <c r="F40">
        <v>8</v>
      </c>
      <c r="G40">
        <v>2</v>
      </c>
      <c r="H40">
        <v>541</v>
      </c>
      <c r="I40">
        <v>88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  <Notes xmlns="f995a362-f1ea-4f36-a838-e742602ff8dc" xsi:nil="true"/>
    <lcf76f155ced4ddcb4097134ff3c332f xmlns="f995a362-f1ea-4f36-a838-e742602ff8dc">
      <Terms xmlns="http://schemas.microsoft.com/office/infopath/2007/PartnerControls"/>
    </lcf76f155ced4ddcb4097134ff3c332f>
    <Correction xmlns="f995a362-f1ea-4f36-a838-e742602ff8dc">true</Correction>
    <Checked xmlns="f995a362-f1ea-4f36-a838-e742602ff8dc">false</Checked>
    <Checking xmlns="f995a362-f1ea-4f36-a838-e742602ff8d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�� 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40" ma:contentTypeDescription="" ma:contentTypeScope="" ma:versionID="aa656fa7d0577b911800d51bc25cb78c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e562155b24f0e7ea08ed4cc394c5d35e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ObjectDetectorVersions" minOccurs="0"/>
                <xsd:element ref="ns3:MediaServiceSearchProperties" minOccurs="0"/>
                <xsd:element ref="ns3:Checking" minOccurs="0"/>
                <xsd:element ref="ns3:Checked" minOccurs="0"/>
                <xsd:element ref="ns3:Notes" minOccurs="0"/>
                <xsd:element ref="ns3:Corre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5" nillable="true" ma:taxonomy="true" ma:internalName="lcf76f155ced4ddcb4097134ff3c332f" ma:taxonomyFieldName="MediaServiceImageTags" ma:displayName="Image Tags" ma:readOnly="false" ma:fieldId="{5cf76f15-5ced-4ddc-b409-7134ff3c332f}" ma:taxonomyMulti="true" ma:sspId="9c18f9b8-5ae4-4f0b-a238-a922c51e2d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3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4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hecking" ma:index="41" nillable="true" ma:displayName="Checking" ma:format="Dropdown" ma:internalName="Checking">
      <xsd:simpleType>
        <xsd:restriction base="dms:Text">
          <xsd:maxLength value="255"/>
        </xsd:restriction>
      </xsd:simpleType>
    </xsd:element>
    <xsd:element name="Checked" ma:index="42" nillable="true" ma:displayName="Checked/Sent to GPC" ma:default="0" ma:format="Dropdown" ma:internalName="Checked">
      <xsd:simpleType>
        <xsd:restriction base="dms:Boolean"/>
      </xsd:simpleType>
    </xsd:element>
    <xsd:element name="Notes" ma:index="43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Correction" ma:index="44" nillable="true" ma:displayName="Correction Needed" ma:default="0" ma:description="Found errors" ma:format="Dropdown" ma:internalName="Correction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7B7B648D-B08C-40DB-9971-0B02C9DBCB14}"/>
</file>

<file path=customXml/itemProps2.xml><?xml version="1.0" encoding="utf-8"?>
<ds:datastoreItem xmlns:ds="http://schemas.openxmlformats.org/officeDocument/2006/customXml" ds:itemID="{4478D936-2B19-43F1-8BF9-2245D4C027A3}"/>
</file>

<file path=customXml/itemProps3.xml><?xml version="1.0" encoding="utf-8"?>
<ds:datastoreItem xmlns:ds="http://schemas.openxmlformats.org/officeDocument/2006/customXml" ds:itemID="{A38EBE8B-BB60-4DC5-B4EB-2D3338862D3D}"/>
</file>

<file path=customXml/itemProps4.xml><?xml version="1.0" encoding="utf-8"?>
<ds:datastoreItem xmlns:ds="http://schemas.openxmlformats.org/officeDocument/2006/customXml" ds:itemID="{1E410EBC-91BB-419A-B3A6-7550E50A9D10}"/>
</file>

<file path=customXml/itemProps5.xml><?xml version="1.0" encoding="utf-8"?>
<ds:datastoreItem xmlns:ds="http://schemas.openxmlformats.org/officeDocument/2006/customXml" ds:itemID="{2116A8E2-9E4B-40D2-A0C4-E11979294C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J Tissier</cp:lastModifiedBy>
  <cp:revision/>
  <dcterms:created xsi:type="dcterms:W3CDTF">2006-09-16T00:00:00Z</dcterms:created>
  <dcterms:modified xsi:type="dcterms:W3CDTF">2025-04-15T13:29:45Z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0x0101005EA864BF41DF8A41860E925F5B29BCF500F553BF34473073438DF49462F72B571E</vt:lpwstr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QMULInformationClassification">
    <vt:lpwstr>1;#Protect|9124d8d9-0c1c-41e9-aa14-aba001e9a028</vt:lpwstr>
  </property>
  <property fmtid="{D5CDD505-2E9C-101B-9397-08002B2CF9AE}" pid="6" name="QMULLocation">
    <vt:lpwstr/>
  </property>
  <property fmtid="{D5CDD505-2E9C-101B-9397-08002B2CF9AE}" pid="7" name="QMULDepartment">
    <vt:lpwstr/>
  </property>
  <property fmtid="{D5CDD505-2E9C-101B-9397-08002B2CF9AE}" pid="8" name="QMULDocumentType">
    <vt:lpwstr/>
  </property>
  <property fmtid="{D5CDD505-2E9C-101B-9397-08002B2CF9AE}" pid="9" name="QMULSchool">
    <vt:lpwstr/>
  </property>
  <property fmtid="{D5CDD505-2E9C-101B-9397-08002B2CF9AE}" pid="10" name="MediaServiceImageTags">
    <vt:lpwstr/>
  </property>
</Properties>
</file>