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jp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activeX/activeX1.xml" ContentType="application/vnd.ms-office.activeX+xml"/>
  <Override PartName="/xl/activeX/activeX1.bin" ContentType="application/vnd.ms-office.activeX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425"/>
  <workbookPr codeName="ThisWorkbook"/>
  <mc:AlternateContent xmlns:mc="http://schemas.openxmlformats.org/markup-compatibility/2006">
    <mc:Choice Requires="x15">
      <x15ac:absPath xmlns:x15ac="http://schemas.microsoft.com/office/spreadsheetml/2010/11/ac" url="https://qmulprod.sharepoint.com/sites/CEGDataTeam/Shared Documents/- CCG &amp; PH Reporting/WF/Sexual health/"/>
    </mc:Choice>
  </mc:AlternateContent>
  <xr:revisionPtr revIDLastSave="574" documentId="11_0CC4A6052A297CECAB9D6CA237585BD62574D232" xr6:coauthVersionLast="47" xr6:coauthVersionMax="47" xr10:uidLastSave="{55E70445-E498-4E1C-9F66-631866FB1C22}"/>
  <bookViews>
    <workbookView xWindow="-120" yWindow="-120" windowWidth="29040" windowHeight="15840" tabRatio="791" xr2:uid="{00000000-000D-0000-FFFF-FFFF00000000}"/>
  </bookViews>
  <sheets>
    <sheet name="Q Summary" sheetId="18" r:id="rId1"/>
    <sheet name="C &amp; G Screening (Ex15-24y) " sheetId="16" r:id="rId2"/>
    <sheet name="C &amp; G Screening (15 - 24y)" sheetId="5" r:id="rId3"/>
    <sheet name="HIV, Hep B,Syphil Screening" sheetId="7" r:id="rId4"/>
    <sheet name="Hep B Vaccine &amp; Post-Vacc test" sheetId="14" r:id="rId5"/>
    <sheet name="STI dx Pt notification &amp; Ref" sheetId="12" r:id="rId6"/>
    <sheet name="Chlamydia dx, Pt Notif &amp; follow" sheetId="13" state="hidden" r:id="rId7"/>
    <sheet name="HIV dx, Pt Notif &amp; referral" sheetId="9" state="hidden" r:id="rId8"/>
    <sheet name="Herpes-Warts dx, Pt notif &amp; ref" sheetId="15" state="hidden" r:id="rId9"/>
    <sheet name="Implant insert &amp; Removal" sheetId="10" r:id="rId10"/>
    <sheet name="IUCD-Mirena-Jaydess insert &amp;rem" sheetId="11" r:id="rId11"/>
    <sheet name="Condom Issued" sheetId="19" r:id="rId12"/>
    <sheet name="Data" sheetId="3" state="hidden" r:id="rId13"/>
    <sheet name="Sheet1" sheetId="20" state="hidden" r:id="rId14"/>
    <sheet name="Control" sheetId="1" state="hidden" r:id="rId15"/>
    <sheet name="Practice" sheetId="2" state="hidden" r:id="rId16"/>
  </sheets>
  <definedNames>
    <definedName name="IND">INDIRECT(Control!$C$11)</definedName>
    <definedName name="InService">INDIRECT(Control!$C$13)</definedName>
    <definedName name="NwID">INDIRECT(Control!$C$12)</definedName>
    <definedName name="OrgID">INDIRECT(Control!$C$9)</definedName>
    <definedName name="REL_D">INDIRECT(Control!$C$10)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B172" i="3" l="1"/>
  <c r="B171" i="3"/>
  <c r="AA133" i="3"/>
  <c r="AA134" i="3"/>
  <c r="AA135" i="3"/>
  <c r="AA136" i="3"/>
  <c r="AA137" i="3"/>
  <c r="AA138" i="3"/>
  <c r="AA139" i="3"/>
  <c r="AA140" i="3"/>
  <c r="AA141" i="3"/>
  <c r="AA142" i="3"/>
  <c r="AA143" i="3"/>
  <c r="AA144" i="3"/>
  <c r="AA145" i="3"/>
  <c r="AA146" i="3"/>
  <c r="AA147" i="3"/>
  <c r="AA148" i="3"/>
  <c r="AA149" i="3"/>
  <c r="AA150" i="3"/>
  <c r="AA151" i="3"/>
  <c r="AA152" i="3"/>
  <c r="AA153" i="3"/>
  <c r="AA154" i="3"/>
  <c r="AA155" i="3"/>
  <c r="AA156" i="3"/>
  <c r="AA157" i="3"/>
  <c r="AA158" i="3"/>
  <c r="AA159" i="3"/>
  <c r="AA160" i="3"/>
  <c r="AA161" i="3"/>
  <c r="AA162" i="3"/>
  <c r="AA163" i="3"/>
  <c r="AA164" i="3"/>
  <c r="AA165" i="3"/>
  <c r="AA166" i="3"/>
  <c r="AA167" i="3"/>
  <c r="AA132" i="3"/>
  <c r="B130" i="3"/>
  <c r="B131" i="3"/>
  <c r="B132" i="3"/>
  <c r="B133" i="3"/>
  <c r="B134" i="3"/>
  <c r="B135" i="3"/>
  <c r="B136" i="3"/>
  <c r="B137" i="3"/>
  <c r="B138" i="3"/>
  <c r="B139" i="3"/>
  <c r="B140" i="3"/>
  <c r="B141" i="3"/>
  <c r="B142" i="3"/>
  <c r="B143" i="3"/>
  <c r="B144" i="3"/>
  <c r="B145" i="3"/>
  <c r="B146" i="3"/>
  <c r="B147" i="3"/>
  <c r="B148" i="3"/>
  <c r="B149" i="3"/>
  <c r="B150" i="3"/>
  <c r="B151" i="3"/>
  <c r="B152" i="3"/>
  <c r="B153" i="3"/>
  <c r="B154" i="3"/>
  <c r="B155" i="3"/>
  <c r="B156" i="3"/>
  <c r="B157" i="3"/>
  <c r="B158" i="3"/>
  <c r="B159" i="3"/>
  <c r="B160" i="3"/>
  <c r="B161" i="3"/>
  <c r="B162" i="3"/>
  <c r="B163" i="3"/>
  <c r="B164" i="3"/>
  <c r="B165" i="3"/>
  <c r="B166" i="3"/>
  <c r="B167" i="3"/>
  <c r="B168" i="3"/>
  <c r="AA125" i="3"/>
  <c r="AA126" i="3"/>
  <c r="AA127" i="3"/>
  <c r="AA128" i="3"/>
  <c r="AA129" i="3"/>
  <c r="B125" i="3"/>
  <c r="B126" i="3"/>
  <c r="B127" i="3"/>
  <c r="B128" i="3"/>
  <c r="B129" i="3"/>
  <c r="AA88" i="3"/>
  <c r="AA89" i="3"/>
  <c r="AA90" i="3"/>
  <c r="AA91" i="3"/>
  <c r="AA92" i="3"/>
  <c r="AA93" i="3"/>
  <c r="AA94" i="3"/>
  <c r="AA95" i="3"/>
  <c r="AA96" i="3"/>
  <c r="AA97" i="3"/>
  <c r="AA98" i="3"/>
  <c r="AA99" i="3"/>
  <c r="AA100" i="3"/>
  <c r="AA101" i="3"/>
  <c r="AA102" i="3"/>
  <c r="AA103" i="3"/>
  <c r="AA104" i="3"/>
  <c r="AA105" i="3"/>
  <c r="AA106" i="3"/>
  <c r="AA107" i="3"/>
  <c r="AA108" i="3"/>
  <c r="AA109" i="3"/>
  <c r="AA110" i="3"/>
  <c r="AA111" i="3"/>
  <c r="AA112" i="3"/>
  <c r="AA113" i="3"/>
  <c r="AA114" i="3"/>
  <c r="AA115" i="3"/>
  <c r="AA116" i="3"/>
  <c r="AA117" i="3"/>
  <c r="AA118" i="3"/>
  <c r="AA119" i="3"/>
  <c r="AA120" i="3"/>
  <c r="AA121" i="3"/>
  <c r="AA122" i="3"/>
  <c r="AA123" i="3"/>
  <c r="AA124" i="3"/>
  <c r="B88" i="3"/>
  <c r="B89" i="3"/>
  <c r="B90" i="3"/>
  <c r="B91" i="3"/>
  <c r="B92" i="3"/>
  <c r="B93" i="3"/>
  <c r="B94" i="3"/>
  <c r="B95" i="3"/>
  <c r="B96" i="3"/>
  <c r="B97" i="3"/>
  <c r="B98" i="3"/>
  <c r="B99" i="3"/>
  <c r="B100" i="3"/>
  <c r="B101" i="3"/>
  <c r="B102" i="3"/>
  <c r="B103" i="3"/>
  <c r="B104" i="3"/>
  <c r="B105" i="3"/>
  <c r="B106" i="3"/>
  <c r="B107" i="3"/>
  <c r="B108" i="3"/>
  <c r="B109" i="3"/>
  <c r="B110" i="3"/>
  <c r="B111" i="3"/>
  <c r="B112" i="3"/>
  <c r="B113" i="3"/>
  <c r="B114" i="3"/>
  <c r="B115" i="3"/>
  <c r="B116" i="3"/>
  <c r="B117" i="3"/>
  <c r="B118" i="3"/>
  <c r="B119" i="3"/>
  <c r="B120" i="3"/>
  <c r="B121" i="3"/>
  <c r="B122" i="3"/>
  <c r="B123" i="3"/>
  <c r="B124" i="3"/>
  <c r="B83" i="3"/>
  <c r="B84" i="3"/>
  <c r="B85" i="3"/>
  <c r="B86" i="3"/>
  <c r="B87" i="3"/>
  <c r="AA49" i="3"/>
  <c r="AA50" i="3"/>
  <c r="AA51" i="3"/>
  <c r="AA52" i="3"/>
  <c r="AA53" i="3"/>
  <c r="AA54" i="3"/>
  <c r="AA55" i="3"/>
  <c r="AA56" i="3"/>
  <c r="AA57" i="3"/>
  <c r="AA58" i="3"/>
  <c r="AA59" i="3"/>
  <c r="AA60" i="3"/>
  <c r="AA61" i="3"/>
  <c r="AA62" i="3"/>
  <c r="AA63" i="3"/>
  <c r="AA64" i="3"/>
  <c r="AA65" i="3"/>
  <c r="AA66" i="3"/>
  <c r="AA67" i="3"/>
  <c r="AA68" i="3"/>
  <c r="AA69" i="3"/>
  <c r="AA70" i="3"/>
  <c r="AA71" i="3"/>
  <c r="AA72" i="3"/>
  <c r="AA73" i="3"/>
  <c r="AA74" i="3"/>
  <c r="AA75" i="3"/>
  <c r="AA76" i="3"/>
  <c r="AA77" i="3"/>
  <c r="AA78" i="3"/>
  <c r="AA79" i="3"/>
  <c r="AA80" i="3"/>
  <c r="AA81" i="3"/>
  <c r="AA82" i="3"/>
  <c r="AA83" i="3"/>
  <c r="AA84" i="3"/>
  <c r="AA85" i="3"/>
  <c r="AA86" i="3"/>
  <c r="AA87" i="3"/>
  <c r="AA48" i="3"/>
  <c r="B46" i="3"/>
  <c r="B47" i="3"/>
  <c r="B48" i="3"/>
  <c r="B49" i="3"/>
  <c r="B50" i="3"/>
  <c r="B51" i="3"/>
  <c r="B52" i="3"/>
  <c r="B53" i="3"/>
  <c r="B54" i="3"/>
  <c r="B55" i="3"/>
  <c r="B56" i="3"/>
  <c r="B57" i="3"/>
  <c r="B58" i="3"/>
  <c r="B59" i="3"/>
  <c r="B60" i="3"/>
  <c r="B61" i="3"/>
  <c r="B62" i="3"/>
  <c r="B63" i="3"/>
  <c r="B64" i="3"/>
  <c r="B65" i="3"/>
  <c r="B66" i="3"/>
  <c r="B67" i="3"/>
  <c r="B68" i="3"/>
  <c r="B69" i="3"/>
  <c r="B70" i="3"/>
  <c r="B71" i="3"/>
  <c r="B72" i="3"/>
  <c r="B73" i="3"/>
  <c r="B74" i="3"/>
  <c r="B75" i="3"/>
  <c r="B76" i="3"/>
  <c r="B77" i="3"/>
  <c r="B78" i="3"/>
  <c r="B79" i="3"/>
  <c r="B80" i="3"/>
  <c r="B81" i="3"/>
  <c r="B82" i="3"/>
  <c r="AA41" i="3"/>
  <c r="AA42" i="3"/>
  <c r="AA43" i="3"/>
  <c r="AA44" i="3"/>
  <c r="AA45" i="3"/>
  <c r="B45" i="3"/>
  <c r="B41" i="3"/>
  <c r="B42" i="3"/>
  <c r="B43" i="3"/>
  <c r="B44" i="3"/>
  <c r="B5" i="3"/>
  <c r="B6" i="3"/>
  <c r="B7" i="3"/>
  <c r="B8" i="3"/>
  <c r="B9" i="3"/>
  <c r="B10" i="3"/>
  <c r="B11" i="3"/>
  <c r="B12" i="3"/>
  <c r="B13" i="3"/>
  <c r="B14" i="3"/>
  <c r="B15" i="3"/>
  <c r="B16" i="3"/>
  <c r="B17" i="3"/>
  <c r="B18" i="3"/>
  <c r="B19" i="3"/>
  <c r="B20" i="3"/>
  <c r="B21" i="3"/>
  <c r="B22" i="3"/>
  <c r="B23" i="3"/>
  <c r="B24" i="3"/>
  <c r="B25" i="3"/>
  <c r="B26" i="3"/>
  <c r="B27" i="3"/>
  <c r="B28" i="3"/>
  <c r="B29" i="3"/>
  <c r="B30" i="3"/>
  <c r="B31" i="3"/>
  <c r="B32" i="3"/>
  <c r="B33" i="3"/>
  <c r="B34" i="3"/>
  <c r="B35" i="3"/>
  <c r="B36" i="3"/>
  <c r="B37" i="3"/>
  <c r="B38" i="3"/>
  <c r="B39" i="3"/>
  <c r="B40" i="3"/>
  <c r="B4" i="3"/>
  <c r="AA5" i="3"/>
  <c r="AA6" i="3"/>
  <c r="AA7" i="3"/>
  <c r="AA8" i="3"/>
  <c r="AA9" i="3"/>
  <c r="AA10" i="3"/>
  <c r="AA11" i="3"/>
  <c r="AA12" i="3"/>
  <c r="AA13" i="3"/>
  <c r="AA14" i="3"/>
  <c r="AA15" i="3"/>
  <c r="AA16" i="3"/>
  <c r="AA17" i="3"/>
  <c r="AA18" i="3"/>
  <c r="AA19" i="3"/>
  <c r="AA20" i="3"/>
  <c r="AA21" i="3"/>
  <c r="AA22" i="3"/>
  <c r="AA23" i="3"/>
  <c r="AA24" i="3"/>
  <c r="AA25" i="3"/>
  <c r="AA26" i="3"/>
  <c r="AA27" i="3"/>
  <c r="AA28" i="3"/>
  <c r="AA29" i="3"/>
  <c r="AA30" i="3"/>
  <c r="AA31" i="3"/>
  <c r="AA32" i="3"/>
  <c r="AA33" i="3"/>
  <c r="AA34" i="3"/>
  <c r="AA35" i="3"/>
  <c r="AA36" i="3"/>
  <c r="AA37" i="3"/>
  <c r="AA38" i="3"/>
  <c r="AA39" i="3"/>
  <c r="AA40" i="3"/>
  <c r="AA4" i="3"/>
  <c r="B1" i="18"/>
  <c r="H14" i="18"/>
  <c r="I14" i="18"/>
  <c r="J14" i="18"/>
  <c r="K14" i="18"/>
  <c r="L14" i="18"/>
  <c r="M14" i="18"/>
  <c r="N14" i="18"/>
  <c r="O14" i="18"/>
  <c r="G14" i="18"/>
  <c r="F14" i="18"/>
  <c r="E14" i="18"/>
  <c r="B34" i="18" l="1"/>
  <c r="B35" i="18"/>
  <c r="B36" i="18"/>
  <c r="B21" i="18"/>
  <c r="B22" i="18"/>
  <c r="B23" i="18"/>
  <c r="B24" i="18"/>
  <c r="B25" i="18"/>
  <c r="B26" i="18"/>
  <c r="B27" i="18"/>
  <c r="B28" i="18"/>
  <c r="B29" i="18"/>
  <c r="B30" i="18"/>
  <c r="B31" i="18"/>
  <c r="B32" i="18"/>
  <c r="B33" i="18"/>
  <c r="B20" i="18"/>
  <c r="C21" i="18"/>
  <c r="C22" i="18"/>
  <c r="C23" i="18"/>
  <c r="C24" i="18"/>
  <c r="C25" i="18"/>
  <c r="C26" i="18"/>
  <c r="C27" i="18"/>
  <c r="C28" i="18"/>
  <c r="C29" i="18"/>
  <c r="C30" i="18"/>
  <c r="C31" i="18"/>
  <c r="C32" i="18"/>
  <c r="C33" i="18"/>
  <c r="C34" i="18"/>
  <c r="C35" i="18"/>
  <c r="C36" i="18"/>
  <c r="C20" i="18"/>
  <c r="I3" i="2"/>
  <c r="I4" i="2"/>
  <c r="I5" i="2"/>
  <c r="I6" i="2"/>
  <c r="I7" i="2"/>
  <c r="I8" i="2"/>
  <c r="I9" i="2"/>
  <c r="I10" i="2"/>
  <c r="I11" i="2"/>
  <c r="I12" i="2"/>
  <c r="I13" i="2"/>
  <c r="I14" i="2"/>
  <c r="I15" i="2"/>
  <c r="I16" i="2"/>
  <c r="I17" i="2"/>
  <c r="I18" i="2"/>
  <c r="I19" i="2"/>
  <c r="I20" i="2"/>
  <c r="I21" i="2"/>
  <c r="I22" i="2"/>
  <c r="I23" i="2"/>
  <c r="I24" i="2"/>
  <c r="I25" i="2"/>
  <c r="I26" i="2"/>
  <c r="I27" i="2"/>
  <c r="I28" i="2"/>
  <c r="I29" i="2"/>
  <c r="I30" i="2"/>
  <c r="I31" i="2"/>
  <c r="I32" i="2"/>
  <c r="I33" i="2"/>
  <c r="I34" i="2"/>
  <c r="I35" i="2"/>
  <c r="I36" i="2"/>
  <c r="I37" i="2"/>
  <c r="I38" i="2"/>
  <c r="I39" i="2"/>
  <c r="I40" i="2"/>
  <c r="I41" i="2"/>
  <c r="I2" i="2"/>
  <c r="AA169" i="3"/>
  <c r="AA170" i="3"/>
  <c r="AA171" i="3"/>
  <c r="AA172" i="3"/>
  <c r="AA173" i="3"/>
  <c r="AA174" i="3"/>
  <c r="AA175" i="3"/>
  <c r="AA176" i="3"/>
  <c r="AA177" i="3"/>
  <c r="AA178" i="3"/>
  <c r="AA179" i="3"/>
  <c r="AA180" i="3"/>
  <c r="AA181" i="3"/>
  <c r="AA182" i="3"/>
  <c r="AA183" i="3"/>
  <c r="AA184" i="3"/>
  <c r="AA185" i="3"/>
  <c r="AA186" i="3"/>
  <c r="AA187" i="3"/>
  <c r="AA188" i="3"/>
  <c r="AA189" i="3"/>
  <c r="AA190" i="3"/>
  <c r="AA191" i="3"/>
  <c r="AA192" i="3"/>
  <c r="AA193" i="3"/>
  <c r="AA194" i="3"/>
  <c r="AA195" i="3"/>
  <c r="AA196" i="3"/>
  <c r="AA197" i="3"/>
  <c r="AA198" i="3"/>
  <c r="AA199" i="3"/>
  <c r="AA200" i="3"/>
  <c r="AA201" i="3"/>
  <c r="AA202" i="3"/>
  <c r="AA203" i="3"/>
  <c r="AA204" i="3"/>
  <c r="AA205" i="3"/>
  <c r="AA206" i="3"/>
  <c r="AA207" i="3"/>
  <c r="AA208" i="3"/>
  <c r="AA209" i="3"/>
  <c r="AA210" i="3"/>
  <c r="AA211" i="3"/>
  <c r="AA212" i="3"/>
  <c r="AA213" i="3"/>
  <c r="AA214" i="3"/>
  <c r="AA215" i="3"/>
  <c r="AA216" i="3"/>
  <c r="AA217" i="3"/>
  <c r="AA218" i="3"/>
  <c r="AA219" i="3"/>
  <c r="AA220" i="3"/>
  <c r="AA221" i="3"/>
  <c r="AA222" i="3"/>
  <c r="AA223" i="3"/>
  <c r="AA224" i="3"/>
  <c r="AA225" i="3"/>
  <c r="AA226" i="3"/>
  <c r="AA227" i="3"/>
  <c r="AA228" i="3"/>
  <c r="AA229" i="3"/>
  <c r="AA230" i="3"/>
  <c r="AA231" i="3"/>
  <c r="AA232" i="3"/>
  <c r="AA233" i="3"/>
  <c r="AA234" i="3"/>
  <c r="AA235" i="3"/>
  <c r="AA236" i="3"/>
  <c r="AA237" i="3"/>
  <c r="AA238" i="3"/>
  <c r="AA239" i="3"/>
  <c r="AA240" i="3"/>
  <c r="AA241" i="3"/>
  <c r="AA242" i="3"/>
  <c r="AA243" i="3"/>
  <c r="AA244" i="3"/>
  <c r="AA245" i="3"/>
  <c r="AA246" i="3"/>
  <c r="AA247" i="3"/>
  <c r="AA248" i="3"/>
  <c r="AA249" i="3"/>
  <c r="AA250" i="3"/>
  <c r="AA251" i="3"/>
  <c r="AA252" i="3"/>
  <c r="AA253" i="3"/>
  <c r="AA254" i="3"/>
  <c r="AA255" i="3"/>
  <c r="AA256" i="3"/>
  <c r="AA257" i="3"/>
  <c r="AA258" i="3"/>
  <c r="AA259" i="3"/>
  <c r="AA260" i="3"/>
  <c r="AA261" i="3"/>
  <c r="AA262" i="3"/>
  <c r="AA263" i="3"/>
  <c r="AA264" i="3"/>
  <c r="AA265" i="3"/>
  <c r="AA266" i="3"/>
  <c r="B169" i="3" l="1"/>
  <c r="B170" i="3"/>
  <c r="G38" i="16" l="1"/>
  <c r="G4" i="2"/>
  <c r="AA267" i="3" l="1"/>
  <c r="AA268" i="3"/>
  <c r="AA269" i="3"/>
  <c r="AA270" i="3"/>
  <c r="AA271" i="3"/>
  <c r="AA272" i="3"/>
  <c r="AA273" i="3"/>
  <c r="AA274" i="3"/>
  <c r="AA275" i="3"/>
  <c r="AA276" i="3"/>
  <c r="AA277" i="3"/>
  <c r="AA278" i="3"/>
  <c r="AA279" i="3"/>
  <c r="AA280" i="3"/>
  <c r="AA281" i="3"/>
  <c r="AA282" i="3"/>
  <c r="AA283" i="3"/>
  <c r="AA284" i="3"/>
  <c r="AA285" i="3"/>
  <c r="AA286" i="3"/>
  <c r="AA287" i="3"/>
  <c r="AA288" i="3"/>
  <c r="AA289" i="3"/>
  <c r="AA290" i="3"/>
  <c r="AA291" i="3"/>
  <c r="AA292" i="3"/>
  <c r="AA293" i="3"/>
  <c r="AA294" i="3"/>
  <c r="AA295" i="3"/>
  <c r="AA296" i="3"/>
  <c r="AA297" i="3"/>
  <c r="AA298" i="3"/>
  <c r="A4" i="3"/>
  <c r="A5" i="3" s="1"/>
  <c r="A6" i="3" s="1"/>
  <c r="A7" i="3" s="1"/>
  <c r="A8" i="3" s="1"/>
  <c r="A9" i="3" s="1"/>
  <c r="A10" i="3" s="1"/>
  <c r="A11" i="3" s="1"/>
  <c r="A12" i="3" s="1"/>
  <c r="A13" i="3" s="1"/>
  <c r="A14" i="3" s="1"/>
  <c r="A15" i="3" s="1"/>
  <c r="A16" i="3" s="1"/>
  <c r="A17" i="3" s="1"/>
  <c r="A18" i="3" s="1"/>
  <c r="A19" i="3" s="1"/>
  <c r="A20" i="3" s="1"/>
  <c r="A21" i="3" s="1"/>
  <c r="A22" i="3" s="1"/>
  <c r="A23" i="3" s="1"/>
  <c r="A24" i="3" s="1"/>
  <c r="A25" i="3" s="1"/>
  <c r="A26" i="3" s="1"/>
  <c r="A27" i="3" s="1"/>
  <c r="A28" i="3" s="1"/>
  <c r="A29" i="3" s="1"/>
  <c r="A30" i="3" s="1"/>
  <c r="A31" i="3" s="1"/>
  <c r="A32" i="3" s="1"/>
  <c r="A33" i="3" s="1"/>
  <c r="A34" i="3" s="1"/>
  <c r="A35" i="3" s="1"/>
  <c r="A36" i="3" s="1"/>
  <c r="A37" i="3" s="1"/>
  <c r="A38" i="3" s="1"/>
  <c r="A39" i="3" s="1"/>
  <c r="A40" i="3" s="1"/>
  <c r="A41" i="3" s="1"/>
  <c r="A42" i="3" s="1"/>
  <c r="A43" i="3" s="1"/>
  <c r="A44" i="3" s="1"/>
  <c r="A45" i="3" s="1"/>
  <c r="I2" i="1" l="1"/>
  <c r="D3" i="7" l="1"/>
  <c r="E4" i="16"/>
  <c r="F4" i="5"/>
  <c r="D3" i="19"/>
  <c r="D3" i="11"/>
  <c r="D3" i="10"/>
  <c r="D4" i="12"/>
  <c r="D3" i="14"/>
  <c r="E4" i="5"/>
  <c r="C18" i="18" l="1"/>
  <c r="C17" i="18"/>
  <c r="C16" i="18"/>
  <c r="C15" i="18"/>
  <c r="C14" i="18"/>
  <c r="C13" i="18"/>
  <c r="C12" i="18"/>
  <c r="G2" i="2" l="1"/>
  <c r="AA3" i="3" l="1"/>
  <c r="AC6" i="3" l="1"/>
  <c r="AC7" i="3"/>
  <c r="Z2" i="3"/>
  <c r="Z3" i="3"/>
  <c r="Y2" i="3"/>
  <c r="Y3" i="3"/>
  <c r="C5" i="15" l="1"/>
  <c r="C6" i="15"/>
  <c r="C7" i="15"/>
  <c r="C8" i="15"/>
  <c r="C9" i="15"/>
  <c r="C10" i="15"/>
  <c r="C4" i="15"/>
  <c r="B10" i="15" l="1"/>
  <c r="B9" i="15"/>
  <c r="B8" i="15"/>
  <c r="B7" i="15"/>
  <c r="B6" i="15"/>
  <c r="B5" i="15"/>
  <c r="B4" i="15"/>
  <c r="B10" i="13"/>
  <c r="B9" i="13"/>
  <c r="B8" i="13"/>
  <c r="B7" i="13"/>
  <c r="B6" i="13"/>
  <c r="B5" i="13"/>
  <c r="B4" i="13"/>
  <c r="B5" i="9"/>
  <c r="B6" i="9"/>
  <c r="B7" i="9"/>
  <c r="B8" i="9"/>
  <c r="B9" i="9"/>
  <c r="B10" i="9"/>
  <c r="B4" i="9"/>
  <c r="L2" i="3" l="1"/>
  <c r="M2" i="3"/>
  <c r="N2" i="3"/>
  <c r="O2" i="3"/>
  <c r="P2" i="3"/>
  <c r="Q2" i="3"/>
  <c r="R2" i="3"/>
  <c r="S2" i="3"/>
  <c r="T2" i="3"/>
  <c r="U2" i="3"/>
  <c r="V2" i="3"/>
  <c r="W2" i="3"/>
  <c r="X2" i="3"/>
  <c r="L3" i="3"/>
  <c r="M3" i="3"/>
  <c r="N3" i="3"/>
  <c r="O3" i="3"/>
  <c r="P3" i="3"/>
  <c r="Q3" i="3"/>
  <c r="R3" i="3"/>
  <c r="S3" i="3"/>
  <c r="T3" i="3"/>
  <c r="U3" i="3"/>
  <c r="V3" i="3"/>
  <c r="W3" i="3"/>
  <c r="X3" i="3"/>
  <c r="B6" i="1" l="1"/>
  <c r="B7" i="1" a="1"/>
  <c r="B7" i="1" l="1"/>
  <c r="B8" i="1"/>
  <c r="B13" i="1" l="1"/>
  <c r="C13" i="1" s="1"/>
  <c r="C11" i="1"/>
  <c r="C6" i="1"/>
  <c r="C9" i="1"/>
  <c r="C10" i="1"/>
  <c r="C12" i="1"/>
  <c r="F24" i="18"/>
  <c r="F35" i="18"/>
  <c r="H28" i="5"/>
  <c r="L20" i="11"/>
  <c r="U7" i="12"/>
  <c r="I21" i="19"/>
  <c r="M5" i="10"/>
  <c r="G23" i="10"/>
  <c r="G27" i="16"/>
  <c r="G6" i="14"/>
  <c r="G7" i="12"/>
  <c r="N35" i="18"/>
  <c r="Q24" i="12"/>
  <c r="H19" i="7"/>
  <c r="O6" i="11"/>
  <c r="F15" i="7"/>
  <c r="J26" i="12"/>
  <c r="E26" i="7"/>
  <c r="D22" i="7"/>
  <c r="N20" i="11"/>
  <c r="T26" i="12"/>
  <c r="N7" i="10"/>
  <c r="L5" i="11"/>
  <c r="O5" i="10"/>
  <c r="J7" i="5"/>
  <c r="I23" i="10"/>
  <c r="D6" i="14"/>
  <c r="I25" i="10"/>
  <c r="H21" i="10"/>
  <c r="F28" i="18"/>
  <c r="R26" i="12"/>
  <c r="E27" i="16"/>
  <c r="E17" i="16"/>
  <c r="E5" i="7"/>
  <c r="G9" i="16"/>
  <c r="O25" i="12"/>
  <c r="D15" i="7"/>
  <c r="E28" i="16"/>
  <c r="O7" i="10"/>
  <c r="F5" i="11"/>
  <c r="N5" i="11"/>
  <c r="P25" i="12"/>
  <c r="N36" i="18"/>
  <c r="F25" i="12"/>
  <c r="J28" i="5"/>
  <c r="G6" i="19"/>
  <c r="L20" i="18"/>
  <c r="E27" i="5"/>
  <c r="L23" i="11"/>
  <c r="H36" i="18"/>
  <c r="J6" i="5"/>
  <c r="H5" i="11"/>
  <c r="F24" i="12"/>
  <c r="H25" i="7"/>
  <c r="L4" i="10"/>
  <c r="G24" i="7"/>
  <c r="K26" i="12"/>
  <c r="F22" i="18"/>
  <c r="P6" i="12"/>
  <c r="M23" i="10"/>
  <c r="E19" i="7"/>
  <c r="M6" i="11"/>
  <c r="L24" i="12"/>
  <c r="I19" i="19"/>
  <c r="K25" i="12"/>
  <c r="L30" i="18"/>
  <c r="J9" i="16"/>
  <c r="F7" i="5"/>
  <c r="I21" i="11"/>
  <c r="F17" i="7"/>
  <c r="F26" i="7"/>
  <c r="G22" i="19"/>
  <c r="F26" i="18"/>
  <c r="M19" i="11"/>
  <c r="F28" i="16"/>
  <c r="F20" i="19"/>
  <c r="R7" i="12"/>
  <c r="I10" i="16"/>
  <c r="D23" i="11"/>
  <c r="G35" i="18"/>
  <c r="I22" i="11"/>
  <c r="G26" i="12"/>
  <c r="E23" i="7"/>
  <c r="Q7" i="12"/>
  <c r="G29" i="5"/>
  <c r="J28" i="16"/>
  <c r="H27" i="16"/>
  <c r="M22" i="10"/>
  <c r="G19" i="7"/>
  <c r="D13" i="7"/>
  <c r="H14" i="7"/>
  <c r="H25" i="12"/>
  <c r="H24" i="7"/>
  <c r="D19" i="7"/>
  <c r="H24" i="14"/>
  <c r="D18" i="7"/>
  <c r="G16" i="7"/>
  <c r="D5" i="14"/>
  <c r="H5" i="14"/>
  <c r="G6" i="12"/>
  <c r="U24" i="12"/>
  <c r="E14" i="7"/>
  <c r="L36" i="18"/>
  <c r="F33" i="18"/>
  <c r="O22" i="10"/>
  <c r="G19" i="11"/>
  <c r="N19" i="11"/>
  <c r="E6" i="12"/>
  <c r="V7" i="12"/>
  <c r="O26" i="12"/>
  <c r="E21" i="7"/>
  <c r="N21" i="11"/>
  <c r="D25" i="12"/>
  <c r="F34" i="18"/>
  <c r="F32" i="18"/>
  <c r="E28" i="5"/>
  <c r="H7" i="5"/>
  <c r="W24" i="12"/>
  <c r="H6" i="10"/>
  <c r="F5" i="19"/>
  <c r="I22" i="10"/>
  <c r="E29" i="16"/>
  <c r="F19" i="11"/>
  <c r="H19" i="11"/>
  <c r="G34" i="18"/>
  <c r="I35" i="18"/>
  <c r="N23" i="10"/>
  <c r="G26" i="7"/>
  <c r="G21" i="7"/>
  <c r="G23" i="14"/>
  <c r="F21" i="11"/>
  <c r="F24" i="14"/>
  <c r="F23" i="7"/>
  <c r="L26" i="12"/>
  <c r="H6" i="19"/>
  <c r="V6" i="12"/>
  <c r="G22" i="11"/>
  <c r="D16" i="7"/>
  <c r="K24" i="12"/>
  <c r="H6" i="12"/>
  <c r="H26" i="12"/>
  <c r="M9" i="10"/>
  <c r="N24" i="10"/>
  <c r="M6" i="12"/>
  <c r="E6" i="5"/>
  <c r="G5" i="10"/>
  <c r="H6" i="11"/>
  <c r="J25" i="12"/>
  <c r="U25" i="12"/>
  <c r="H20" i="19"/>
  <c r="I22" i="19"/>
  <c r="I23" i="11"/>
  <c r="G23" i="7"/>
  <c r="D24" i="14"/>
  <c r="E7" i="12"/>
  <c r="E34" i="18"/>
  <c r="D23" i="14"/>
  <c r="L23" i="18"/>
  <c r="G5" i="7"/>
  <c r="V25" i="12"/>
  <c r="J27" i="5"/>
  <c r="M8" i="10"/>
  <c r="F6" i="7"/>
  <c r="L10" i="10"/>
  <c r="I7" i="5"/>
  <c r="L23" i="10"/>
  <c r="G10" i="16"/>
  <c r="D24" i="12"/>
  <c r="D22" i="11"/>
  <c r="G28" i="16"/>
  <c r="D20" i="19"/>
  <c r="D28" i="7"/>
  <c r="I23" i="19"/>
  <c r="O25" i="10"/>
  <c r="G23" i="11"/>
  <c r="L25" i="12"/>
  <c r="J29" i="5"/>
  <c r="J7" i="12"/>
  <c r="W7" i="12"/>
  <c r="F19" i="19"/>
  <c r="E25" i="12"/>
  <c r="E22" i="7"/>
  <c r="E29" i="5"/>
  <c r="M7" i="10"/>
  <c r="H34" i="18"/>
  <c r="L27" i="18"/>
  <c r="E27" i="7"/>
  <c r="E26" i="12"/>
  <c r="D21" i="10"/>
  <c r="T6" i="12"/>
  <c r="O22" i="11"/>
  <c r="I5" i="19"/>
  <c r="O23" i="11"/>
  <c r="F6" i="12"/>
  <c r="L26" i="18"/>
  <c r="F20" i="7"/>
  <c r="M24" i="10"/>
  <c r="F6" i="5"/>
  <c r="D24" i="10"/>
  <c r="I28" i="16"/>
  <c r="H18" i="7"/>
  <c r="H5" i="10"/>
  <c r="G6" i="7"/>
  <c r="E9" i="16"/>
  <c r="F5" i="7"/>
  <c r="N21" i="10"/>
  <c r="H27" i="7"/>
  <c r="M34" i="18"/>
  <c r="D6" i="10"/>
  <c r="G17" i="7"/>
  <c r="D23" i="7"/>
  <c r="O6" i="12"/>
  <c r="O4" i="10"/>
  <c r="G5" i="19"/>
  <c r="M36" i="18"/>
  <c r="G23" i="19"/>
  <c r="D5" i="7"/>
  <c r="F7" i="12"/>
  <c r="I6" i="19"/>
  <c r="H22" i="11"/>
  <c r="H28" i="7"/>
  <c r="H10" i="16"/>
  <c r="K35" i="18"/>
  <c r="P24" i="12"/>
  <c r="D5" i="11"/>
  <c r="D21" i="11"/>
  <c r="E24" i="14"/>
  <c r="F27" i="16"/>
  <c r="G24" i="10"/>
  <c r="I6" i="5"/>
  <c r="E35" i="18"/>
  <c r="F29" i="5"/>
  <c r="H21" i="7"/>
  <c r="H23" i="11"/>
  <c r="G25" i="14"/>
  <c r="G22" i="7"/>
  <c r="D19" i="19"/>
  <c r="F16" i="7"/>
  <c r="F29" i="18"/>
  <c r="D22" i="19"/>
  <c r="E13" i="7"/>
  <c r="O35" i="18"/>
  <c r="D26" i="7"/>
  <c r="E15" i="7"/>
  <c r="H22" i="10"/>
  <c r="F21" i="19"/>
  <c r="I19" i="11"/>
  <c r="E24" i="12"/>
  <c r="O7" i="12"/>
  <c r="H16" i="7"/>
  <c r="H25" i="14"/>
  <c r="D6" i="12"/>
  <c r="G24" i="12"/>
  <c r="I27" i="5"/>
  <c r="J34" i="18"/>
  <c r="H22" i="19"/>
  <c r="F22" i="10"/>
  <c r="G19" i="19"/>
  <c r="H20" i="11"/>
  <c r="J35" i="18"/>
  <c r="G20" i="19"/>
  <c r="L8" i="10"/>
  <c r="D26" i="12"/>
  <c r="D27" i="7"/>
  <c r="F22" i="19"/>
  <c r="P7" i="12"/>
  <c r="G6" i="10"/>
  <c r="L7" i="10"/>
  <c r="H9" i="16"/>
  <c r="K36" i="18"/>
  <c r="F6" i="19"/>
  <c r="G27" i="7"/>
  <c r="F24" i="10"/>
  <c r="U26" i="12"/>
  <c r="F20" i="11"/>
  <c r="F22" i="7"/>
  <c r="U6" i="12"/>
  <c r="H28" i="16"/>
  <c r="F21" i="7"/>
  <c r="O9" i="10"/>
  <c r="M25" i="12"/>
  <c r="O34" i="18"/>
  <c r="G14" i="7"/>
  <c r="E10" i="16"/>
  <c r="E18" i="7"/>
  <c r="G21" i="10"/>
  <c r="H20" i="7"/>
  <c r="L6" i="12"/>
  <c r="F23" i="10"/>
  <c r="M6" i="10"/>
  <c r="R6" i="12"/>
  <c r="H23" i="14"/>
  <c r="D5" i="10"/>
  <c r="H19" i="19"/>
  <c r="L6" i="11"/>
  <c r="L6" i="10"/>
  <c r="R24" i="12"/>
  <c r="E28" i="7"/>
  <c r="L9" i="10"/>
  <c r="L25" i="10"/>
  <c r="I24" i="10"/>
  <c r="O23" i="10"/>
  <c r="D23" i="19"/>
  <c r="H6" i="14"/>
  <c r="G36" i="18"/>
  <c r="J27" i="16"/>
  <c r="F5" i="10"/>
  <c r="G5" i="14"/>
  <c r="I27" i="16"/>
  <c r="N4" i="10"/>
  <c r="O24" i="10"/>
  <c r="M35" i="18"/>
  <c r="L29" i="18"/>
  <c r="I20" i="19"/>
  <c r="O36" i="18"/>
  <c r="G18" i="7"/>
  <c r="M25" i="10"/>
  <c r="H6" i="5"/>
  <c r="F18" i="7"/>
  <c r="H7" i="12"/>
  <c r="F6" i="11"/>
  <c r="W25" i="12"/>
  <c r="O5" i="11"/>
  <c r="F25" i="7"/>
  <c r="F20" i="18"/>
  <c r="T7" i="12"/>
  <c r="F25" i="10"/>
  <c r="F25" i="14"/>
  <c r="J24" i="12"/>
  <c r="N5" i="10"/>
  <c r="H35" i="18"/>
  <c r="M26" i="12"/>
  <c r="Q26" i="12"/>
  <c r="L21" i="10"/>
  <c r="I20" i="11"/>
  <c r="O21" i="10"/>
  <c r="D22" i="10"/>
  <c r="L19" i="11"/>
  <c r="H23" i="19"/>
  <c r="N22" i="11"/>
  <c r="F31" i="18"/>
  <c r="G29" i="16"/>
  <c r="O19" i="11"/>
  <c r="T25" i="12"/>
  <c r="F21" i="10"/>
  <c r="J10" i="16"/>
  <c r="E17" i="7"/>
  <c r="I29" i="16"/>
  <c r="F28" i="7"/>
  <c r="F6" i="10"/>
  <c r="I5" i="10"/>
  <c r="F29" i="16"/>
  <c r="E24" i="7"/>
  <c r="L25" i="18"/>
  <c r="F9" i="16"/>
  <c r="N6" i="11"/>
  <c r="D25" i="14"/>
  <c r="M20" i="11"/>
  <c r="I9" i="16"/>
  <c r="G25" i="12"/>
  <c r="H29" i="16"/>
  <c r="H26" i="7"/>
  <c r="G21" i="11"/>
  <c r="H5" i="19"/>
  <c r="F28" i="5"/>
  <c r="H29" i="5"/>
  <c r="O21" i="11"/>
  <c r="N23" i="11"/>
  <c r="G6" i="5"/>
  <c r="G28" i="5"/>
  <c r="H13" i="7"/>
  <c r="F27" i="18"/>
  <c r="J36" i="18"/>
  <c r="L7" i="12"/>
  <c r="L28" i="18"/>
  <c r="H21" i="11"/>
  <c r="D5" i="19"/>
  <c r="D7" i="12"/>
  <c r="I29" i="5"/>
  <c r="M4" i="10"/>
  <c r="L34" i="18"/>
  <c r="L22" i="18"/>
  <c r="V26" i="12"/>
  <c r="M22" i="11"/>
  <c r="D12" i="19"/>
  <c r="L24" i="18"/>
  <c r="G7" i="5"/>
  <c r="E5" i="14"/>
  <c r="G21" i="19"/>
  <c r="M7" i="12"/>
  <c r="F19" i="7"/>
  <c r="I5" i="11"/>
  <c r="G20" i="7"/>
  <c r="E25" i="7"/>
  <c r="M10" i="10"/>
  <c r="L33" i="18"/>
  <c r="G15" i="7"/>
  <c r="E7" i="5"/>
  <c r="F5" i="14"/>
  <c r="L21" i="11"/>
  <c r="M24" i="12"/>
  <c r="L32" i="18"/>
  <c r="L24" i="10"/>
  <c r="H27" i="5"/>
  <c r="D24" i="7"/>
  <c r="D20" i="11"/>
  <c r="F30" i="18"/>
  <c r="L5" i="10"/>
  <c r="N6" i="10"/>
  <c r="E23" i="14"/>
  <c r="H25" i="10"/>
  <c r="N25" i="10"/>
  <c r="O10" i="10"/>
  <c r="H15" i="7"/>
  <c r="G6" i="11"/>
  <c r="I34" i="18"/>
  <c r="F23" i="14"/>
  <c r="M21" i="10"/>
  <c r="K34" i="18"/>
  <c r="D20" i="7"/>
  <c r="H23" i="7"/>
  <c r="H21" i="19"/>
  <c r="D17" i="7"/>
  <c r="N8" i="10"/>
  <c r="N22" i="10"/>
  <c r="G13" i="7"/>
  <c r="O20" i="11"/>
  <c r="F13" i="7"/>
  <c r="J6" i="12"/>
  <c r="G24" i="14"/>
  <c r="H22" i="7"/>
  <c r="L22" i="11"/>
  <c r="W6" i="12"/>
  <c r="E6" i="14"/>
  <c r="H24" i="10"/>
  <c r="L22" i="10"/>
  <c r="H17" i="7"/>
  <c r="K7" i="12"/>
  <c r="D19" i="11"/>
  <c r="H23" i="10"/>
  <c r="I28" i="5"/>
  <c r="F6" i="14"/>
  <c r="D23" i="10"/>
  <c r="M5" i="11"/>
  <c r="H5" i="7"/>
  <c r="F23" i="19"/>
  <c r="D25" i="10"/>
  <c r="G22" i="10"/>
  <c r="L31" i="18"/>
  <c r="R25" i="12"/>
  <c r="F26" i="12"/>
  <c r="F21" i="18"/>
  <c r="T24" i="12"/>
  <c r="L21" i="18"/>
  <c r="F27" i="5"/>
  <c r="Q6" i="12"/>
  <c r="D14" i="7"/>
  <c r="F23" i="11"/>
  <c r="I6" i="10"/>
  <c r="F27" i="7"/>
  <c r="H24" i="12"/>
  <c r="E36" i="18"/>
  <c r="G5" i="11"/>
  <c r="F10" i="16"/>
  <c r="F23" i="18"/>
  <c r="I36" i="18"/>
  <c r="Q25" i="12"/>
  <c r="O24" i="12"/>
  <c r="G25" i="10"/>
  <c r="H6" i="7"/>
  <c r="W26" i="12"/>
  <c r="N34" i="18"/>
  <c r="D21" i="19"/>
  <c r="I6" i="11"/>
  <c r="G25" i="7"/>
  <c r="N10" i="10"/>
  <c r="D25" i="7"/>
  <c r="F25" i="18"/>
  <c r="P26" i="12"/>
  <c r="O8" i="10"/>
  <c r="G27" i="5"/>
  <c r="G28" i="7"/>
  <c r="E20" i="7"/>
  <c r="M23" i="11"/>
  <c r="D6" i="7"/>
  <c r="O6" i="10"/>
  <c r="F36" i="18"/>
  <c r="D6" i="19"/>
  <c r="V24" i="12"/>
  <c r="K6" i="12"/>
  <c r="F14" i="7"/>
  <c r="G20" i="11"/>
  <c r="F22" i="11"/>
  <c r="D6" i="11"/>
  <c r="M21" i="11"/>
  <c r="E6" i="7"/>
  <c r="E16" i="7"/>
  <c r="I21" i="10"/>
  <c r="F24" i="7"/>
  <c r="L35" i="18"/>
  <c r="N9" i="10"/>
  <c r="E25" i="14"/>
  <c r="D21" i="7"/>
  <c r="J29" i="16"/>
  <c r="E22" i="15"/>
  <c r="K30" i="18"/>
  <c r="G36" i="13"/>
  <c r="G8" i="12"/>
  <c r="J21" i="5"/>
  <c r="D38" i="15"/>
  <c r="D9" i="12"/>
  <c r="G31" i="18"/>
  <c r="J32" i="18"/>
  <c r="F23" i="9"/>
  <c r="F46" i="13"/>
  <c r="F12" i="10"/>
  <c r="G13" i="15"/>
  <c r="P14" i="12"/>
  <c r="D39" i="13"/>
  <c r="M24" i="18"/>
  <c r="H18" i="5"/>
  <c r="U18" i="12"/>
  <c r="G21" i="9"/>
  <c r="O23" i="18"/>
  <c r="D29" i="9"/>
  <c r="G28" i="11"/>
  <c r="D27" i="14"/>
  <c r="L26" i="11"/>
  <c r="D15" i="15"/>
  <c r="I15" i="19"/>
  <c r="R16" i="12"/>
  <c r="F11" i="5"/>
  <c r="H39" i="9"/>
  <c r="F37" i="9"/>
  <c r="G23" i="12"/>
  <c r="I31" i="13"/>
  <c r="D18" i="12"/>
  <c r="H10" i="14"/>
  <c r="P8" i="5"/>
  <c r="D23" i="15"/>
  <c r="I18" i="13"/>
  <c r="G15" i="15"/>
  <c r="F13" i="10"/>
  <c r="D42" i="13"/>
  <c r="F18" i="16"/>
  <c r="G51" i="9"/>
  <c r="H12" i="14"/>
  <c r="H21" i="18"/>
  <c r="Q9" i="12"/>
  <c r="H33" i="18"/>
  <c r="J26" i="16"/>
  <c r="F27" i="13"/>
  <c r="P27" i="12"/>
  <c r="G23" i="15"/>
  <c r="G22" i="15"/>
  <c r="H4" i="10"/>
  <c r="G16" i="9"/>
  <c r="V29" i="12"/>
  <c r="G8" i="7"/>
  <c r="H17" i="5"/>
  <c r="G7" i="7"/>
  <c r="G14" i="16"/>
  <c r="E9" i="12"/>
  <c r="F27" i="10"/>
  <c r="E20" i="18"/>
  <c r="F18" i="10"/>
  <c r="D7" i="10"/>
  <c r="F7" i="14"/>
  <c r="H27" i="9"/>
  <c r="G10" i="7"/>
  <c r="J24" i="18"/>
  <c r="H19" i="12"/>
  <c r="M16" i="11"/>
  <c r="I9" i="13"/>
  <c r="E10" i="12"/>
  <c r="W5" i="12"/>
  <c r="D7" i="7"/>
  <c r="F27" i="12"/>
  <c r="L7" i="11"/>
  <c r="E22" i="18"/>
  <c r="G28" i="9"/>
  <c r="G26" i="19"/>
  <c r="F8" i="19"/>
  <c r="E41" i="9"/>
  <c r="F50" i="9"/>
  <c r="G22" i="18"/>
  <c r="P10" i="12"/>
  <c r="I16" i="13"/>
  <c r="F28" i="9"/>
  <c r="E31" i="9"/>
  <c r="H50" i="9"/>
  <c r="E42" i="15"/>
  <c r="I27" i="13"/>
  <c r="D18" i="14"/>
  <c r="M20" i="12"/>
  <c r="G5" i="9"/>
  <c r="R5" i="12"/>
  <c r="H19" i="16"/>
  <c r="I26" i="11"/>
  <c r="H19" i="10"/>
  <c r="E33" i="18"/>
  <c r="F48" i="9"/>
  <c r="F48" i="15"/>
  <c r="F21" i="15"/>
  <c r="F13" i="11"/>
  <c r="G9" i="5"/>
  <c r="E23" i="18"/>
  <c r="F17" i="12"/>
  <c r="T17" i="12"/>
  <c r="H50" i="15"/>
  <c r="H13" i="15"/>
  <c r="O24" i="18"/>
  <c r="G8" i="9"/>
  <c r="D50" i="15"/>
  <c r="L11" i="12"/>
  <c r="H24" i="15"/>
  <c r="F17" i="14"/>
  <c r="F37" i="13"/>
  <c r="G23" i="13"/>
  <c r="F19" i="16"/>
  <c r="I14" i="5"/>
  <c r="L27" i="12"/>
  <c r="E11" i="5"/>
  <c r="O5" i="12"/>
  <c r="G8" i="14"/>
  <c r="E26" i="18"/>
  <c r="K27" i="12"/>
  <c r="F33" i="9"/>
  <c r="I28" i="19"/>
  <c r="F7" i="10"/>
  <c r="D6" i="15"/>
  <c r="E10" i="14"/>
  <c r="G26" i="14"/>
  <c r="N29" i="18"/>
  <c r="F47" i="9"/>
  <c r="J22" i="5"/>
  <c r="F39" i="13"/>
  <c r="D27" i="15"/>
  <c r="J13" i="5"/>
  <c r="P22" i="12"/>
  <c r="L16" i="12"/>
  <c r="G12" i="10"/>
  <c r="D4" i="11"/>
  <c r="H12" i="11"/>
  <c r="K9" i="12"/>
  <c r="H39" i="15"/>
  <c r="G14" i="5"/>
  <c r="O15" i="11"/>
  <c r="F15" i="19"/>
  <c r="D17" i="14"/>
  <c r="G15" i="9"/>
  <c r="H27" i="10"/>
  <c r="N15" i="5"/>
  <c r="D10" i="7"/>
  <c r="K24" i="18"/>
  <c r="G31" i="9"/>
  <c r="O33" i="18"/>
  <c r="H41" i="13"/>
  <c r="F7" i="15"/>
  <c r="N25" i="5"/>
  <c r="K32" i="18"/>
  <c r="I27" i="11"/>
  <c r="G25" i="5"/>
  <c r="F8" i="16"/>
  <c r="E15" i="9"/>
  <c r="D31" i="9"/>
  <c r="D22" i="9"/>
  <c r="K10" i="12"/>
  <c r="M26" i="11"/>
  <c r="D5" i="13"/>
  <c r="P9" i="12"/>
  <c r="H31" i="9"/>
  <c r="G19" i="10"/>
  <c r="H12" i="13"/>
  <c r="F16" i="16"/>
  <c r="I28" i="10"/>
  <c r="F23" i="13"/>
  <c r="V18" i="12"/>
  <c r="F17" i="5"/>
  <c r="G51" i="13"/>
  <c r="G14" i="12"/>
  <c r="K21" i="18"/>
  <c r="H27" i="15"/>
  <c r="F20" i="9"/>
  <c r="P17" i="5"/>
  <c r="D9" i="15"/>
  <c r="F5" i="12"/>
  <c r="L10" i="12"/>
  <c r="H7" i="14"/>
  <c r="M24" i="5"/>
  <c r="F48" i="13"/>
  <c r="G32" i="13"/>
  <c r="L13" i="12"/>
  <c r="D15" i="11"/>
  <c r="I16" i="19"/>
  <c r="G14" i="14"/>
  <c r="E21" i="9"/>
  <c r="G34" i="13"/>
  <c r="L15" i="12"/>
  <c r="E13" i="14"/>
  <c r="I8" i="19"/>
  <c r="D21" i="9"/>
  <c r="F41" i="9"/>
  <c r="U29" i="12"/>
  <c r="E5" i="16"/>
  <c r="H45" i="13"/>
  <c r="F28" i="15"/>
  <c r="H13" i="11"/>
  <c r="F20" i="16"/>
  <c r="H9" i="15"/>
  <c r="E29" i="15"/>
  <c r="M5" i="12"/>
  <c r="I20" i="16"/>
  <c r="R23" i="12"/>
  <c r="E25" i="16"/>
  <c r="M20" i="5"/>
  <c r="I9" i="10"/>
  <c r="G18" i="15"/>
  <c r="G13" i="19"/>
  <c r="E21" i="12"/>
  <c r="K29" i="12"/>
  <c r="E32" i="15"/>
  <c r="M33" i="18"/>
  <c r="D4" i="19"/>
  <c r="D26" i="14"/>
  <c r="U11" i="12"/>
  <c r="H27" i="14"/>
  <c r="F24" i="19"/>
  <c r="L8" i="11"/>
  <c r="H29" i="15"/>
  <c r="I33" i="13"/>
  <c r="I28" i="18"/>
  <c r="E27" i="18"/>
  <c r="G27" i="15"/>
  <c r="E10" i="5"/>
  <c r="D24" i="19"/>
  <c r="F7" i="19"/>
  <c r="H42" i="15"/>
  <c r="L28" i="12"/>
  <c r="O28" i="12"/>
  <c r="G9" i="7"/>
  <c r="L28" i="10"/>
  <c r="V28" i="12"/>
  <c r="F28" i="10"/>
  <c r="G4" i="9"/>
  <c r="G27" i="19"/>
  <c r="M25" i="5"/>
  <c r="H22" i="14"/>
  <c r="V23" i="12"/>
  <c r="H21" i="9"/>
  <c r="K26" i="18"/>
  <c r="F16" i="10"/>
  <c r="K18" i="12"/>
  <c r="F12" i="13"/>
  <c r="K19" i="12"/>
  <c r="H13" i="10"/>
  <c r="I10" i="19"/>
  <c r="G19" i="12"/>
  <c r="J27" i="12"/>
  <c r="G19" i="16"/>
  <c r="W10" i="12"/>
  <c r="E26" i="5"/>
  <c r="E8" i="9"/>
  <c r="E17" i="5"/>
  <c r="I6" i="13"/>
  <c r="N23" i="18"/>
  <c r="F9" i="7"/>
  <c r="I17" i="11"/>
  <c r="G27" i="12"/>
  <c r="I14" i="10"/>
  <c r="E11" i="12"/>
  <c r="F7" i="7"/>
  <c r="F12" i="15"/>
  <c r="G13" i="9"/>
  <c r="D6" i="13"/>
  <c r="M12" i="10"/>
  <c r="H28" i="14"/>
  <c r="F17" i="9"/>
  <c r="D51" i="13"/>
  <c r="G41" i="15"/>
  <c r="D5" i="15"/>
  <c r="F12" i="7"/>
  <c r="E12" i="7"/>
  <c r="R29" i="12"/>
  <c r="H14" i="11"/>
  <c r="H13" i="9"/>
  <c r="J21" i="12"/>
  <c r="G17" i="5"/>
  <c r="E4" i="14"/>
  <c r="J20" i="18"/>
  <c r="P5" i="5"/>
  <c r="O12" i="10"/>
  <c r="G27" i="9"/>
  <c r="H9" i="7"/>
  <c r="M25" i="18"/>
  <c r="H22" i="13"/>
  <c r="J25" i="16"/>
  <c r="W17" i="12"/>
  <c r="M22" i="18"/>
  <c r="V21" i="12"/>
  <c r="F20" i="10"/>
  <c r="H15" i="13"/>
  <c r="I23" i="5"/>
  <c r="I24" i="5"/>
  <c r="D30" i="9"/>
  <c r="I43" i="13"/>
  <c r="J5" i="16"/>
  <c r="U22" i="12"/>
  <c r="D28" i="10"/>
  <c r="F9" i="9"/>
  <c r="P24" i="5"/>
  <c r="U23" i="12"/>
  <c r="I24" i="19"/>
  <c r="H33" i="9"/>
  <c r="H24" i="13"/>
  <c r="G24" i="18"/>
  <c r="V19" i="12"/>
  <c r="V5" i="12"/>
  <c r="I21" i="18"/>
  <c r="F27" i="19"/>
  <c r="N19" i="10"/>
  <c r="D25" i="11"/>
  <c r="Q29" i="12"/>
  <c r="D7" i="15"/>
  <c r="Q28" i="12"/>
  <c r="T18" i="12"/>
  <c r="D49" i="9"/>
  <c r="H23" i="18"/>
  <c r="F21" i="9"/>
  <c r="H25" i="5"/>
  <c r="D24" i="9"/>
  <c r="F17" i="16"/>
  <c r="F27" i="14"/>
  <c r="F19" i="13"/>
  <c r="D26" i="11"/>
  <c r="E15" i="14"/>
  <c r="F8" i="11"/>
  <c r="H5" i="12"/>
  <c r="G28" i="10"/>
  <c r="L17" i="11"/>
  <c r="V14" i="12"/>
  <c r="F51" i="13"/>
  <c r="F29" i="9"/>
  <c r="R17" i="12"/>
  <c r="N16" i="10"/>
  <c r="M12" i="11"/>
  <c r="G14" i="9"/>
  <c r="M13" i="11"/>
  <c r="H25" i="11"/>
  <c r="O27" i="18"/>
  <c r="E23" i="16"/>
  <c r="E40" i="9"/>
  <c r="V16" i="12"/>
  <c r="D24" i="11"/>
  <c r="G30" i="18"/>
  <c r="F10" i="7"/>
  <c r="J15" i="12"/>
  <c r="G32" i="9"/>
  <c r="I48" i="13"/>
  <c r="I16" i="10"/>
  <c r="H40" i="15"/>
  <c r="I14" i="16"/>
  <c r="G6" i="15"/>
  <c r="F38" i="15"/>
  <c r="G12" i="7"/>
  <c r="L18" i="10"/>
  <c r="H7" i="11"/>
  <c r="J7" i="16"/>
  <c r="H9" i="14"/>
  <c r="D18" i="9"/>
  <c r="D48" i="9"/>
  <c r="H26" i="14"/>
  <c r="J18" i="12"/>
  <c r="F12" i="11"/>
  <c r="L19" i="12"/>
  <c r="I15" i="13"/>
  <c r="H17" i="14"/>
  <c r="G7" i="11"/>
  <c r="E16" i="15"/>
  <c r="N23" i="5"/>
  <c r="I26" i="13"/>
  <c r="D12" i="15"/>
  <c r="T28" i="12"/>
  <c r="H28" i="18"/>
  <c r="D37" i="13"/>
  <c r="L10" i="11"/>
  <c r="G26" i="18"/>
  <c r="I12" i="11"/>
  <c r="H18" i="16"/>
  <c r="H33" i="15"/>
  <c r="D22" i="15"/>
  <c r="G24" i="5"/>
  <c r="H43" i="9"/>
  <c r="V9" i="12"/>
  <c r="M27" i="11"/>
  <c r="I11" i="16"/>
  <c r="O22" i="12"/>
  <c r="E4" i="9"/>
  <c r="I8" i="16"/>
  <c r="G44" i="13"/>
  <c r="D20" i="9"/>
  <c r="I26" i="5"/>
  <c r="H35" i="9"/>
  <c r="D16" i="11"/>
  <c r="G24" i="11"/>
  <c r="E11" i="16"/>
  <c r="D40" i="13"/>
  <c r="O8" i="11"/>
  <c r="D26" i="9"/>
  <c r="F10" i="14"/>
  <c r="N22" i="5"/>
  <c r="F43" i="9"/>
  <c r="E51" i="15"/>
  <c r="F9" i="13"/>
  <c r="I9" i="19"/>
  <c r="G12" i="11"/>
  <c r="M31" i="18"/>
  <c r="G35" i="15"/>
  <c r="G10" i="13"/>
  <c r="D50" i="13"/>
  <c r="H6" i="16"/>
  <c r="E14" i="15"/>
  <c r="G44" i="9"/>
  <c r="G17" i="10"/>
  <c r="G38" i="15"/>
  <c r="G23" i="9"/>
  <c r="I4" i="13"/>
  <c r="O28" i="18"/>
  <c r="E38" i="9"/>
  <c r="G18" i="9"/>
  <c r="L17" i="12"/>
  <c r="R22" i="12"/>
  <c r="F15" i="11"/>
  <c r="E26" i="14"/>
  <c r="V8" i="12"/>
  <c r="U16" i="12"/>
  <c r="E5" i="12"/>
  <c r="H48" i="15"/>
  <c r="T23" i="12"/>
  <c r="H32" i="9"/>
  <c r="D24" i="13"/>
  <c r="D8" i="9"/>
  <c r="H8" i="13"/>
  <c r="K11" i="12"/>
  <c r="D44" i="9"/>
  <c r="I17" i="5"/>
  <c r="D46" i="13"/>
  <c r="H6" i="13"/>
  <c r="H26" i="11"/>
  <c r="D4" i="7"/>
  <c r="H28" i="15"/>
  <c r="D14" i="9"/>
  <c r="P21" i="5"/>
  <c r="G17" i="16"/>
  <c r="D10" i="14"/>
  <c r="G21" i="18"/>
  <c r="F7" i="11"/>
  <c r="G10" i="15"/>
  <c r="I10" i="11"/>
  <c r="G20" i="10"/>
  <c r="J25" i="5"/>
  <c r="D8" i="15"/>
  <c r="H17" i="9"/>
  <c r="D18" i="10"/>
  <c r="G37" i="15"/>
  <c r="J14" i="12"/>
  <c r="E28" i="9"/>
  <c r="H17" i="16"/>
  <c r="I9" i="11"/>
  <c r="H26" i="19"/>
  <c r="F10" i="19"/>
  <c r="H23" i="16"/>
  <c r="G48" i="9"/>
  <c r="I44" i="13"/>
  <c r="M26" i="18"/>
  <c r="I19" i="5"/>
  <c r="H28" i="12"/>
  <c r="D14" i="14"/>
  <c r="I39" i="13"/>
  <c r="F18" i="15"/>
  <c r="R10" i="12"/>
  <c r="F34" i="15"/>
  <c r="G22" i="16"/>
  <c r="D32" i="15"/>
  <c r="J8" i="12"/>
  <c r="H17" i="13"/>
  <c r="G45" i="13"/>
  <c r="E49" i="15"/>
  <c r="E7" i="16"/>
  <c r="M19" i="12"/>
  <c r="M7" i="11"/>
  <c r="N21" i="5"/>
  <c r="T20" i="12"/>
  <c r="O11" i="12"/>
  <c r="G43" i="13"/>
  <c r="H7" i="15"/>
  <c r="G4" i="13"/>
  <c r="F9" i="15"/>
  <c r="I37" i="13"/>
  <c r="E13" i="9"/>
  <c r="N27" i="10"/>
  <c r="F39" i="15"/>
  <c r="G45" i="15"/>
  <c r="O20" i="12"/>
  <c r="H13" i="12"/>
  <c r="F13" i="5"/>
  <c r="F8" i="15"/>
  <c r="H28" i="11"/>
  <c r="P21" i="12"/>
  <c r="D17" i="19"/>
  <c r="I10" i="5"/>
  <c r="Q10" i="12"/>
  <c r="G44" i="15"/>
  <c r="O12" i="11"/>
  <c r="H44" i="13"/>
  <c r="G47" i="9"/>
  <c r="J8" i="5"/>
  <c r="H18" i="14"/>
  <c r="K14" i="12"/>
  <c r="G7" i="9"/>
  <c r="G10" i="12"/>
  <c r="T16" i="12"/>
  <c r="G20" i="15"/>
  <c r="F25" i="9"/>
  <c r="D14" i="13"/>
  <c r="F14" i="13"/>
  <c r="N13" i="11"/>
  <c r="L25" i="11"/>
  <c r="F38" i="9"/>
  <c r="N7" i="11"/>
  <c r="H9" i="19"/>
  <c r="F22" i="13"/>
  <c r="E36" i="15"/>
  <c r="G15" i="13"/>
  <c r="O16" i="10"/>
  <c r="H28" i="13"/>
  <c r="H23" i="12"/>
  <c r="H23" i="9"/>
  <c r="F42" i="13"/>
  <c r="I36" i="13"/>
  <c r="H12" i="19"/>
  <c r="H18" i="12"/>
  <c r="L9" i="12"/>
  <c r="H41" i="15"/>
  <c r="D16" i="12"/>
  <c r="G27" i="18"/>
  <c r="T8" i="12"/>
  <c r="G37" i="13"/>
  <c r="J18" i="5"/>
  <c r="D18" i="13"/>
  <c r="E14" i="5"/>
  <c r="I21" i="16"/>
  <c r="G28" i="15"/>
  <c r="H4" i="9"/>
  <c r="D42" i="15"/>
  <c r="G25" i="9"/>
  <c r="G41" i="13"/>
  <c r="G23" i="5"/>
  <c r="D9" i="9"/>
  <c r="O19" i="12"/>
  <c r="I18" i="10"/>
  <c r="M14" i="10"/>
  <c r="P29" i="12"/>
  <c r="L28" i="11"/>
  <c r="H18" i="10"/>
  <c r="D16" i="15"/>
  <c r="G7" i="13"/>
  <c r="I8" i="11"/>
  <c r="F10" i="13"/>
  <c r="D17" i="11"/>
  <c r="E5" i="5"/>
  <c r="D15" i="13"/>
  <c r="H26" i="13"/>
  <c r="F25" i="5"/>
  <c r="G12" i="9"/>
  <c r="E8" i="15"/>
  <c r="H17" i="12"/>
  <c r="F21" i="14"/>
  <c r="F17" i="19"/>
  <c r="R19" i="12"/>
  <c r="H8" i="7"/>
  <c r="D43" i="13"/>
  <c r="H21" i="15"/>
  <c r="V15" i="12"/>
  <c r="D16" i="19"/>
  <c r="G14" i="13"/>
  <c r="H15" i="11"/>
  <c r="K5" i="12"/>
  <c r="K31" i="18"/>
  <c r="G38" i="9"/>
  <c r="R9" i="12"/>
  <c r="L15" i="10"/>
  <c r="N33" i="18"/>
  <c r="I47" i="13"/>
  <c r="K21" i="12"/>
  <c r="H10" i="9"/>
  <c r="I16" i="16"/>
  <c r="E47" i="9"/>
  <c r="E15" i="16"/>
  <c r="E17" i="14"/>
  <c r="G42" i="9"/>
  <c r="M4" i="11"/>
  <c r="Q16" i="12"/>
  <c r="D17" i="13"/>
  <c r="H9" i="9"/>
  <c r="F44" i="9"/>
  <c r="N22" i="18"/>
  <c r="G24" i="13"/>
  <c r="F14" i="19"/>
  <c r="E48" i="9"/>
  <c r="E17" i="9"/>
  <c r="T19" i="12"/>
  <c r="J8" i="16"/>
  <c r="M20" i="10"/>
  <c r="M18" i="11"/>
  <c r="N28" i="10"/>
  <c r="D28" i="13"/>
  <c r="E8" i="5"/>
  <c r="R14" i="12"/>
  <c r="F16" i="12"/>
  <c r="H51" i="9"/>
  <c r="G21" i="13"/>
  <c r="G29" i="13"/>
  <c r="H20" i="9"/>
  <c r="D41" i="9"/>
  <c r="D27" i="9"/>
  <c r="I15" i="11"/>
  <c r="H23" i="5"/>
  <c r="H31" i="15"/>
  <c r="I51" i="13"/>
  <c r="G16" i="12"/>
  <c r="D29" i="15"/>
  <c r="G35" i="9"/>
  <c r="H24" i="9"/>
  <c r="F24" i="11"/>
  <c r="F26" i="14"/>
  <c r="M23" i="18"/>
  <c r="H35" i="15"/>
  <c r="G8" i="5"/>
  <c r="F25" i="11"/>
  <c r="D10" i="9"/>
  <c r="N24" i="18"/>
  <c r="D15" i="19"/>
  <c r="G10" i="9"/>
  <c r="H34" i="9"/>
  <c r="O13" i="11"/>
  <c r="N26" i="11"/>
  <c r="J22" i="12"/>
  <c r="N17" i="5"/>
  <c r="I5" i="5"/>
  <c r="E19" i="16"/>
  <c r="D19" i="12"/>
  <c r="H29" i="9"/>
  <c r="G49" i="9"/>
  <c r="E18" i="14"/>
  <c r="F44" i="13"/>
  <c r="D28" i="19"/>
  <c r="H21" i="13"/>
  <c r="I18" i="5"/>
  <c r="G39" i="13"/>
  <c r="M15" i="11"/>
  <c r="H20" i="13"/>
  <c r="N15" i="10"/>
  <c r="F17" i="15"/>
  <c r="D4" i="15"/>
  <c r="H8" i="15"/>
  <c r="I25" i="13"/>
  <c r="G21" i="14"/>
  <c r="H15" i="12"/>
  <c r="E40" i="15"/>
  <c r="L16" i="10"/>
  <c r="D25" i="15"/>
  <c r="I23" i="13"/>
  <c r="M17" i="12"/>
  <c r="F50" i="15"/>
  <c r="F41" i="13"/>
  <c r="E37" i="9"/>
  <c r="W28" i="12"/>
  <c r="O15" i="5"/>
  <c r="F9" i="19"/>
  <c r="P13" i="5"/>
  <c r="N25" i="11"/>
  <c r="E9" i="15"/>
  <c r="L23" i="12"/>
  <c r="H22" i="9"/>
  <c r="D31" i="13"/>
  <c r="O24" i="5"/>
  <c r="H17" i="19"/>
  <c r="G21" i="12"/>
  <c r="H20" i="18"/>
  <c r="Q22" i="12"/>
  <c r="G23" i="18"/>
  <c r="W29" i="12"/>
  <c r="L20" i="12"/>
  <c r="D39" i="15"/>
  <c r="O24" i="11"/>
  <c r="M13" i="10"/>
  <c r="H30" i="9"/>
  <c r="O21" i="5"/>
  <c r="D16" i="9"/>
  <c r="G25" i="16"/>
  <c r="F16" i="14"/>
  <c r="D32" i="13"/>
  <c r="O4" i="11"/>
  <c r="D34" i="9"/>
  <c r="F26" i="9"/>
  <c r="F28" i="14"/>
  <c r="P9" i="5"/>
  <c r="H24" i="11"/>
  <c r="F26" i="10"/>
  <c r="I10" i="10"/>
  <c r="G19" i="13"/>
  <c r="I19" i="10"/>
  <c r="M18" i="12"/>
  <c r="O20" i="10"/>
  <c r="F13" i="13"/>
  <c r="F13" i="16"/>
  <c r="G21" i="5"/>
  <c r="G25" i="11"/>
  <c r="E34" i="9"/>
  <c r="E24" i="15"/>
  <c r="E17" i="15"/>
  <c r="G22" i="5"/>
  <c r="J16" i="5"/>
  <c r="G13" i="13"/>
  <c r="I7" i="11"/>
  <c r="G38" i="13"/>
  <c r="E9" i="7"/>
  <c r="H49" i="9"/>
  <c r="H7" i="19"/>
  <c r="O26" i="10"/>
  <c r="L19" i="10"/>
  <c r="D8" i="11"/>
  <c r="H26" i="15"/>
  <c r="D17" i="15"/>
  <c r="I23" i="16"/>
  <c r="U15" i="12"/>
  <c r="R28" i="12"/>
  <c r="F33" i="13"/>
  <c r="E7" i="14"/>
  <c r="F4" i="15"/>
  <c r="H25" i="9"/>
  <c r="O8" i="12"/>
  <c r="J28" i="18"/>
  <c r="V10" i="12"/>
  <c r="G20" i="18"/>
  <c r="F22" i="14"/>
  <c r="G25" i="18"/>
  <c r="Q18" i="12"/>
  <c r="I26" i="19"/>
  <c r="G26" i="9"/>
  <c r="H14" i="15"/>
  <c r="G6" i="13"/>
  <c r="J21" i="16"/>
  <c r="E28" i="18"/>
  <c r="O16" i="12"/>
  <c r="G17" i="19"/>
  <c r="D28" i="12"/>
  <c r="L13" i="10"/>
  <c r="N10" i="11"/>
  <c r="Q14" i="12"/>
  <c r="E14" i="16"/>
  <c r="O16" i="11"/>
  <c r="H5" i="13"/>
  <c r="G42" i="15"/>
  <c r="F19" i="12"/>
  <c r="D48" i="13"/>
  <c r="E28" i="15"/>
  <c r="F25" i="16"/>
  <c r="J26" i="18"/>
  <c r="D20" i="15"/>
  <c r="M18" i="10"/>
  <c r="G20" i="9"/>
  <c r="E18" i="9"/>
  <c r="D19" i="10"/>
  <c r="D34" i="15"/>
  <c r="H51" i="15"/>
  <c r="H16" i="15"/>
  <c r="I22" i="5"/>
  <c r="F26" i="5"/>
  <c r="W13" i="12"/>
  <c r="E16" i="9"/>
  <c r="E41" i="15"/>
  <c r="D16" i="14"/>
  <c r="F11" i="12"/>
  <c r="D23" i="12"/>
  <c r="H43" i="15"/>
  <c r="E29" i="9"/>
  <c r="M27" i="12"/>
  <c r="G7" i="15"/>
  <c r="G18" i="13"/>
  <c r="J30" i="18"/>
  <c r="G48" i="15"/>
  <c r="E43" i="15"/>
  <c r="F4" i="14"/>
  <c r="H44" i="15"/>
  <c r="T14" i="12"/>
  <c r="O14" i="5"/>
  <c r="J5" i="5"/>
  <c r="H6" i="9"/>
  <c r="G25" i="19"/>
  <c r="F14" i="10"/>
  <c r="G15" i="14"/>
  <c r="D10" i="11"/>
  <c r="V17" i="12"/>
  <c r="U14" i="12"/>
  <c r="O16" i="5"/>
  <c r="D5" i="12"/>
  <c r="G16" i="5"/>
  <c r="G30" i="13"/>
  <c r="H13" i="13"/>
  <c r="I50" i="13"/>
  <c r="D18" i="19"/>
  <c r="I21" i="13"/>
  <c r="I21" i="5"/>
  <c r="D27" i="12"/>
  <c r="O26" i="18"/>
  <c r="G7" i="10"/>
  <c r="J10" i="5"/>
  <c r="H7" i="9"/>
  <c r="G46" i="9"/>
  <c r="U8" i="12"/>
  <c r="O26" i="11"/>
  <c r="F12" i="19"/>
  <c r="D27" i="11"/>
  <c r="J24" i="5"/>
  <c r="H5" i="16"/>
  <c r="I17" i="10"/>
  <c r="D14" i="12"/>
  <c r="E23" i="15"/>
  <c r="G8" i="16"/>
  <c r="F14" i="15"/>
  <c r="E25" i="5"/>
  <c r="H12" i="7"/>
  <c r="F7" i="13"/>
  <c r="P11" i="12"/>
  <c r="E15" i="12"/>
  <c r="H15" i="19"/>
  <c r="I25" i="5"/>
  <c r="G25" i="15"/>
  <c r="E45" i="9"/>
  <c r="E13" i="5"/>
  <c r="H14" i="10"/>
  <c r="D10" i="15"/>
  <c r="T11" i="12"/>
  <c r="F22" i="15"/>
  <c r="E34" i="15"/>
  <c r="E18" i="12"/>
  <c r="G9" i="12"/>
  <c r="E24" i="9"/>
  <c r="E8" i="7"/>
  <c r="G16" i="19"/>
  <c r="F26" i="13"/>
  <c r="D18" i="15"/>
  <c r="H26" i="9"/>
  <c r="E21" i="18"/>
  <c r="H17" i="15"/>
  <c r="G15" i="10"/>
  <c r="D43" i="15"/>
  <c r="W23" i="12"/>
  <c r="N12" i="11"/>
  <c r="D35" i="9"/>
  <c r="G32" i="15"/>
  <c r="F9" i="10"/>
  <c r="G43" i="9"/>
  <c r="E19" i="15"/>
  <c r="I25" i="18"/>
  <c r="I25" i="19"/>
  <c r="F8" i="9"/>
  <c r="G22" i="13"/>
  <c r="M23" i="12"/>
  <c r="D13" i="15"/>
  <c r="G33" i="13"/>
  <c r="H28" i="10"/>
  <c r="I8" i="13"/>
  <c r="E35" i="15"/>
  <c r="P23" i="5"/>
  <c r="E12" i="14"/>
  <c r="H8" i="10"/>
  <c r="I14" i="11"/>
  <c r="F5" i="9"/>
  <c r="F22" i="16"/>
  <c r="N32" i="18"/>
  <c r="N18" i="10"/>
  <c r="I8" i="10"/>
  <c r="E25" i="15"/>
  <c r="H16" i="5"/>
  <c r="I15" i="10"/>
  <c r="M20" i="18"/>
  <c r="D15" i="14"/>
  <c r="F40" i="13"/>
  <c r="F10" i="9"/>
  <c r="G26" i="10"/>
  <c r="P18" i="12"/>
  <c r="F51" i="15"/>
  <c r="G28" i="14"/>
  <c r="E25" i="18"/>
  <c r="I18" i="19"/>
  <c r="H8" i="9"/>
  <c r="F20" i="14"/>
  <c r="I17" i="16"/>
  <c r="E6" i="15"/>
  <c r="I6" i="16"/>
  <c r="U13" i="12"/>
  <c r="D11" i="12"/>
  <c r="G28" i="18"/>
  <c r="H11" i="16"/>
  <c r="D35" i="15"/>
  <c r="D12" i="10"/>
  <c r="J11" i="5"/>
  <c r="Q15" i="12"/>
  <c r="I45" i="13"/>
  <c r="D13" i="12"/>
  <c r="I17" i="19"/>
  <c r="E19" i="12"/>
  <c r="K20" i="12"/>
  <c r="D22" i="13"/>
  <c r="H43" i="13"/>
  <c r="H24" i="16"/>
  <c r="L13" i="11"/>
  <c r="G15" i="11"/>
  <c r="G25" i="13"/>
  <c r="O25" i="11"/>
  <c r="G11" i="5"/>
  <c r="I13" i="19"/>
  <c r="M8" i="12"/>
  <c r="O31" i="18"/>
  <c r="H32" i="13"/>
  <c r="Q23" i="12"/>
  <c r="Q8" i="12"/>
  <c r="N26" i="10"/>
  <c r="W21" i="12"/>
  <c r="F24" i="15"/>
  <c r="G7" i="19"/>
  <c r="H45" i="15"/>
  <c r="J20" i="16"/>
  <c r="E51" i="9"/>
  <c r="E24" i="18"/>
  <c r="F25" i="15"/>
  <c r="D10" i="19"/>
  <c r="D10" i="10"/>
  <c r="I24" i="18"/>
  <c r="J31" i="18"/>
  <c r="D21" i="12"/>
  <c r="M17" i="10"/>
  <c r="H26" i="5"/>
  <c r="G26" i="5"/>
  <c r="F32" i="9"/>
  <c r="G29" i="15"/>
  <c r="H31" i="13"/>
  <c r="O27" i="11"/>
  <c r="H12" i="10"/>
  <c r="H14" i="13"/>
  <c r="J25" i="18"/>
  <c r="F18" i="11"/>
  <c r="O22" i="5"/>
  <c r="M27" i="18"/>
  <c r="L16" i="11"/>
  <c r="I22" i="16"/>
  <c r="I18" i="16"/>
  <c r="M26" i="5"/>
  <c r="D18" i="11"/>
  <c r="M18" i="5"/>
  <c r="F49" i="15"/>
  <c r="O19" i="10"/>
  <c r="L27" i="10"/>
  <c r="H19" i="14"/>
  <c r="F35" i="13"/>
  <c r="E13" i="12"/>
  <c r="R13" i="12"/>
  <c r="F49" i="13"/>
  <c r="J24" i="16"/>
  <c r="O22" i="18"/>
  <c r="F18" i="12"/>
  <c r="N14" i="5"/>
  <c r="H4" i="14"/>
  <c r="G10" i="14"/>
  <c r="F13" i="9"/>
  <c r="O18" i="10"/>
  <c r="G20" i="16"/>
  <c r="M21" i="12"/>
  <c r="K25" i="18"/>
  <c r="F9" i="14"/>
  <c r="I31" i="18"/>
  <c r="J19" i="16"/>
  <c r="F17" i="11"/>
  <c r="I24" i="16"/>
  <c r="H20" i="15"/>
  <c r="H10" i="12"/>
  <c r="K20" i="18"/>
  <c r="H15" i="15"/>
  <c r="F22" i="9"/>
  <c r="E19" i="5"/>
  <c r="D29" i="13"/>
  <c r="W11" i="12"/>
  <c r="E25" i="9"/>
  <c r="F10" i="11"/>
  <c r="D36" i="15"/>
  <c r="M21" i="18"/>
  <c r="D10" i="13"/>
  <c r="J23" i="18"/>
  <c r="F35" i="15"/>
  <c r="Q20" i="12"/>
  <c r="M30" i="18"/>
  <c r="F43" i="15"/>
  <c r="G8" i="11"/>
  <c r="D51" i="15"/>
  <c r="F28" i="12"/>
  <c r="D44" i="13"/>
  <c r="I19" i="13"/>
  <c r="F8" i="14"/>
  <c r="D14" i="11"/>
  <c r="M29" i="12"/>
  <c r="F8" i="5"/>
  <c r="E21" i="14"/>
  <c r="L5" i="12"/>
  <c r="R21" i="12"/>
  <c r="G4" i="14"/>
  <c r="F25" i="13"/>
  <c r="H9" i="11"/>
  <c r="K33" i="18"/>
  <c r="H46" i="15"/>
  <c r="N20" i="18"/>
  <c r="D13" i="13"/>
  <c r="G9" i="19"/>
  <c r="U20" i="12"/>
  <c r="E18" i="15"/>
  <c r="E9" i="5"/>
  <c r="E50" i="9"/>
  <c r="D19" i="15"/>
  <c r="G13" i="10"/>
  <c r="H40" i="9"/>
  <c r="G20" i="13"/>
  <c r="H11" i="5"/>
  <c r="V22" i="12"/>
  <c r="I35" i="13"/>
  <c r="G22" i="12"/>
  <c r="N20" i="5"/>
  <c r="F12" i="9"/>
  <c r="D22" i="14"/>
  <c r="F19" i="9"/>
  <c r="F23" i="16"/>
  <c r="N20" i="10"/>
  <c r="V20" i="12"/>
  <c r="L22" i="12"/>
  <c r="I22" i="18"/>
  <c r="G36" i="15"/>
  <c r="I27" i="10"/>
  <c r="D7" i="13"/>
  <c r="D9" i="13"/>
  <c r="H20" i="16"/>
  <c r="E20" i="12"/>
  <c r="J16" i="16"/>
  <c r="J21" i="18"/>
  <c r="L15" i="11"/>
  <c r="E22" i="16"/>
  <c r="H48" i="13"/>
  <c r="D26" i="19"/>
  <c r="U10" i="12"/>
  <c r="G40" i="9"/>
  <c r="I13" i="16"/>
  <c r="G6" i="16"/>
  <c r="D35" i="13"/>
  <c r="H8" i="12"/>
  <c r="P5" i="12"/>
  <c r="G24" i="19"/>
  <c r="H37" i="13"/>
  <c r="G14" i="10"/>
  <c r="F14" i="12"/>
  <c r="D14" i="19"/>
  <c r="O18" i="11"/>
  <c r="H46" i="9"/>
  <c r="G24" i="15"/>
  <c r="H13" i="14"/>
  <c r="F40" i="15"/>
  <c r="I9" i="5"/>
  <c r="D47" i="13"/>
  <c r="N9" i="11"/>
  <c r="D41" i="15"/>
  <c r="F14" i="16"/>
  <c r="E22" i="9"/>
  <c r="H13" i="16"/>
  <c r="G14" i="19"/>
  <c r="P10" i="5"/>
  <c r="H4" i="15"/>
  <c r="G10" i="5"/>
  <c r="E39" i="9"/>
  <c r="G15" i="16"/>
  <c r="H6" i="15"/>
  <c r="E49" i="9"/>
  <c r="G29" i="18"/>
  <c r="N18" i="5"/>
  <c r="G8" i="13"/>
  <c r="H8" i="5"/>
  <c r="H10" i="15"/>
  <c r="I20" i="13"/>
  <c r="G5" i="12"/>
  <c r="F19" i="10"/>
  <c r="I26" i="10"/>
  <c r="M8" i="11"/>
  <c r="G33" i="15"/>
  <c r="D14" i="10"/>
  <c r="I14" i="13"/>
  <c r="E17" i="12"/>
  <c r="M29" i="18"/>
  <c r="H45" i="9"/>
  <c r="F34" i="13"/>
  <c r="G17" i="11"/>
  <c r="H7" i="16"/>
  <c r="F15" i="15"/>
  <c r="G4" i="10"/>
  <c r="E42" i="9"/>
  <c r="H23" i="13"/>
  <c r="G5" i="13"/>
  <c r="H30" i="18"/>
  <c r="H51" i="13"/>
  <c r="H25" i="16"/>
  <c r="O26" i="5"/>
  <c r="G8" i="19"/>
  <c r="D8" i="19"/>
  <c r="D40" i="9"/>
  <c r="G9" i="9"/>
  <c r="D12" i="13"/>
  <c r="L14" i="11"/>
  <c r="E28" i="12"/>
  <c r="E27" i="14"/>
  <c r="G16" i="14"/>
  <c r="H12" i="9"/>
  <c r="I18" i="11"/>
  <c r="H29" i="13"/>
  <c r="E43" i="9"/>
  <c r="D49" i="15"/>
  <c r="I29" i="13"/>
  <c r="F16" i="5"/>
  <c r="G19" i="5"/>
  <c r="H15" i="14"/>
  <c r="G24" i="16"/>
  <c r="F18" i="14"/>
  <c r="D20" i="12"/>
  <c r="O32" i="18"/>
  <c r="F16" i="15"/>
  <c r="G50" i="15"/>
  <c r="N12" i="10"/>
  <c r="G26" i="13"/>
  <c r="J11" i="12"/>
  <c r="F6" i="15"/>
  <c r="H25" i="18"/>
  <c r="E19" i="9"/>
  <c r="F18" i="13"/>
  <c r="G33" i="18"/>
  <c r="I23" i="18"/>
  <c r="F44" i="15"/>
  <c r="H24" i="5"/>
  <c r="H14" i="19"/>
  <c r="M10" i="12"/>
  <c r="F17" i="13"/>
  <c r="G13" i="11"/>
  <c r="G15" i="5"/>
  <c r="D33" i="15"/>
  <c r="F30" i="9"/>
  <c r="J18" i="16"/>
  <c r="F28" i="11"/>
  <c r="I13" i="13"/>
  <c r="W16" i="12"/>
  <c r="M22" i="5"/>
  <c r="I22" i="13"/>
  <c r="E33" i="9"/>
  <c r="I24" i="13"/>
  <c r="F19" i="5"/>
  <c r="G40" i="15"/>
  <c r="H19" i="15"/>
  <c r="F5" i="16"/>
  <c r="H9" i="5"/>
  <c r="F4" i="11"/>
  <c r="F14" i="9"/>
  <c r="M9" i="12"/>
  <c r="H47" i="15"/>
  <c r="M10" i="11"/>
  <c r="H34" i="13"/>
  <c r="E20" i="16"/>
  <c r="F15" i="9"/>
  <c r="E22" i="12"/>
  <c r="G17" i="12"/>
  <c r="G50" i="9"/>
  <c r="D25" i="19"/>
  <c r="D9" i="7"/>
  <c r="I7" i="10"/>
  <c r="J19" i="12"/>
  <c r="I13" i="11"/>
  <c r="H22" i="5"/>
  <c r="D28" i="15"/>
  <c r="J6" i="16"/>
  <c r="E44" i="9"/>
  <c r="G11" i="12"/>
  <c r="H33" i="13"/>
  <c r="I12" i="13"/>
  <c r="N17" i="10"/>
  <c r="D23" i="9"/>
  <c r="M24" i="11"/>
  <c r="E16" i="14"/>
  <c r="F22" i="12"/>
  <c r="I24" i="11"/>
  <c r="M15" i="10"/>
  <c r="F15" i="13"/>
  <c r="W8" i="12"/>
  <c r="H37" i="9"/>
  <c r="N15" i="11"/>
  <c r="I4" i="10"/>
  <c r="F4" i="7"/>
  <c r="G50" i="13"/>
  <c r="H15" i="16"/>
  <c r="M16" i="5"/>
  <c r="F41" i="15"/>
  <c r="I28" i="13"/>
  <c r="H18" i="11"/>
  <c r="I16" i="11"/>
  <c r="J22" i="16"/>
  <c r="H38" i="9"/>
  <c r="F8" i="12"/>
  <c r="F46" i="9"/>
  <c r="D7" i="14"/>
  <c r="O15" i="12"/>
  <c r="F30" i="15"/>
  <c r="I13" i="10"/>
  <c r="D8" i="12"/>
  <c r="F20" i="13"/>
  <c r="P13" i="12"/>
  <c r="E29" i="12"/>
  <c r="G49" i="13"/>
  <c r="I28" i="11"/>
  <c r="E5" i="9"/>
  <c r="O21" i="12"/>
  <c r="N13" i="10"/>
  <c r="E8" i="12"/>
  <c r="M14" i="11"/>
  <c r="H50" i="13"/>
  <c r="T22" i="12"/>
  <c r="F8" i="7"/>
  <c r="D27" i="19"/>
  <c r="G27" i="13"/>
  <c r="H27" i="18"/>
  <c r="W20" i="12"/>
  <c r="D50" i="9"/>
  <c r="E5" i="15"/>
  <c r="I38" i="13"/>
  <c r="F23" i="5"/>
  <c r="O13" i="10"/>
  <c r="F26" i="19"/>
  <c r="G34" i="9"/>
  <c r="G30" i="9"/>
  <c r="H18" i="19"/>
  <c r="E37" i="15"/>
  <c r="G12" i="14"/>
  <c r="G4" i="11"/>
  <c r="R11" i="12"/>
  <c r="H7" i="7"/>
  <c r="J16" i="12"/>
  <c r="O30" i="18"/>
  <c r="F15" i="14"/>
  <c r="D46" i="15"/>
  <c r="F4" i="9"/>
  <c r="D47" i="15"/>
  <c r="M15" i="12"/>
  <c r="N13" i="5"/>
  <c r="F24" i="9"/>
  <c r="J10" i="12"/>
  <c r="H35" i="13"/>
  <c r="H39" i="13"/>
  <c r="E8" i="16"/>
  <c r="E46" i="9"/>
  <c r="F32" i="13"/>
  <c r="F20" i="5"/>
  <c r="L8" i="12"/>
  <c r="H14" i="12"/>
  <c r="J23" i="5"/>
  <c r="F10" i="12"/>
  <c r="N31" i="18"/>
  <c r="D34" i="13"/>
  <c r="E10" i="7"/>
  <c r="H42" i="13"/>
  <c r="K29" i="18"/>
  <c r="I10" i="13"/>
  <c r="L26" i="10"/>
  <c r="E9" i="14"/>
  <c r="E21" i="16"/>
  <c r="F15" i="12"/>
  <c r="D21" i="14"/>
  <c r="E14" i="12"/>
  <c r="P16" i="5"/>
  <c r="G17" i="15"/>
  <c r="G16" i="16"/>
  <c r="G13" i="16"/>
  <c r="N21" i="18"/>
  <c r="M9" i="11"/>
  <c r="F8" i="13"/>
  <c r="G29" i="12"/>
  <c r="E30" i="15"/>
  <c r="I5" i="13"/>
  <c r="O23" i="12"/>
  <c r="N14" i="10"/>
  <c r="F45" i="9"/>
  <c r="J11" i="16"/>
  <c r="F23" i="15"/>
  <c r="E24" i="5"/>
  <c r="G21" i="15"/>
  <c r="J13" i="12"/>
  <c r="F29" i="12"/>
  <c r="D16" i="13"/>
  <c r="F20" i="15"/>
  <c r="D16" i="10"/>
  <c r="J14" i="5"/>
  <c r="M32" i="18"/>
  <c r="F5" i="5"/>
  <c r="I7" i="13"/>
  <c r="E26" i="16"/>
  <c r="D8" i="10"/>
  <c r="V27" i="12"/>
  <c r="M28" i="11"/>
  <c r="D8" i="13"/>
  <c r="N27" i="11"/>
  <c r="D23" i="13"/>
  <c r="N8" i="11"/>
  <c r="G17" i="14"/>
  <c r="G45" i="9"/>
  <c r="L14" i="12"/>
  <c r="T15" i="12"/>
  <c r="Q19" i="12"/>
  <c r="P20" i="5"/>
  <c r="F14" i="14"/>
  <c r="E31" i="18"/>
  <c r="H28" i="19"/>
  <c r="D24" i="15"/>
  <c r="G31" i="13"/>
  <c r="H20" i="12"/>
  <c r="G20" i="5"/>
  <c r="H14" i="5"/>
  <c r="H36" i="15"/>
  <c r="H16" i="14"/>
  <c r="G13" i="5"/>
  <c r="U17" i="12"/>
  <c r="I27" i="19"/>
  <c r="F13" i="19"/>
  <c r="G9" i="10"/>
  <c r="D30" i="13"/>
  <c r="F16" i="9"/>
  <c r="P17" i="12"/>
  <c r="G34" i="15"/>
  <c r="G5" i="16"/>
  <c r="D21" i="13"/>
  <c r="O25" i="18"/>
  <c r="G18" i="5"/>
  <c r="E46" i="15"/>
  <c r="P26" i="5"/>
  <c r="G35" i="13"/>
  <c r="F39" i="9"/>
  <c r="E26" i="9"/>
  <c r="N28" i="18"/>
  <c r="O17" i="10"/>
  <c r="G10" i="11"/>
  <c r="H31" i="18"/>
  <c r="G22" i="14"/>
  <c r="E10" i="15"/>
  <c r="D19" i="13"/>
  <c r="J9" i="12"/>
  <c r="D7" i="11"/>
  <c r="F45" i="13"/>
  <c r="K16" i="12"/>
  <c r="D51" i="9"/>
  <c r="F26" i="16"/>
  <c r="H25" i="19"/>
  <c r="P19" i="5"/>
  <c r="D37" i="15"/>
  <c r="I15" i="16"/>
  <c r="H10" i="11"/>
  <c r="D45" i="15"/>
  <c r="L4" i="11"/>
  <c r="D48" i="15"/>
  <c r="F47" i="15"/>
  <c r="J33" i="18"/>
  <c r="V13" i="12"/>
  <c r="H8" i="16"/>
  <c r="I46" i="13"/>
  <c r="G40" i="13"/>
  <c r="D45" i="9"/>
  <c r="T13" i="12"/>
  <c r="T5" i="12"/>
  <c r="F22" i="5"/>
  <c r="E21" i="15"/>
  <c r="H24" i="19"/>
  <c r="W15" i="12"/>
  <c r="H48" i="9"/>
  <c r="W22" i="12"/>
  <c r="L12" i="10"/>
  <c r="G27" i="14"/>
  <c r="H22" i="18"/>
  <c r="D13" i="14"/>
  <c r="P23" i="12"/>
  <c r="V11" i="12"/>
  <c r="O9" i="11"/>
  <c r="O17" i="12"/>
  <c r="J23" i="12"/>
  <c r="H4" i="13"/>
  <c r="D4" i="9"/>
  <c r="D28" i="9"/>
  <c r="K23" i="18"/>
  <c r="F13" i="12"/>
  <c r="R18" i="12"/>
  <c r="J17" i="5"/>
  <c r="G27" i="11"/>
  <c r="I32" i="18"/>
  <c r="I20" i="10"/>
  <c r="D12" i="9"/>
  <c r="O10" i="12"/>
  <c r="F34" i="9"/>
  <c r="H40" i="13"/>
  <c r="J19" i="5"/>
  <c r="O28" i="11"/>
  <c r="N24" i="5"/>
  <c r="F27" i="15"/>
  <c r="N26" i="18"/>
  <c r="G5" i="5"/>
  <c r="H8" i="11"/>
  <c r="H47" i="13"/>
  <c r="H13" i="19"/>
  <c r="I7" i="19"/>
  <c r="D8" i="7"/>
  <c r="F18" i="5"/>
  <c r="G19" i="15"/>
  <c r="D15" i="9"/>
  <c r="Q17" i="12"/>
  <c r="Q13" i="12"/>
  <c r="H41" i="9"/>
  <c r="M15" i="5"/>
  <c r="D38" i="9"/>
  <c r="I19" i="16"/>
  <c r="I42" i="13"/>
  <c r="H19" i="9"/>
  <c r="E15" i="5"/>
  <c r="Q5" i="12"/>
  <c r="O13" i="12"/>
  <c r="H16" i="12"/>
  <c r="F15" i="10"/>
  <c r="G37" i="9"/>
  <c r="F10" i="5"/>
  <c r="I17" i="13"/>
  <c r="H21" i="5"/>
  <c r="G10" i="19"/>
  <c r="K27" i="18"/>
  <c r="F24" i="13"/>
  <c r="D14" i="15"/>
  <c r="Q11" i="12"/>
  <c r="H42" i="9"/>
  <c r="F10" i="10"/>
  <c r="O27" i="12"/>
  <c r="G13" i="12"/>
  <c r="H10" i="19"/>
  <c r="D31" i="15"/>
  <c r="H49" i="13"/>
  <c r="G41" i="9"/>
  <c r="E26" i="15"/>
  <c r="E27" i="9"/>
  <c r="D38" i="13"/>
  <c r="F40" i="9"/>
  <c r="N26" i="5"/>
  <c r="G26" i="15"/>
  <c r="F11" i="16"/>
  <c r="H4" i="19"/>
  <c r="F31" i="9"/>
  <c r="H20" i="5"/>
  <c r="G9" i="11"/>
  <c r="G18" i="12"/>
  <c r="E45" i="15"/>
  <c r="H16" i="19"/>
  <c r="I32" i="13"/>
  <c r="I4" i="19"/>
  <c r="F19" i="14"/>
  <c r="H7" i="13"/>
  <c r="G22" i="9"/>
  <c r="G32" i="18"/>
  <c r="E6" i="9"/>
  <c r="F7" i="9"/>
  <c r="H25" i="15"/>
  <c r="F5" i="13"/>
  <c r="D12" i="14"/>
  <c r="T10" i="12"/>
  <c r="E4" i="15"/>
  <c r="M27" i="10"/>
  <c r="G51" i="15"/>
  <c r="O28" i="10"/>
  <c r="D5" i="9"/>
  <c r="M25" i="11"/>
  <c r="E28" i="14"/>
  <c r="F29" i="15"/>
  <c r="G4" i="19"/>
  <c r="E22" i="5"/>
  <c r="M21" i="5"/>
  <c r="F28" i="19"/>
  <c r="F38" i="13"/>
  <c r="I33" i="18"/>
  <c r="D13" i="11"/>
  <c r="E18" i="16"/>
  <c r="P20" i="12"/>
  <c r="E32" i="18"/>
  <c r="H34" i="15"/>
  <c r="F27" i="11"/>
  <c r="G16" i="10"/>
  <c r="H15" i="10"/>
  <c r="E20" i="14"/>
  <c r="D21" i="15"/>
  <c r="D19" i="14"/>
  <c r="G28" i="12"/>
  <c r="D17" i="9"/>
  <c r="G30" i="15"/>
  <c r="G16" i="11"/>
  <c r="H27" i="11"/>
  <c r="G27" i="10"/>
  <c r="R8" i="12"/>
  <c r="D4" i="13"/>
  <c r="H13" i="5"/>
  <c r="D33" i="13"/>
  <c r="E30" i="9"/>
  <c r="W19" i="12"/>
  <c r="H24" i="18"/>
  <c r="F8" i="10"/>
  <c r="F32" i="15"/>
  <c r="N30" i="18"/>
  <c r="N17" i="11"/>
  <c r="O18" i="12"/>
  <c r="E20" i="5"/>
  <c r="I30" i="13"/>
  <c r="F16" i="11"/>
  <c r="F33" i="15"/>
  <c r="G4" i="15"/>
  <c r="O19" i="5"/>
  <c r="G20" i="12"/>
  <c r="I4" i="11"/>
  <c r="G9" i="15"/>
  <c r="M16" i="10"/>
  <c r="N28" i="11"/>
  <c r="H21" i="16"/>
  <c r="F21" i="5"/>
  <c r="F9" i="5"/>
  <c r="H4" i="7"/>
  <c r="P25" i="5"/>
  <c r="E20" i="9"/>
  <c r="H5" i="9"/>
  <c r="L14" i="10"/>
  <c r="D20" i="10"/>
  <c r="D6" i="9"/>
  <c r="G24" i="9"/>
  <c r="G10" i="10"/>
  <c r="D39" i="9"/>
  <c r="F10" i="15"/>
  <c r="H8" i="19"/>
  <c r="D45" i="13"/>
  <c r="P22" i="5"/>
  <c r="O20" i="18"/>
  <c r="F36" i="13"/>
  <c r="D9" i="11"/>
  <c r="O21" i="18"/>
  <c r="K8" i="12"/>
  <c r="M14" i="12"/>
  <c r="D25" i="13"/>
  <c r="I7" i="16"/>
  <c r="J29" i="18"/>
  <c r="H8" i="14"/>
  <c r="G20" i="14"/>
  <c r="H17" i="11"/>
  <c r="D22" i="12"/>
  <c r="J22" i="18"/>
  <c r="I13" i="5"/>
  <c r="D28" i="11"/>
  <c r="G23" i="16"/>
  <c r="E10" i="9"/>
  <c r="M28" i="18"/>
  <c r="E36" i="9"/>
  <c r="G5" i="15"/>
  <c r="P8" i="12"/>
  <c r="L27" i="11"/>
  <c r="G48" i="13"/>
  <c r="D49" i="13"/>
  <c r="G17" i="13"/>
  <c r="J26" i="5"/>
  <c r="J17" i="16"/>
  <c r="D15" i="10"/>
  <c r="G12" i="15"/>
  <c r="N24" i="11"/>
  <c r="F6" i="13"/>
  <c r="F13" i="14"/>
  <c r="N27" i="18"/>
  <c r="R27" i="12"/>
  <c r="H5" i="5"/>
  <c r="I26" i="16"/>
  <c r="D17" i="10"/>
  <c r="E47" i="15"/>
  <c r="P14" i="5"/>
  <c r="F16" i="13"/>
  <c r="H14" i="16"/>
  <c r="F17" i="10"/>
  <c r="O14" i="12"/>
  <c r="F43" i="13"/>
  <c r="E7" i="9"/>
  <c r="W18" i="12"/>
  <c r="H49" i="15"/>
  <c r="G28" i="13"/>
  <c r="E16" i="12"/>
  <c r="I12" i="10"/>
  <c r="G49" i="15"/>
  <c r="D33" i="9"/>
  <c r="D30" i="15"/>
  <c r="H30" i="13"/>
  <c r="H9" i="10"/>
  <c r="M16" i="12"/>
  <c r="H32" i="15"/>
  <c r="G16" i="15"/>
  <c r="J14" i="16"/>
  <c r="G33" i="9"/>
  <c r="G18" i="10"/>
  <c r="K22" i="12"/>
  <c r="G19" i="9"/>
  <c r="F28" i="13"/>
  <c r="G18" i="11"/>
  <c r="F49" i="9"/>
  <c r="F20" i="12"/>
  <c r="L24" i="11"/>
  <c r="H19" i="13"/>
  <c r="E48" i="15"/>
  <c r="H14" i="14"/>
  <c r="D13" i="9"/>
  <c r="O18" i="5"/>
  <c r="D12" i="7"/>
  <c r="O27" i="10"/>
  <c r="R15" i="12"/>
  <c r="F35" i="9"/>
  <c r="D13" i="10"/>
  <c r="F26" i="11"/>
  <c r="O10" i="11"/>
  <c r="U27" i="12"/>
  <c r="H16" i="16"/>
  <c r="G42" i="13"/>
  <c r="F5" i="15"/>
  <c r="G8" i="15"/>
  <c r="D8" i="14"/>
  <c r="H38" i="13"/>
  <c r="D7" i="9"/>
  <c r="G26" i="11"/>
  <c r="H25" i="13"/>
  <c r="H10" i="7"/>
  <c r="F6" i="9"/>
  <c r="P15" i="12"/>
  <c r="F15" i="16"/>
  <c r="F50" i="13"/>
  <c r="T27" i="12"/>
  <c r="F31" i="15"/>
  <c r="F36" i="15"/>
  <c r="J28" i="12"/>
  <c r="O14" i="11"/>
  <c r="E19" i="14"/>
  <c r="F51" i="9"/>
  <c r="G36" i="9"/>
  <c r="I12" i="19"/>
  <c r="H27" i="12"/>
  <c r="D28" i="14"/>
  <c r="F46" i="15"/>
  <c r="N4" i="11"/>
  <c r="D26" i="13"/>
  <c r="G12" i="19"/>
  <c r="H18" i="9"/>
  <c r="H11" i="12"/>
  <c r="G47" i="15"/>
  <c r="H21" i="12"/>
  <c r="L20" i="10"/>
  <c r="O14" i="10"/>
  <c r="O29" i="12"/>
  <c r="E18" i="5"/>
  <c r="U21" i="12"/>
  <c r="G17" i="9"/>
  <c r="N16" i="5"/>
  <c r="H29" i="18"/>
  <c r="H12" i="15"/>
  <c r="M23" i="5"/>
  <c r="K28" i="12"/>
  <c r="J29" i="12"/>
  <c r="G26" i="16"/>
  <c r="G39" i="15"/>
  <c r="E13" i="15"/>
  <c r="J15" i="16"/>
  <c r="E31" i="15"/>
  <c r="G15" i="12"/>
  <c r="J23" i="16"/>
  <c r="D42" i="9"/>
  <c r="H10" i="13"/>
  <c r="L29" i="12"/>
  <c r="P15" i="5"/>
  <c r="U28" i="12"/>
  <c r="D29" i="12"/>
  <c r="L17" i="10"/>
  <c r="O20" i="5"/>
  <c r="D7" i="19"/>
  <c r="G9" i="14"/>
  <c r="U9" i="12"/>
  <c r="G19" i="14"/>
  <c r="I20" i="18"/>
  <c r="H22" i="12"/>
  <c r="D26" i="15"/>
  <c r="G6" i="9"/>
  <c r="F26" i="15"/>
  <c r="F13" i="15"/>
  <c r="H46" i="13"/>
  <c r="H15" i="5"/>
  <c r="D26" i="10"/>
  <c r="D36" i="13"/>
  <c r="D46" i="9"/>
  <c r="D27" i="13"/>
  <c r="E6" i="16"/>
  <c r="D20" i="13"/>
  <c r="H19" i="5"/>
  <c r="H26" i="18"/>
  <c r="U19" i="12"/>
  <c r="N18" i="11"/>
  <c r="D4" i="10"/>
  <c r="G43" i="15"/>
  <c r="O17" i="11"/>
  <c r="M17" i="5"/>
  <c r="H9" i="12"/>
  <c r="T9" i="12"/>
  <c r="H36" i="9"/>
  <c r="E27" i="12"/>
  <c r="I8" i="5"/>
  <c r="H20" i="14"/>
  <c r="H28" i="9"/>
  <c r="W27" i="12"/>
  <c r="F18" i="9"/>
  <c r="G21" i="16"/>
  <c r="G31" i="15"/>
  <c r="O29" i="18"/>
  <c r="D19" i="9"/>
  <c r="G46" i="15"/>
  <c r="G7" i="14"/>
  <c r="D36" i="9"/>
  <c r="H10" i="10"/>
  <c r="F47" i="13"/>
  <c r="W14" i="12"/>
  <c r="E20" i="15"/>
  <c r="G9" i="13"/>
  <c r="J5" i="12"/>
  <c r="M28" i="12"/>
  <c r="H47" i="9"/>
  <c r="H9" i="13"/>
  <c r="F14" i="5"/>
  <c r="M13" i="5"/>
  <c r="G7" i="16"/>
  <c r="E27" i="15"/>
  <c r="D9" i="19"/>
  <c r="P19" i="12"/>
  <c r="K22" i="18"/>
  <c r="E12" i="9"/>
  <c r="I16" i="5"/>
  <c r="H38" i="15"/>
  <c r="K17" i="12"/>
  <c r="I27" i="18"/>
  <c r="E29" i="18"/>
  <c r="J17" i="12"/>
  <c r="H30" i="15"/>
  <c r="I34" i="13"/>
  <c r="H36" i="13"/>
  <c r="H27" i="13"/>
  <c r="G18" i="14"/>
  <c r="K23" i="12"/>
  <c r="E21" i="5"/>
  <c r="H26" i="10"/>
  <c r="E23" i="5"/>
  <c r="H16" i="11"/>
  <c r="I29" i="18"/>
  <c r="E24" i="16"/>
  <c r="N25" i="18"/>
  <c r="M26" i="10"/>
  <c r="F23" i="12"/>
  <c r="F37" i="15"/>
  <c r="F7" i="16"/>
  <c r="F19" i="15"/>
  <c r="D12" i="11"/>
  <c r="O23" i="5"/>
  <c r="H22" i="16"/>
  <c r="E4" i="7"/>
  <c r="E16" i="5"/>
  <c r="H18" i="13"/>
  <c r="P28" i="12"/>
  <c r="R20" i="12"/>
  <c r="F42" i="9"/>
  <c r="H20" i="10"/>
  <c r="D9" i="10"/>
  <c r="D17" i="12"/>
  <c r="E33" i="15"/>
  <c r="F21" i="12"/>
  <c r="G14" i="15"/>
  <c r="Q21" i="12"/>
  <c r="O9" i="12"/>
  <c r="L18" i="11"/>
  <c r="H27" i="19"/>
  <c r="M11" i="12"/>
  <c r="G18" i="19"/>
  <c r="F36" i="9"/>
  <c r="E14" i="14"/>
  <c r="O13" i="5"/>
  <c r="E50" i="15"/>
  <c r="F31" i="13"/>
  <c r="F24" i="5"/>
  <c r="E35" i="9"/>
  <c r="G13" i="14"/>
  <c r="T29" i="12"/>
  <c r="E16" i="16"/>
  <c r="I11" i="5"/>
  <c r="M13" i="12"/>
  <c r="H32" i="18"/>
  <c r="H22" i="15"/>
  <c r="J20" i="12"/>
  <c r="E39" i="15"/>
  <c r="J20" i="5"/>
  <c r="G11" i="16"/>
  <c r="K28" i="18"/>
  <c r="I20" i="5"/>
  <c r="D4" i="14"/>
  <c r="N19" i="5"/>
  <c r="D37" i="9"/>
  <c r="G47" i="13"/>
  <c r="F6" i="16"/>
  <c r="M19" i="10"/>
  <c r="J9" i="5"/>
  <c r="D44" i="15"/>
  <c r="H15" i="9"/>
  <c r="G39" i="9"/>
  <c r="D25" i="9"/>
  <c r="E12" i="15"/>
  <c r="H4" i="11"/>
  <c r="O15" i="10"/>
  <c r="G46" i="13"/>
  <c r="E13" i="16"/>
  <c r="G16" i="13"/>
  <c r="H44" i="9"/>
  <c r="F4" i="19"/>
  <c r="F42" i="15"/>
  <c r="D40" i="15"/>
  <c r="T21" i="12"/>
  <c r="O17" i="5"/>
  <c r="F15" i="5"/>
  <c r="D9" i="14"/>
  <c r="K13" i="12"/>
  <c r="G8" i="10"/>
  <c r="H23" i="15"/>
  <c r="J13" i="16"/>
  <c r="E23" i="9"/>
  <c r="F21" i="16"/>
  <c r="M22" i="12"/>
  <c r="H10" i="5"/>
  <c r="E9" i="9"/>
  <c r="E7" i="7"/>
  <c r="I15" i="5"/>
  <c r="H5" i="15"/>
  <c r="F21" i="13"/>
  <c r="E23" i="12"/>
  <c r="H16" i="10"/>
  <c r="H16" i="9"/>
  <c r="E38" i="15"/>
  <c r="F14" i="11"/>
  <c r="D13" i="19"/>
  <c r="E7" i="15"/>
  <c r="I26" i="18"/>
  <c r="F24" i="16"/>
  <c r="E22" i="14"/>
  <c r="M19" i="5"/>
  <c r="E8" i="14"/>
  <c r="G29" i="9"/>
  <c r="J15" i="5"/>
  <c r="G18" i="16"/>
  <c r="L12" i="11"/>
  <c r="I41" i="13"/>
  <c r="G12" i="13"/>
  <c r="I49" i="13"/>
  <c r="F9" i="11"/>
  <c r="M17" i="11"/>
  <c r="F30" i="13"/>
  <c r="F12" i="14"/>
  <c r="H16" i="13"/>
  <c r="H26" i="16"/>
  <c r="W9" i="12"/>
  <c r="G28" i="19"/>
  <c r="H21" i="14"/>
  <c r="F27" i="9"/>
  <c r="E14" i="9"/>
  <c r="Q27" i="12"/>
  <c r="J27" i="18"/>
  <c r="L21" i="12"/>
  <c r="N14" i="11"/>
  <c r="E32" i="9"/>
  <c r="I14" i="19"/>
  <c r="D41" i="13"/>
  <c r="H37" i="15"/>
  <c r="N16" i="11"/>
  <c r="D10" i="12"/>
  <c r="G14" i="11"/>
  <c r="H7" i="10"/>
  <c r="D27" i="10"/>
  <c r="M14" i="5"/>
  <c r="L9" i="11"/>
  <c r="H14" i="9"/>
  <c r="I30" i="18"/>
  <c r="D47" i="9"/>
  <c r="I5" i="16"/>
  <c r="F4" i="13"/>
  <c r="O25" i="5"/>
  <c r="E15" i="15"/>
  <c r="E30" i="18"/>
  <c r="F25" i="19"/>
  <c r="K15" i="12"/>
  <c r="E44" i="15"/>
  <c r="D32" i="9"/>
  <c r="M28" i="10"/>
  <c r="O7" i="11"/>
  <c r="F16" i="19"/>
  <c r="F45" i="15"/>
  <c r="F29" i="13"/>
  <c r="G4" i="7"/>
  <c r="L18" i="12"/>
  <c r="I25" i="11"/>
  <c r="D15" i="12"/>
  <c r="F9" i="12"/>
  <c r="P16" i="12"/>
  <c r="U5" i="12"/>
  <c r="D20" i="14"/>
  <c r="H17" i="10"/>
  <c r="G15" i="19"/>
  <c r="F4" i="10"/>
  <c r="H29" i="12"/>
  <c r="I25" i="16"/>
  <c r="I40" i="13"/>
  <c r="P11" i="5"/>
  <c r="D43" i="9"/>
  <c r="H18" i="15"/>
  <c r="F18" i="19"/>
  <c r="J18" i="19" l="1"/>
  <c r="F11" i="10"/>
  <c r="J4" i="10"/>
  <c r="U12" i="12"/>
  <c r="G11" i="7"/>
  <c r="J29" i="13"/>
  <c r="J16" i="19"/>
  <c r="I44" i="15"/>
  <c r="J25" i="19"/>
  <c r="I15" i="15"/>
  <c r="F11" i="13"/>
  <c r="J4" i="13"/>
  <c r="I12" i="16"/>
  <c r="P9" i="11"/>
  <c r="Q14" i="5"/>
  <c r="I32" i="9"/>
  <c r="J16" i="18"/>
  <c r="I14" i="9"/>
  <c r="F29" i="14"/>
  <c r="J30" i="13"/>
  <c r="J9" i="11"/>
  <c r="G52" i="13"/>
  <c r="P12" i="11"/>
  <c r="L29" i="11"/>
  <c r="K18" i="16"/>
  <c r="L18" i="16" s="1"/>
  <c r="I8" i="14"/>
  <c r="M11" i="5"/>
  <c r="Q19" i="5"/>
  <c r="I22" i="14"/>
  <c r="I7" i="15"/>
  <c r="J14" i="11"/>
  <c r="I38" i="15"/>
  <c r="I23" i="12"/>
  <c r="J21" i="13"/>
  <c r="I7" i="7"/>
  <c r="I9" i="9"/>
  <c r="I23" i="9"/>
  <c r="J30" i="16"/>
  <c r="K30" i="12"/>
  <c r="O9" i="5"/>
  <c r="X21" i="12"/>
  <c r="F11" i="19"/>
  <c r="J4" i="19"/>
  <c r="E30" i="16"/>
  <c r="H11" i="11"/>
  <c r="I12" i="15"/>
  <c r="E52" i="15"/>
  <c r="N11" i="5"/>
  <c r="D11" i="14"/>
  <c r="K13" i="18"/>
  <c r="K11" i="16"/>
  <c r="L11" i="16" s="1"/>
  <c r="I39" i="15"/>
  <c r="N20" i="12"/>
  <c r="M30" i="12"/>
  <c r="X29" i="12"/>
  <c r="I35" i="9"/>
  <c r="J31" i="13"/>
  <c r="I50" i="15"/>
  <c r="O30" i="5"/>
  <c r="O5" i="5"/>
  <c r="I14" i="14"/>
  <c r="P18" i="11"/>
  <c r="S9" i="12"/>
  <c r="I33" i="15"/>
  <c r="E11" i="7"/>
  <c r="I4" i="7"/>
  <c r="D29" i="11"/>
  <c r="N17" i="12"/>
  <c r="I16" i="18"/>
  <c r="I12" i="9"/>
  <c r="E52" i="9"/>
  <c r="I27" i="15"/>
  <c r="K7" i="16"/>
  <c r="L7" i="16" s="1"/>
  <c r="M30" i="5"/>
  <c r="M5" i="5"/>
  <c r="Q13" i="5"/>
  <c r="J12" i="12"/>
  <c r="N5" i="12"/>
  <c r="I20" i="15"/>
  <c r="J47" i="13"/>
  <c r="K21" i="16"/>
  <c r="L21" i="16" s="1"/>
  <c r="I27" i="12"/>
  <c r="X9" i="12"/>
  <c r="M9" i="5"/>
  <c r="Q17" i="5"/>
  <c r="D11" i="10"/>
  <c r="I17" i="18"/>
  <c r="I37" i="18"/>
  <c r="P17" i="10"/>
  <c r="I31" i="15"/>
  <c r="I13" i="15"/>
  <c r="K26" i="16"/>
  <c r="L26" i="16" s="1"/>
  <c r="N29" i="12"/>
  <c r="Q23" i="5"/>
  <c r="H52" i="15"/>
  <c r="N8" i="5"/>
  <c r="S29" i="12"/>
  <c r="P20" i="10"/>
  <c r="G29" i="19"/>
  <c r="N11" i="11"/>
  <c r="I29" i="19"/>
  <c r="I19" i="14"/>
  <c r="N28" i="12"/>
  <c r="X27" i="12"/>
  <c r="J50" i="13"/>
  <c r="J26" i="11"/>
  <c r="D29" i="7"/>
  <c r="O10" i="5"/>
  <c r="I48" i="15"/>
  <c r="P24" i="11"/>
  <c r="J28" i="13"/>
  <c r="I29" i="10"/>
  <c r="I16" i="12"/>
  <c r="I7" i="9"/>
  <c r="J43" i="13"/>
  <c r="S14" i="12"/>
  <c r="J17" i="10"/>
  <c r="J16" i="13"/>
  <c r="I47" i="15"/>
  <c r="H12" i="5"/>
  <c r="N16" i="18"/>
  <c r="J6" i="13"/>
  <c r="G52" i="15"/>
  <c r="P27" i="11"/>
  <c r="I36" i="9"/>
  <c r="M13" i="18"/>
  <c r="I10" i="9"/>
  <c r="K23" i="16"/>
  <c r="L23" i="16" s="1"/>
  <c r="I30" i="5"/>
  <c r="O12" i="18"/>
  <c r="J36" i="13"/>
  <c r="O17" i="18"/>
  <c r="O37" i="18"/>
  <c r="P14" i="10"/>
  <c r="I20" i="9"/>
  <c r="H11" i="7"/>
  <c r="I11" i="11"/>
  <c r="O11" i="5"/>
  <c r="G11" i="15"/>
  <c r="J16" i="11"/>
  <c r="S18" i="12"/>
  <c r="J8" i="10"/>
  <c r="H15" i="18"/>
  <c r="I30" i="9"/>
  <c r="H30" i="5"/>
  <c r="D11" i="13"/>
  <c r="I20" i="14"/>
  <c r="J27" i="11"/>
  <c r="J38" i="13"/>
  <c r="J28" i="19"/>
  <c r="Q21" i="5"/>
  <c r="G11" i="19"/>
  <c r="I28" i="14"/>
  <c r="E11" i="15"/>
  <c r="I4" i="15"/>
  <c r="X10" i="12"/>
  <c r="D29" i="14"/>
  <c r="J5" i="13"/>
  <c r="I6" i="9"/>
  <c r="I11" i="19"/>
  <c r="I45" i="15"/>
  <c r="H11" i="19"/>
  <c r="I27" i="9"/>
  <c r="I26" i="15"/>
  <c r="G30" i="12"/>
  <c r="S27" i="12"/>
  <c r="J10" i="10"/>
  <c r="J24" i="13"/>
  <c r="K16" i="18"/>
  <c r="J15" i="10"/>
  <c r="S13" i="12"/>
  <c r="O30" i="12"/>
  <c r="Q12" i="12"/>
  <c r="Q15" i="5"/>
  <c r="Q30" i="12"/>
  <c r="K5" i="5"/>
  <c r="G12" i="5"/>
  <c r="S10" i="12"/>
  <c r="D52" i="9"/>
  <c r="F30" i="12"/>
  <c r="D11" i="9"/>
  <c r="H11" i="13"/>
  <c r="N23" i="12"/>
  <c r="S17" i="12"/>
  <c r="P12" i="10"/>
  <c r="L29" i="10"/>
  <c r="I21" i="15"/>
  <c r="T12" i="12"/>
  <c r="X5" i="12"/>
  <c r="T30" i="12"/>
  <c r="X13" i="12"/>
  <c r="V30" i="12"/>
  <c r="P4" i="11"/>
  <c r="L11" i="11"/>
  <c r="J45" i="13"/>
  <c r="N9" i="12"/>
  <c r="I10" i="15"/>
  <c r="N13" i="18"/>
  <c r="I26" i="9"/>
  <c r="I46" i="15"/>
  <c r="K18" i="5"/>
  <c r="G12" i="16"/>
  <c r="K5" i="16"/>
  <c r="J13" i="19"/>
  <c r="G30" i="5"/>
  <c r="K13" i="5"/>
  <c r="K20" i="5"/>
  <c r="L20" i="5" s="1"/>
  <c r="X15" i="12"/>
  <c r="F12" i="5"/>
  <c r="J30" i="12"/>
  <c r="N13" i="12"/>
  <c r="S23" i="12"/>
  <c r="I30" i="15"/>
  <c r="J8" i="13"/>
  <c r="N12" i="18"/>
  <c r="K13" i="16"/>
  <c r="G30" i="16"/>
  <c r="K16" i="16"/>
  <c r="L16" i="16" s="1"/>
  <c r="I14" i="12"/>
  <c r="I9" i="14"/>
  <c r="P26" i="10"/>
  <c r="I10" i="7"/>
  <c r="J32" i="13"/>
  <c r="I46" i="9"/>
  <c r="N10" i="12"/>
  <c r="N5" i="5"/>
  <c r="N30" i="5"/>
  <c r="F11" i="9"/>
  <c r="N16" i="12"/>
  <c r="G11" i="11"/>
  <c r="G29" i="14"/>
  <c r="I37" i="15"/>
  <c r="J26" i="19"/>
  <c r="I5" i="15"/>
  <c r="H16" i="18"/>
  <c r="X22" i="12"/>
  <c r="I8" i="12"/>
  <c r="S21" i="12"/>
  <c r="I5" i="9"/>
  <c r="I29" i="12"/>
  <c r="P30" i="12"/>
  <c r="J20" i="13"/>
  <c r="S15" i="12"/>
  <c r="Q16" i="5"/>
  <c r="M8" i="5"/>
  <c r="F11" i="7"/>
  <c r="I11" i="10"/>
  <c r="J15" i="13"/>
  <c r="I16" i="14"/>
  <c r="I52" i="13"/>
  <c r="I44" i="9"/>
  <c r="N19" i="12"/>
  <c r="I22" i="12"/>
  <c r="J4" i="11"/>
  <c r="F11" i="11"/>
  <c r="F12" i="16"/>
  <c r="I33" i="9"/>
  <c r="Q22" i="5"/>
  <c r="J28" i="11"/>
  <c r="K15" i="5"/>
  <c r="L15" i="5" s="1"/>
  <c r="J17" i="13"/>
  <c r="J18" i="13"/>
  <c r="I19" i="9"/>
  <c r="N11" i="12"/>
  <c r="N29" i="10"/>
  <c r="K24" i="16"/>
  <c r="L24" i="16" s="1"/>
  <c r="K19" i="5"/>
  <c r="L19" i="5" s="1"/>
  <c r="I43" i="9"/>
  <c r="H52" i="9"/>
  <c r="I27" i="14"/>
  <c r="I28" i="12"/>
  <c r="P14" i="11"/>
  <c r="D52" i="13"/>
  <c r="I42" i="9"/>
  <c r="G11" i="10"/>
  <c r="J34" i="13"/>
  <c r="I17" i="12"/>
  <c r="J19" i="10"/>
  <c r="G12" i="12"/>
  <c r="N10" i="5"/>
  <c r="I49" i="9"/>
  <c r="K15" i="16"/>
  <c r="L15" i="16" s="1"/>
  <c r="I39" i="9"/>
  <c r="K10" i="5"/>
  <c r="L10" i="5" s="1"/>
  <c r="H11" i="15"/>
  <c r="H30" i="16"/>
  <c r="I22" i="9"/>
  <c r="P12" i="12"/>
  <c r="K6" i="16"/>
  <c r="L6" i="16" s="1"/>
  <c r="I30" i="16"/>
  <c r="P15" i="11"/>
  <c r="J12" i="18"/>
  <c r="I20" i="12"/>
  <c r="F52" i="9"/>
  <c r="I50" i="9"/>
  <c r="I18" i="15"/>
  <c r="N17" i="18"/>
  <c r="N37" i="18"/>
  <c r="J25" i="13"/>
  <c r="G11" i="14"/>
  <c r="L12" i="12"/>
  <c r="I21" i="14"/>
  <c r="M12" i="18"/>
  <c r="J10" i="11"/>
  <c r="I25" i="9"/>
  <c r="K17" i="18"/>
  <c r="K37" i="18"/>
  <c r="J17" i="11"/>
  <c r="K20" i="16"/>
  <c r="L20" i="16" s="1"/>
  <c r="H11" i="14"/>
  <c r="J49" i="13"/>
  <c r="R30" i="12"/>
  <c r="I13" i="12"/>
  <c r="E30" i="12"/>
  <c r="J35" i="13"/>
  <c r="P27" i="10"/>
  <c r="M10" i="5"/>
  <c r="Q26" i="5"/>
  <c r="P16" i="11"/>
  <c r="M16" i="18"/>
  <c r="J18" i="11"/>
  <c r="H29" i="10"/>
  <c r="K26" i="5"/>
  <c r="L26" i="5" s="1"/>
  <c r="I15" i="18"/>
  <c r="E15" i="18"/>
  <c r="I51" i="9"/>
  <c r="K11" i="5"/>
  <c r="L11" i="5" s="1"/>
  <c r="P13" i="11"/>
  <c r="I19" i="12"/>
  <c r="D30" i="12"/>
  <c r="D29" i="10"/>
  <c r="G13" i="18"/>
  <c r="U30" i="12"/>
  <c r="I6" i="15"/>
  <c r="J40" i="13"/>
  <c r="M17" i="18"/>
  <c r="M37" i="18"/>
  <c r="I25" i="15"/>
  <c r="I12" i="14"/>
  <c r="E29" i="14"/>
  <c r="I35" i="15"/>
  <c r="I19" i="15"/>
  <c r="J9" i="10"/>
  <c r="N29" i="11"/>
  <c r="E12" i="18"/>
  <c r="J26" i="13"/>
  <c r="I8" i="7"/>
  <c r="I24" i="9"/>
  <c r="I18" i="12"/>
  <c r="I34" i="15"/>
  <c r="X11" i="12"/>
  <c r="E30" i="5"/>
  <c r="I45" i="9"/>
  <c r="I15" i="12"/>
  <c r="J7" i="13"/>
  <c r="H29" i="7"/>
  <c r="K8" i="16"/>
  <c r="L8" i="16" s="1"/>
  <c r="I23" i="15"/>
  <c r="H12" i="16"/>
  <c r="J12" i="19"/>
  <c r="F29" i="19"/>
  <c r="K16" i="5"/>
  <c r="L16" i="5" s="1"/>
  <c r="D12" i="12"/>
  <c r="O8" i="5"/>
  <c r="J14" i="10"/>
  <c r="J12" i="5"/>
  <c r="X14" i="12"/>
  <c r="F11" i="14"/>
  <c r="I43" i="15"/>
  <c r="I29" i="9"/>
  <c r="I41" i="15"/>
  <c r="I16" i="9"/>
  <c r="W30" i="12"/>
  <c r="I18" i="9"/>
  <c r="I28" i="15"/>
  <c r="P13" i="10"/>
  <c r="S16" i="12"/>
  <c r="E13" i="18"/>
  <c r="G17" i="18"/>
  <c r="G37" i="18"/>
  <c r="J13" i="18"/>
  <c r="S8" i="12"/>
  <c r="F11" i="15"/>
  <c r="I7" i="14"/>
  <c r="J33" i="13"/>
  <c r="P19" i="10"/>
  <c r="I9" i="7"/>
  <c r="K22" i="5"/>
  <c r="L22" i="5" s="1"/>
  <c r="I17" i="15"/>
  <c r="I24" i="15"/>
  <c r="I34" i="9"/>
  <c r="K21" i="5"/>
  <c r="L21" i="5" s="1"/>
  <c r="F30" i="16"/>
  <c r="J13" i="13"/>
  <c r="J26" i="10"/>
  <c r="O11" i="11"/>
  <c r="K25" i="16"/>
  <c r="L25" i="16" s="1"/>
  <c r="H17" i="18"/>
  <c r="H37" i="18"/>
  <c r="I9" i="15"/>
  <c r="P30" i="5"/>
  <c r="J9" i="19"/>
  <c r="I37" i="9"/>
  <c r="J41" i="13"/>
  <c r="P16" i="10"/>
  <c r="I40" i="15"/>
  <c r="D11" i="15"/>
  <c r="J44" i="13"/>
  <c r="I18" i="14"/>
  <c r="I12" i="5"/>
  <c r="N9" i="5"/>
  <c r="N22" i="12"/>
  <c r="N15" i="18"/>
  <c r="J25" i="11"/>
  <c r="K8" i="5"/>
  <c r="L8" i="5" s="1"/>
  <c r="J24" i="11"/>
  <c r="X19" i="12"/>
  <c r="I17" i="9"/>
  <c r="I48" i="9"/>
  <c r="J14" i="19"/>
  <c r="M11" i="11"/>
  <c r="I17" i="14"/>
  <c r="I47" i="9"/>
  <c r="P15" i="10"/>
  <c r="K12" i="12"/>
  <c r="J17" i="19"/>
  <c r="I8" i="15"/>
  <c r="G52" i="9"/>
  <c r="E12" i="5"/>
  <c r="J10" i="13"/>
  <c r="P28" i="11"/>
  <c r="S19" i="12"/>
  <c r="K23" i="5"/>
  <c r="L23" i="5" s="1"/>
  <c r="H11" i="9"/>
  <c r="X8" i="12"/>
  <c r="G16" i="18"/>
  <c r="H29" i="19"/>
  <c r="J42" i="13"/>
  <c r="I36" i="15"/>
  <c r="J22" i="13"/>
  <c r="P25" i="11"/>
  <c r="J14" i="13"/>
  <c r="X16" i="12"/>
  <c r="O29" i="11"/>
  <c r="F30" i="5"/>
  <c r="H30" i="12"/>
  <c r="S20" i="12"/>
  <c r="I13" i="9"/>
  <c r="G11" i="13"/>
  <c r="S11" i="12"/>
  <c r="X20" i="12"/>
  <c r="I49" i="15"/>
  <c r="N8" i="12"/>
  <c r="K22" i="16"/>
  <c r="L22" i="16" s="1"/>
  <c r="J10" i="19"/>
  <c r="I28" i="9"/>
  <c r="N14" i="12"/>
  <c r="J7" i="11"/>
  <c r="G12" i="18"/>
  <c r="K17" i="16"/>
  <c r="L17" i="16" s="1"/>
  <c r="D11" i="7"/>
  <c r="X23" i="12"/>
  <c r="I5" i="12"/>
  <c r="E12" i="12"/>
  <c r="I26" i="14"/>
  <c r="J15" i="11"/>
  <c r="I38" i="9"/>
  <c r="O13" i="18"/>
  <c r="I11" i="13"/>
  <c r="I14" i="15"/>
  <c r="G29" i="11"/>
  <c r="J9" i="13"/>
  <c r="I51" i="15"/>
  <c r="E11" i="9"/>
  <c r="I4" i="9"/>
  <c r="S22" i="12"/>
  <c r="K24" i="5"/>
  <c r="L24" i="5" s="1"/>
  <c r="I29" i="11"/>
  <c r="P10" i="11"/>
  <c r="H13" i="18"/>
  <c r="X28" i="12"/>
  <c r="D52" i="15"/>
  <c r="I16" i="15"/>
  <c r="J12" i="11"/>
  <c r="F29" i="11"/>
  <c r="N18" i="12"/>
  <c r="P18" i="10"/>
  <c r="G29" i="7"/>
  <c r="N15" i="12"/>
  <c r="I40" i="9"/>
  <c r="O16" i="18"/>
  <c r="M29" i="11"/>
  <c r="J51" i="13"/>
  <c r="P17" i="11"/>
  <c r="H12" i="12"/>
  <c r="J8" i="11"/>
  <c r="I15" i="14"/>
  <c r="J19" i="13"/>
  <c r="X18" i="12"/>
  <c r="J27" i="19"/>
  <c r="I12" i="18"/>
  <c r="V12" i="12"/>
  <c r="G15" i="18"/>
  <c r="J12" i="16"/>
  <c r="J20" i="10"/>
  <c r="O29" i="10"/>
  <c r="P12" i="5"/>
  <c r="J37" i="18"/>
  <c r="J17" i="18"/>
  <c r="E11" i="14"/>
  <c r="I4" i="14"/>
  <c r="K17" i="5"/>
  <c r="L17" i="5" s="1"/>
  <c r="N21" i="12"/>
  <c r="E29" i="7"/>
  <c r="I12" i="7"/>
  <c r="F29" i="7"/>
  <c r="M29" i="10"/>
  <c r="F52" i="15"/>
  <c r="I11" i="12"/>
  <c r="I8" i="9"/>
  <c r="K19" i="16"/>
  <c r="L19" i="16" s="1"/>
  <c r="N27" i="12"/>
  <c r="F52" i="13"/>
  <c r="J12" i="13"/>
  <c r="J16" i="10"/>
  <c r="Q25" i="5"/>
  <c r="G11" i="9"/>
  <c r="J28" i="10"/>
  <c r="P28" i="10"/>
  <c r="S28" i="12"/>
  <c r="J7" i="19"/>
  <c r="E16" i="18"/>
  <c r="I13" i="18"/>
  <c r="P8" i="11"/>
  <c r="J24" i="19"/>
  <c r="D11" i="19"/>
  <c r="I32" i="15"/>
  <c r="I21" i="12"/>
  <c r="Q20" i="5"/>
  <c r="M12" i="12"/>
  <c r="I29" i="15"/>
  <c r="E12" i="16"/>
  <c r="I13" i="14"/>
  <c r="I21" i="9"/>
  <c r="L30" i="12"/>
  <c r="J48" i="13"/>
  <c r="Q24" i="5"/>
  <c r="F12" i="12"/>
  <c r="K12" i="18"/>
  <c r="J23" i="13"/>
  <c r="H52" i="13"/>
  <c r="I15" i="9"/>
  <c r="K25" i="5"/>
  <c r="L25" i="5" s="1"/>
  <c r="K15" i="18"/>
  <c r="J15" i="19"/>
  <c r="K14" i="5"/>
  <c r="L14" i="5" s="1"/>
  <c r="H29" i="11"/>
  <c r="D11" i="11"/>
  <c r="G29" i="10"/>
  <c r="J30" i="5"/>
  <c r="J39" i="13"/>
  <c r="I10" i="14"/>
  <c r="J7" i="10"/>
  <c r="S5" i="12"/>
  <c r="O12" i="12"/>
  <c r="J37" i="13"/>
  <c r="O15" i="18"/>
  <c r="X17" i="12"/>
  <c r="K9" i="5"/>
  <c r="L9" i="5" s="1"/>
  <c r="J13" i="11"/>
  <c r="R12" i="12"/>
  <c r="I42" i="15"/>
  <c r="I31" i="9"/>
  <c r="I41" i="9"/>
  <c r="J8" i="19"/>
  <c r="P7" i="11"/>
  <c r="W12" i="12"/>
  <c r="I10" i="12"/>
  <c r="J15" i="18"/>
  <c r="J18" i="10"/>
  <c r="E17" i="18"/>
  <c r="E37" i="18"/>
  <c r="J27" i="10"/>
  <c r="I9" i="12"/>
  <c r="K14" i="16"/>
  <c r="L14" i="16" s="1"/>
  <c r="H11" i="10"/>
  <c r="J27" i="13"/>
  <c r="H12" i="18"/>
  <c r="H29" i="14"/>
  <c r="J13" i="10"/>
  <c r="P26" i="11"/>
  <c r="M15" i="18"/>
  <c r="F29" i="10"/>
  <c r="J12" i="10"/>
  <c r="J46" i="13"/>
  <c r="I22" i="15"/>
  <c r="I25" i="14"/>
  <c r="I16" i="7"/>
  <c r="I6" i="7"/>
  <c r="J22" i="11"/>
  <c r="I20" i="7"/>
  <c r="F15" i="18"/>
  <c r="N18" i="18"/>
  <c r="S24" i="12"/>
  <c r="J23" i="11"/>
  <c r="L12" i="18"/>
  <c r="X24" i="12"/>
  <c r="F12" i="18"/>
  <c r="J23" i="19"/>
  <c r="P22" i="10"/>
  <c r="I6" i="14"/>
  <c r="P22" i="11"/>
  <c r="N6" i="12"/>
  <c r="K18" i="18"/>
  <c r="I18" i="18"/>
  <c r="I23" i="14"/>
  <c r="P5" i="10"/>
  <c r="P24" i="10"/>
  <c r="P21" i="11"/>
  <c r="I25" i="7"/>
  <c r="I5" i="14"/>
  <c r="L15" i="18"/>
  <c r="D29" i="19"/>
  <c r="L18" i="18"/>
  <c r="M11" i="10"/>
  <c r="L13" i="18"/>
  <c r="F16" i="18"/>
  <c r="I24" i="7"/>
  <c r="J6" i="10"/>
  <c r="I17" i="7"/>
  <c r="J21" i="10"/>
  <c r="X25" i="12"/>
  <c r="K29" i="16"/>
  <c r="P19" i="11"/>
  <c r="P21" i="10"/>
  <c r="N24" i="12"/>
  <c r="J25" i="10"/>
  <c r="X7" i="12"/>
  <c r="F17" i="18"/>
  <c r="F37" i="18"/>
  <c r="J6" i="11"/>
  <c r="N11" i="10"/>
  <c r="J5" i="10"/>
  <c r="P25" i="10"/>
  <c r="P9" i="10"/>
  <c r="I28" i="7"/>
  <c r="P6" i="10"/>
  <c r="P6" i="11"/>
  <c r="J23" i="10"/>
  <c r="I18" i="7"/>
  <c r="O18" i="18"/>
  <c r="J20" i="11"/>
  <c r="J24" i="10"/>
  <c r="J6" i="19"/>
  <c r="P7" i="10"/>
  <c r="J22" i="19"/>
  <c r="P8" i="10"/>
  <c r="J22" i="10"/>
  <c r="J18" i="18"/>
  <c r="S7" i="12"/>
  <c r="I24" i="12"/>
  <c r="J21" i="19"/>
  <c r="I15" i="7"/>
  <c r="I13" i="7"/>
  <c r="I24" i="14"/>
  <c r="O11" i="10"/>
  <c r="S6" i="12"/>
  <c r="M18" i="18"/>
  <c r="X6" i="12"/>
  <c r="I26" i="12"/>
  <c r="I27" i="7"/>
  <c r="L16" i="18"/>
  <c r="H18" i="18"/>
  <c r="I22" i="7"/>
  <c r="I25" i="12"/>
  <c r="J19" i="19"/>
  <c r="N7" i="12"/>
  <c r="K28" i="16"/>
  <c r="K10" i="16"/>
  <c r="P23" i="10"/>
  <c r="P10" i="10"/>
  <c r="E18" i="18"/>
  <c r="I7" i="12"/>
  <c r="N25" i="12"/>
  <c r="J21" i="11"/>
  <c r="G18" i="18"/>
  <c r="J19" i="11"/>
  <c r="J5" i="19"/>
  <c r="F18" i="18"/>
  <c r="I21" i="7"/>
  <c r="S26" i="12"/>
  <c r="I6" i="12"/>
  <c r="I14" i="7"/>
  <c r="I23" i="7"/>
  <c r="J20" i="19"/>
  <c r="I19" i="7"/>
  <c r="P4" i="10"/>
  <c r="L11" i="10"/>
  <c r="P23" i="11"/>
  <c r="L37" i="18"/>
  <c r="L17" i="18"/>
  <c r="J5" i="11"/>
  <c r="S25" i="12"/>
  <c r="K9" i="16"/>
  <c r="I5" i="7"/>
  <c r="F13" i="18"/>
  <c r="P5" i="11"/>
  <c r="X26" i="12"/>
  <c r="I26" i="7"/>
  <c r="N26" i="12"/>
  <c r="K27" i="16"/>
  <c r="P20" i="11"/>
  <c r="R25" i="5" l="1"/>
  <c r="R15" i="5"/>
  <c r="R26" i="5"/>
  <c r="F19" i="18"/>
  <c r="N19" i="18"/>
  <c r="R14" i="5"/>
  <c r="R23" i="5"/>
  <c r="R16" i="5"/>
  <c r="R19" i="5"/>
  <c r="Q10" i="5"/>
  <c r="R10" i="5" s="1"/>
  <c r="Q8" i="5"/>
  <c r="R8" i="5" s="1"/>
  <c r="X12" i="12"/>
  <c r="R17" i="5"/>
  <c r="L13" i="16"/>
  <c r="K30" i="16"/>
  <c r="L30" i="16" s="1"/>
  <c r="K12" i="5"/>
  <c r="L12" i="5" s="1"/>
  <c r="L5" i="5"/>
  <c r="P29" i="11"/>
  <c r="I52" i="9"/>
  <c r="J11" i="13"/>
  <c r="I11" i="9"/>
  <c r="L5" i="16"/>
  <c r="K12" i="16"/>
  <c r="L12" i="16" s="1"/>
  <c r="M12" i="5"/>
  <c r="Q5" i="5"/>
  <c r="I11" i="14"/>
  <c r="I12" i="12"/>
  <c r="L19" i="18"/>
  <c r="J11" i="11"/>
  <c r="L13" i="5"/>
  <c r="K30" i="5"/>
  <c r="L30" i="5" s="1"/>
  <c r="N12" i="12"/>
  <c r="I52" i="15"/>
  <c r="I19" i="18"/>
  <c r="S12" i="12"/>
  <c r="Q9" i="5"/>
  <c r="R9" i="5" s="1"/>
  <c r="R13" i="5"/>
  <c r="Q30" i="5"/>
  <c r="R20" i="5"/>
  <c r="I29" i="7"/>
  <c r="G19" i="18"/>
  <c r="N30" i="12"/>
  <c r="S30" i="12"/>
  <c r="I11" i="15"/>
  <c r="J11" i="19"/>
  <c r="Q11" i="5"/>
  <c r="R11" i="5" s="1"/>
  <c r="J11" i="10"/>
  <c r="J29" i="10"/>
  <c r="R22" i="5"/>
  <c r="N12" i="5"/>
  <c r="O19" i="18"/>
  <c r="I11" i="7"/>
  <c r="J29" i="19"/>
  <c r="M19" i="18"/>
  <c r="X30" i="12"/>
  <c r="R21" i="5"/>
  <c r="K19" i="18"/>
  <c r="H19" i="18"/>
  <c r="J52" i="13"/>
  <c r="J29" i="11"/>
  <c r="J19" i="18"/>
  <c r="O12" i="5"/>
  <c r="R24" i="5"/>
  <c r="I29" i="14"/>
  <c r="P11" i="10"/>
  <c r="E19" i="18"/>
  <c r="I30" i="12"/>
  <c r="L18" i="5"/>
  <c r="R18" i="5"/>
  <c r="P11" i="11"/>
  <c r="P29" i="10"/>
  <c r="R5" i="5" l="1"/>
  <c r="Q12" i="5"/>
  <c r="R12" i="5" s="1"/>
  <c r="R30" i="5"/>
</calcChain>
</file>

<file path=xl/sharedStrings.xml><?xml version="1.0" encoding="utf-8"?>
<sst xmlns="http://schemas.openxmlformats.org/spreadsheetml/2006/main" count="1915" uniqueCount="326">
  <si>
    <t>DATA</t>
  </si>
  <si>
    <t>Address</t>
  </si>
  <si>
    <t>Select Quarter:</t>
  </si>
  <si>
    <t>Date</t>
  </si>
  <si>
    <t>Data (Y/N)</t>
  </si>
  <si>
    <t>Y</t>
  </si>
  <si>
    <t>Quarter 1</t>
  </si>
  <si>
    <t>Q Work Sheet</t>
  </si>
  <si>
    <t>Quarter 2</t>
  </si>
  <si>
    <t>Header Row</t>
  </si>
  <si>
    <t>Quarter 3</t>
  </si>
  <si>
    <t>Header Row 2</t>
  </si>
  <si>
    <t>Quarter 4</t>
  </si>
  <si>
    <t>Data</t>
  </si>
  <si>
    <t>Rows</t>
  </si>
  <si>
    <t>Columns</t>
  </si>
  <si>
    <t>OrgID</t>
  </si>
  <si>
    <t>REL_D</t>
  </si>
  <si>
    <t>IND</t>
  </si>
  <si>
    <t xml:space="preserve"> -</t>
  </si>
  <si>
    <t>NwID</t>
  </si>
  <si>
    <t>Select Practice</t>
  </si>
  <si>
    <t>DN Team</t>
  </si>
  <si>
    <t>Patch</t>
  </si>
  <si>
    <t>Network</t>
  </si>
  <si>
    <t>Y01291</t>
  </si>
  <si>
    <t>Chingford Medical Practice</t>
  </si>
  <si>
    <t>WF-2</t>
  </si>
  <si>
    <t>F86627</t>
  </si>
  <si>
    <t>Churchill Medical Centre</t>
  </si>
  <si>
    <t>F86078</t>
  </si>
  <si>
    <t>The Ridgeway Surgery</t>
  </si>
  <si>
    <t>F86700</t>
  </si>
  <si>
    <t>Kings Head Medical Practice</t>
  </si>
  <si>
    <t>WF-1</t>
  </si>
  <si>
    <t>F86664</t>
  </si>
  <si>
    <t>Larkshall Medical Centre</t>
  </si>
  <si>
    <t>F86616</t>
  </si>
  <si>
    <t>Old Church Surgery</t>
  </si>
  <si>
    <t>F86638</t>
  </si>
  <si>
    <t>The Microfaculty</t>
  </si>
  <si>
    <t>F86011</t>
  </si>
  <si>
    <t>The Manor Practice</t>
  </si>
  <si>
    <t>WF-3</t>
  </si>
  <si>
    <t>F86036</t>
  </si>
  <si>
    <t>The Allum Medical Centre</t>
  </si>
  <si>
    <t>WF-4</t>
  </si>
  <si>
    <t>F86038</t>
  </si>
  <si>
    <t>Sma Medical Centre</t>
  </si>
  <si>
    <t>F86044</t>
  </si>
  <si>
    <t xml:space="preserve"> Crawley Road Medical Centre</t>
  </si>
  <si>
    <t>F86696</t>
  </si>
  <si>
    <t>Francis Road Medical Centre</t>
  </si>
  <si>
    <t>F86621</t>
  </si>
  <si>
    <t>Green Man Medical Centre</t>
  </si>
  <si>
    <t>WF-5</t>
  </si>
  <si>
    <t>F86712</t>
  </si>
  <si>
    <t>Hampton Medical Centre</t>
  </si>
  <si>
    <t>F86045</t>
  </si>
  <si>
    <t>High Road Surgery</t>
  </si>
  <si>
    <t>F86701</t>
  </si>
  <si>
    <t>Kiyani Medical Practice</t>
  </si>
  <si>
    <t>F86650</t>
  </si>
  <si>
    <t>Lime Tree Surgery</t>
  </si>
  <si>
    <t>F86625</t>
  </si>
  <si>
    <t>LL Medical Care (Agarwal &amp; Agrwal Practice)</t>
  </si>
  <si>
    <t>F86666</t>
  </si>
  <si>
    <t>The Harrow Road Surgery</t>
  </si>
  <si>
    <t>F86705</t>
  </si>
  <si>
    <t>The Langthorne Sharma Family Practice</t>
  </si>
  <si>
    <t>F86088</t>
  </si>
  <si>
    <t>The Lyndhurst Surgery</t>
  </si>
  <si>
    <t>Y02585</t>
  </si>
  <si>
    <t>The Orient Practice</t>
  </si>
  <si>
    <t>F86074</t>
  </si>
  <si>
    <t>Leyton Healthcare (Oliver Road)</t>
  </si>
  <si>
    <t>F86018</t>
  </si>
  <si>
    <t>The Ecclesbourne Practice</t>
  </si>
  <si>
    <t>F86607</t>
  </si>
  <si>
    <t>Addison Road Medical Practice</t>
  </si>
  <si>
    <t>WF-6</t>
  </si>
  <si>
    <t>F86708</t>
  </si>
  <si>
    <t>Claremont Medical Centre</t>
  </si>
  <si>
    <t>F86001</t>
  </si>
  <si>
    <t xml:space="preserve"> The Firs</t>
  </si>
  <si>
    <t>F86005</t>
  </si>
  <si>
    <t xml:space="preserve"> The Penryhn Surgery</t>
  </si>
  <si>
    <t>F86086</t>
  </si>
  <si>
    <t>Dr Dhital Practice</t>
  </si>
  <si>
    <t>F86006</t>
  </si>
  <si>
    <t>Seymour Medical Centre</t>
  </si>
  <si>
    <t>WF-7</t>
  </si>
  <si>
    <t>F86626</t>
  </si>
  <si>
    <t>Dr Shantir Practice</t>
  </si>
  <si>
    <t>F86030</t>
  </si>
  <si>
    <t xml:space="preserve"> Queens Road Medical Centre</t>
  </si>
  <si>
    <t>F86062</t>
  </si>
  <si>
    <t>Grove Surgery</t>
  </si>
  <si>
    <t>F86679</t>
  </si>
  <si>
    <t>Higham Hill Medical Centre</t>
  </si>
  <si>
    <t>Y01839</t>
  </si>
  <si>
    <t>Lime Tree &amp; Sinnott Healthcare Ltd</t>
  </si>
  <si>
    <t>F86058</t>
  </si>
  <si>
    <t>St James Medical Practice Ltd</t>
  </si>
  <si>
    <t>F86689</t>
  </si>
  <si>
    <t>The Bailey Practice</t>
  </si>
  <si>
    <t>F86644</t>
  </si>
  <si>
    <t>Waltham Forest Community &amp; Family Health Services Ltd</t>
  </si>
  <si>
    <t>F86026</t>
  </si>
  <si>
    <t>Forest Surgery</t>
  </si>
  <si>
    <t>F86004</t>
  </si>
  <si>
    <t>Handsworth Medical Centre</t>
  </si>
  <si>
    <t>AUDIT_T</t>
  </si>
  <si>
    <t>X</t>
  </si>
  <si>
    <t>AUDIT_DD</t>
  </si>
  <si>
    <t>AUDIT_C</t>
  </si>
  <si>
    <t>00-00</t>
  </si>
  <si>
    <t>IND markers:</t>
  </si>
  <si>
    <t>{</t>
  </si>
  <si>
    <t>}</t>
  </si>
  <si>
    <t>1st IND</t>
  </si>
  <si>
    <t xml:space="preserve"> 9b1F (XX-Place) N2</t>
  </si>
  <si>
    <t>9b1G (B-by-B) N6</t>
  </si>
  <si>
    <t>RED: Search IND+Titles don't match</t>
  </si>
  <si>
    <t>1st Title</t>
  </si>
  <si>
    <t>Total</t>
  </si>
  <si>
    <t>NIS06-M02</t>
  </si>
  <si>
    <t>NIS06-M03</t>
  </si>
  <si>
    <t>NIS06-M06</t>
  </si>
  <si>
    <t>NIS06-M07</t>
  </si>
  <si>
    <t>NIS06-M08a</t>
  </si>
  <si>
    <t>NIS06-M10a</t>
  </si>
  <si>
    <t>NIS06-M10c</t>
  </si>
  <si>
    <t>NIS06-M16</t>
  </si>
  <si>
    <t>NIS06-M20</t>
  </si>
  <si>
    <t>06-M01a</t>
  </si>
  <si>
    <t>NIS06-M17</t>
  </si>
  <si>
    <t>NIS06-M17QT</t>
  </si>
  <si>
    <t>Network ID</t>
  </si>
  <si>
    <t>Network / Practice</t>
  </si>
  <si>
    <t>NACS</t>
  </si>
  <si>
    <t>Listsize</t>
  </si>
  <si>
    <t>patient  15-24 yrs</t>
  </si>
  <si>
    <t>Q1</t>
  </si>
  <si>
    <t>Q2</t>
  </si>
  <si>
    <t>Q3</t>
  </si>
  <si>
    <t>Q4</t>
  </si>
  <si>
    <t>QTotal</t>
  </si>
  <si>
    <t>NetworkID</t>
  </si>
  <si>
    <t>%</t>
  </si>
  <si>
    <t>Chlamydia Positive **</t>
  </si>
  <si>
    <t>Specifcation</t>
  </si>
  <si>
    <t>NIS06-M019QT</t>
  </si>
  <si>
    <t xml:space="preserve">HIV dx, Pt Notification &amp; Referral 2019 - 2020 </t>
  </si>
  <si>
    <t>Implant Removal</t>
  </si>
  <si>
    <t>Implant Insertion</t>
  </si>
  <si>
    <t>IUCD/Mirena/Jaydes Removal</t>
  </si>
  <si>
    <t>IUCD/Mirena/Jaydes insertion</t>
  </si>
  <si>
    <t>Chingford/ Walthamstow</t>
  </si>
  <si>
    <t>Chingford E4</t>
  </si>
  <si>
    <t>Leyton Collaborative</t>
  </si>
  <si>
    <t>Forest Integrated Health</t>
  </si>
  <si>
    <t>South Leytonstone</t>
  </si>
  <si>
    <t>Central Walthamstow</t>
  </si>
  <si>
    <t>Walthamstow West</t>
  </si>
  <si>
    <t>Chlamydia dx, Pt Notification &amp; follow up 2019-2020</t>
  </si>
  <si>
    <t>Herpes/Warts dx, Pt Notification &amp; Referral 2019 - 2020</t>
  </si>
  <si>
    <t>-</t>
  </si>
  <si>
    <t xml:space="preserve">Practices highlighted in grey currently do not have data available </t>
  </si>
  <si>
    <t>NIS06-M10aQT</t>
  </si>
  <si>
    <t>NIS06-M07QT</t>
  </si>
  <si>
    <t>NIS06-M10cQT</t>
  </si>
  <si>
    <t>NIS06-M08aQT</t>
  </si>
  <si>
    <t>Chlamydia dx, Pt Notification &amp; follow up</t>
  </si>
  <si>
    <t xml:space="preserve">      HIV dx, Pt Notification &amp; Referral</t>
  </si>
  <si>
    <t>NIS06-M02QT</t>
  </si>
  <si>
    <t>NIS06-M20QT</t>
  </si>
  <si>
    <t>Herpes/Warts dx, Pt Notification &amp; Referral</t>
  </si>
  <si>
    <t>NIS06-M18</t>
  </si>
  <si>
    <t>06-M01</t>
  </si>
  <si>
    <t>NIS06-M18QT%</t>
  </si>
  <si>
    <t>NIS06-M24</t>
  </si>
  <si>
    <t>NIS06-M24QT</t>
  </si>
  <si>
    <t>NIS06-M24QT%</t>
  </si>
  <si>
    <t>Chlamydia  Screen **</t>
  </si>
  <si>
    <t>NIS06-M19</t>
  </si>
  <si>
    <t>Chlamydia Screen **</t>
  </si>
  <si>
    <t>NIS06-M06QT</t>
  </si>
  <si>
    <t>Age exclude 15-24 *</t>
  </si>
  <si>
    <t xml:space="preserve">In service </t>
  </si>
  <si>
    <t>N</t>
  </si>
  <si>
    <t>InService</t>
  </si>
  <si>
    <t>Hep B/Syphilis/Gonorrhoea Pt Notification &amp; Referral</t>
  </si>
  <si>
    <t>Age 15-24 *</t>
  </si>
  <si>
    <t>NIS06-M17QT%</t>
  </si>
  <si>
    <t>Summary</t>
  </si>
  <si>
    <t>IUCD fitting</t>
  </si>
  <si>
    <t>IUCD removal</t>
  </si>
  <si>
    <t>Implant fitting</t>
  </si>
  <si>
    <t>Implant removal</t>
  </si>
  <si>
    <t>Blood test</t>
  </si>
  <si>
    <t>Managing positive - HIV</t>
  </si>
  <si>
    <t>Completed course of Hep B vaccine &amp; post vaccine check</t>
  </si>
  <si>
    <t>Tariffs</t>
  </si>
  <si>
    <t>Managing positive STI (all except HIV)</t>
  </si>
  <si>
    <t>Chlamydia/ Gonorrhoea screening for 15-24 year olds</t>
  </si>
  <si>
    <t>Chlamydia/ Gonorrhoea screening for other ages</t>
  </si>
  <si>
    <t>NIS06-M21</t>
  </si>
  <si>
    <t>condom issued</t>
  </si>
  <si>
    <r>
      <t xml:space="preserve">Select a Quarter  </t>
    </r>
    <r>
      <rPr>
        <b/>
        <sz val="16"/>
        <color rgb="FF0070C0"/>
        <rFont val="Calibri"/>
        <family val="2"/>
        <scheme val="minor"/>
      </rPr>
      <t>&gt;&gt;</t>
    </r>
  </si>
  <si>
    <t>GP Name</t>
  </si>
  <si>
    <t xml:space="preserve">Addison Road Medical Practice – Dr Cooney </t>
  </si>
  <si>
    <t>Handsworth Medical Practice</t>
  </si>
  <si>
    <t>Larkshall Medical Centre - Dr S Kumar  </t>
  </si>
  <si>
    <t>The Firs</t>
  </si>
  <si>
    <t>Harrow Road GP Practice</t>
  </si>
  <si>
    <t>Lyndhurst Surgery</t>
  </si>
  <si>
    <t>The Old Church Surgery</t>
  </si>
  <si>
    <t>Phillips &amp; Patel Surgery (Seymour Medical Centre)</t>
  </si>
  <si>
    <t>{WF_SHLARC-Q1} Sexual Health &amp; LARC</t>
  </si>
  <si>
    <t>Last Run:</t>
  </si>
  <si>
    <t>Population Count</t>
  </si>
  <si>
    <t>Search</t>
  </si>
  <si>
    <t>{00-00} Listsize</t>
  </si>
  <si>
    <t>{NIS06-M02} Chlamydia dx, Pt Notification &amp; Follow Up (PAYMENT) [Q1]</t>
  </si>
  <si>
    <t>{NIS06-M03} Herpes / Warts dx, Pt Notification &amp; Ref (PAYMENT) [Q1]</t>
  </si>
  <si>
    <t>{NIS06-M06} Hep B Vacinne &amp; Post-Vacc Test (PAYMENT) [Q1]</t>
  </si>
  <si>
    <t>{NIS06-M07} Implant Insertion (PAYMENT) [Q1]</t>
  </si>
  <si>
    <t>{NIS06-M08a} IUCD/Mirena/Jaydess Insertion (PAYMENT) [Q1]</t>
  </si>
  <si>
    <t>{NIS06-M10a} IUCD/Mirena/Jaydess Removal (PAYMENT) [Q1]</t>
  </si>
  <si>
    <t>{NIS06-M10c} Implant Removed (PAYMENT) [Q1]</t>
  </si>
  <si>
    <t>{NIS06-M16} STI dx, Pt Notification &amp; Referral (PAYMENT) [Q1]</t>
  </si>
  <si>
    <t>{NIS06-M17} Chlamydia &amp; Gonorrhoea Screening excl. 15-24years (PAYMENT) [Q1]</t>
  </si>
  <si>
    <t>{NIS06-M18} Chlamydia &amp; Gonorrhoea Screening 15-24years (PAYMENT) [Q1]</t>
  </si>
  <si>
    <t>{NIS06-M19} HIV, Hep B, syphil Screening (PAYMENT) [Q1]</t>
  </si>
  <si>
    <t>{NIS06-M20} HIV dx, Pt Notification &amp; Referral (PAYMENT) [Q1]</t>
  </si>
  <si>
    <t>{NIS06-M21} Condoms Issued (PAYMENT) [Q1]</t>
  </si>
  <si>
    <t>{06-M01a} age 15-24yrs</t>
  </si>
  <si>
    <t>Males</t>
  </si>
  <si>
    <t>Organisation Code</t>
  </si>
  <si>
    <t>Relative Date:</t>
  </si>
  <si>
    <t>Females</t>
  </si>
  <si>
    <t>WLTHM FOREST COMM &amp; FAM HTH SERV</t>
  </si>
  <si>
    <t>LARKSHALL MEDICAL CENTRE</t>
  </si>
  <si>
    <t>THE MICROFACULTY</t>
  </si>
  <si>
    <t>THE PENRHYN SURGERY</t>
  </si>
  <si>
    <t>FRANCIS ROAD MEDICAL CENTRE</t>
  </si>
  <si>
    <t>THE LYNDHURST SURGERY</t>
  </si>
  <si>
    <t>CRAWLEY ROAD MEDICAL CENTRE</t>
  </si>
  <si>
    <t>HARROW ROAD SURGERY</t>
  </si>
  <si>
    <t>CHURCHILL MEDICAL CENTRE</t>
  </si>
  <si>
    <t>CHINGFORD MEDICAL PRACTICE</t>
  </si>
  <si>
    <t xml:space="preserve">HANDSWORTH MEDICAL PRACTICE </t>
  </si>
  <si>
    <t>THE OLD CHURCH SURGERY</t>
  </si>
  <si>
    <t xml:space="preserve">THE RIDGEWAY SURGERY </t>
  </si>
  <si>
    <t>GREEN MAN MEDICAL CENTRE</t>
  </si>
  <si>
    <t>QUEENS ROAD MEDICAL CENTRE</t>
  </si>
  <si>
    <t>THE ECCLESBOURNE PRACTICE</t>
  </si>
  <si>
    <t>THE ALLUM MEDICAL CENTRE</t>
  </si>
  <si>
    <t>Chlamydia &amp; Gonorrhoea  Screening (all ages excluding  15 - 24 yrs ) 2023 - 2024</t>
  </si>
  <si>
    <t>* Number of patients aged 15-24 years registered with practices in the network on 1st April 2023</t>
  </si>
  <si>
    <t>15-24 Years Chlamydia  Screening  2023 - 2024</t>
  </si>
  <si>
    <t>HIV, Hep B, Syphil Screening  2023-2024</t>
  </si>
  <si>
    <t>Hep B Vaccine &amp; Post-Vacc Test  2023-2024</t>
  </si>
  <si>
    <t>STI dx, PT Notification &amp; Referral 2023-2024</t>
  </si>
  <si>
    <t>Condom Issued (2023 - 2024)</t>
  </si>
  <si>
    <t>IUCD/Mirena/Jaydess Insertion &amp; Removal  2023-2024</t>
  </si>
  <si>
    <t>{WF_SHLARC-Q2} Sexual Health &amp; LARC</t>
  </si>
  <si>
    <t>{NIS06-M02} Chlamydia dx, Pt Notification &amp; Follow Up (PAYMENT) [Q2]</t>
  </si>
  <si>
    <t>{NIS06-M03} Herpes / Warts dx, Pt Notification &amp; Ref (PAYMENT) [Q2]</t>
  </si>
  <si>
    <t>{NIS06-M06} Hep B Vacinne &amp; Post-Vacc Test (PAYMENT) [Q2]</t>
  </si>
  <si>
    <t>{NIS06-M07} Implant Insertion (PAYMENT) [Q2]</t>
  </si>
  <si>
    <t>{NIS06-M08a} IUCD/Mirena/Jaydess Insertion (PAYMENT) [Q2]</t>
  </si>
  <si>
    <t>{NIS06-M10a} IUCD/Mirena/Jaydess Removal (PAYMENT) [Q2]</t>
  </si>
  <si>
    <t>{NIS06-M10c} Implant Removed (PAYMENT) [Q2]</t>
  </si>
  <si>
    <t>{NIS06-M16} STI dx, Pt Notification &amp; Referral (PAYMENT) [Q2]</t>
  </si>
  <si>
    <t>{NIS06-M17} Chlamydia &amp; Gonorrhoea Screening excl. 15-24years (PAYMENT) [Q2]</t>
  </si>
  <si>
    <t>{NIS06-M18} Chlamydia &amp; Gonorrhoea Screening 15-24years (PAYMENT) [Q2]</t>
  </si>
  <si>
    <t>{NIS06-M19} HIV, Hep B, syphil Screening (PAYMENT) [Q2]</t>
  </si>
  <si>
    <t>{NIS06-M20} HIV dx, Pt Notification &amp; Referral (PAYMENT) [Q2]</t>
  </si>
  <si>
    <t>{NIS06-M21} Condoms Issued (PAYMENT) [Q2]</t>
  </si>
  <si>
    <t>Registered practice ID</t>
  </si>
  <si>
    <t>1.0 Listsize (CEG WF Dashboards   Sexual Health Screening).csv</t>
  </si>
  <si>
    <t>1.1 Aged 15- 24 yrs (CEG WF Dashboards   Sexual Health Screening).csv</t>
  </si>
  <si>
    <t>1.2 Age excluding 15-24yrs (CEG WF Dashboards   Sexual Health Screening).csv</t>
  </si>
  <si>
    <t>All Patients (Inc Left &amp; died) (CEG WF Dashboards   Sexual Health Screening).csv</t>
  </si>
  <si>
    <t>Chlamydia&amp; Gonnorhoea Screening for 15 to 24 yrs (Payment) [FY] (CEG WF Dashboards   Sexual Health Screening).csv</t>
  </si>
  <si>
    <t>Chlamydia &amp; Gonorrhoea Screening excluding 15-24 yrs (Payment) [FY] (CEG WF Dashboards   Sexual Health Screening).csv</t>
  </si>
  <si>
    <t>HIV, Hep B, Syphilis Screening (Payment) [FY] (CEG WF Dashboards   Sexual Health Screening).csv</t>
  </si>
  <si>
    <t>Implant insertion [FY] (CEG WF Dashboards   Sexual Health LARC).csv</t>
  </si>
  <si>
    <t>Implant insertion [Q2] (CEG WF Dashboards   Sexual Health LARC).csv</t>
  </si>
  <si>
    <t>Implant Removed [FY] (CEG WF Dashboards   Sexual Health LARC).csv</t>
  </si>
  <si>
    <t>Implant Removed [Q2] (CEG WF Dashboards   Sexual Health LARC).csv</t>
  </si>
  <si>
    <t>IUCD Mirena Jaydess Insertion [FY] (CEG WF Dashboards   Sexual Health LARC).csv</t>
  </si>
  <si>
    <t>IUCD Mirena Jaydess Insertion [Q2] (CEG WF Dashboards   Sexual Health LARC).csv</t>
  </si>
  <si>
    <t>IUCD Mirena Jaydess Removal [FY] (CEG WF Dashboards   Sexual Health LARC).csv</t>
  </si>
  <si>
    <t>IUCD Mirena Jaydess Removal [Q2] (CEG WF Dashboards   Sexual Health LARC).csv</t>
  </si>
  <si>
    <t>{WF_SHLARC-Q3} Sexual Health &amp; LARC</t>
  </si>
  <si>
    <t>{NIS06-M02} Chlamydia dx, Pt Notification &amp; Follow Up (PAYMENT) [Q3]</t>
  </si>
  <si>
    <t>{NIS06-M03} Herpes / Warts dx, Pt Notification &amp; Ref (PAYMENT) [Q3]</t>
  </si>
  <si>
    <t>{NIS06-M06} Hep B Vacinne &amp; Post-Vacc Test (PAYMENT) [Q3]</t>
  </si>
  <si>
    <t>{NIS06-M07} Implant Insertion (PAYMENT) [Q3]</t>
  </si>
  <si>
    <t>{NIS06-M08a} IUCD/Mirena/Jaydess Insertion (PAYMENT) [Q3]</t>
  </si>
  <si>
    <t>{NIS06-M10a} IUCD/Mirena/Jaydess Removal (PAYMENT) [Q3]</t>
  </si>
  <si>
    <t>{NIS06-M10c} Implant Removed (PAYMENT) [Q3]</t>
  </si>
  <si>
    <t>{NIS06-M16} STI dx, Pt Notification &amp; Referral (PAYMENT) [Q3]</t>
  </si>
  <si>
    <t>{NIS06-M17} Chlamydia &amp; Gonorrhoea Screening excl. 15-24years (PAYMENT) [Q3]</t>
  </si>
  <si>
    <t>{NIS06-M18} Chlamydia &amp; Gonorrhoea Screening 15-24years (PAYMENT) [Q3]</t>
  </si>
  <si>
    <t>{NIS06-M19} HIV, Hep B, syphil Screening (PAYMENT) [Q3]</t>
  </si>
  <si>
    <t>{NIS06-M20} HIV dx, Pt Notification &amp; Referral (PAYMENT) [Q3]</t>
  </si>
  <si>
    <t>{NIS06-M21} Condoms Issued (PAYMENT) [Q3]</t>
  </si>
  <si>
    <t>Implant insertion &amp; Removal  2023-2024</t>
  </si>
  <si>
    <t>{WF_SHLARC-Q4} Sexual Health &amp; LARC</t>
  </si>
  <si>
    <t>{NIS06-M02} Chlamydia dx, Pt Notification &amp; Follow Up (PAYMENT) [Q4]</t>
  </si>
  <si>
    <t>{NIS06-M03} Herpes / Warts dx, Pt Notification &amp; Ref (PAYMENT) [Q4]</t>
  </si>
  <si>
    <t>{NIS06-M06} Hep B Vacinne &amp; Post-Vacc Test (PAYMENT) [Q4]</t>
  </si>
  <si>
    <t>{NIS06-M07} Implant Insertion (PAYMENT) [Q4]</t>
  </si>
  <si>
    <t>{NIS06-M08a} IUCD/Mirena/Jaydess Insertion (PAYMENT) [Q4]</t>
  </si>
  <si>
    <t>{NIS06-M10a} IUCD/Mirena/Jaydess Removal (PAYMENT) [Q4]</t>
  </si>
  <si>
    <t>{NIS06-M10c} Implant Removed (PAYMENT) [Q4]</t>
  </si>
  <si>
    <t>{NIS06-M16} STI dx, Pt Notification &amp; Referral (PAYMENT) [Q4]</t>
  </si>
  <si>
    <t>{NIS06-M17} Chlamydia &amp; Gonorrhoea Screening excl. 15-24years (PAYMENT) [Q4]</t>
  </si>
  <si>
    <t>{NIS06-M18} Chlamydia &amp; Gonorrhoea Screening 15-24years (PAYMENT) [Q4]</t>
  </si>
  <si>
    <t>{NIS06-M19} HIV, Hep B, syphil Screening (PAYMENT) [Q4]</t>
  </si>
  <si>
    <t>{NIS06-M20} HIV dx, Pt Notification &amp; Referral (PAYMENT) [Q4]</t>
  </si>
  <si>
    <t>{NIS06-M21} Condoms Issued (PAYMENT) [Q4]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</si>
</sst>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6" formatCode="&quot;£&quot;#,##0;[Red]\-&quot;£&quot;#,##0"/>
    <numFmt numFmtId="164" formatCode="dd/mm/yyyy;@"/>
    <numFmt numFmtId="165" formatCode="d\.m\.yy;@"/>
  </numFmts>
  <fonts count="5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sz val="11"/>
      <color theme="3" tint="0.39997558519241921"/>
      <name val="Calibri"/>
      <family val="2"/>
      <scheme val="minor"/>
    </font>
    <font>
      <sz val="11"/>
      <color theme="4" tint="-0.249977111117893"/>
      <name val="Calibri"/>
      <family val="2"/>
      <scheme val="minor"/>
    </font>
    <font>
      <sz val="11"/>
      <color rgb="FF000000"/>
      <name val="Calibri"/>
      <family val="2"/>
    </font>
    <font>
      <sz val="11"/>
      <color theme="8"/>
      <name val="Calibri"/>
      <family val="2"/>
      <scheme val="minor"/>
    </font>
    <font>
      <b/>
      <sz val="10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color theme="4" tint="0.79998168889431442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7" tint="0.39997558519241921"/>
      <name val="Calibri"/>
      <family val="2"/>
      <scheme val="minor"/>
    </font>
    <font>
      <sz val="10"/>
      <name val="Calibri"/>
      <family val="2"/>
      <scheme val="minor"/>
    </font>
    <font>
      <b/>
      <sz val="12"/>
      <name val="Calibri"/>
      <family val="2"/>
      <scheme val="minor"/>
    </font>
    <font>
      <sz val="10"/>
      <color theme="7" tint="-0.249977111117893"/>
      <name val="Calibri"/>
      <family val="2"/>
      <scheme val="minor"/>
    </font>
    <font>
      <sz val="10"/>
      <name val="Arial"/>
      <family val="2"/>
    </font>
    <font>
      <sz val="10"/>
      <color theme="1" tint="0.499984740745262"/>
      <name val="Calibri"/>
      <family val="2"/>
      <scheme val="minor"/>
    </font>
    <font>
      <sz val="11"/>
      <color theme="1" tint="0.499984740745262"/>
      <name val="Calibri"/>
      <family val="2"/>
      <scheme val="minor"/>
    </font>
    <font>
      <b/>
      <sz val="11"/>
      <color theme="1" tint="0.499984740745262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4" tint="0.79998168889431442"/>
      <name val="Calibri"/>
      <family val="2"/>
      <scheme val="minor"/>
    </font>
    <font>
      <b/>
      <sz val="10"/>
      <color theme="0"/>
      <name val="Calibri"/>
      <family val="2"/>
      <scheme val="minor"/>
    </font>
    <font>
      <sz val="10"/>
      <color rgb="FF0070C0"/>
      <name val="Calibri"/>
      <family val="2"/>
      <scheme val="minor"/>
    </font>
    <font>
      <sz val="10"/>
      <color theme="4" tint="0.39997558519241921"/>
      <name val="Calibri"/>
      <family val="2"/>
      <scheme val="minor"/>
    </font>
    <font>
      <sz val="10"/>
      <color rgb="FF8F82F2"/>
      <name val="Calibri"/>
      <family val="2"/>
      <scheme val="minor"/>
    </font>
    <font>
      <b/>
      <sz val="10"/>
      <color rgb="FF8F82F2"/>
      <name val="Calibri"/>
      <family val="2"/>
      <scheme val="minor"/>
    </font>
    <font>
      <sz val="10"/>
      <color rgb="FF7030A0"/>
      <name val="Calibri"/>
      <family val="2"/>
      <scheme val="minor"/>
    </font>
    <font>
      <sz val="10"/>
      <color rgb="FFFF00FF"/>
      <name val="Calibri"/>
      <family val="2"/>
      <scheme val="minor"/>
    </font>
    <font>
      <sz val="10"/>
      <color rgb="FFD4588D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9"/>
      <color theme="1"/>
      <name val="Calibri"/>
      <family val="2"/>
      <scheme val="minor"/>
    </font>
    <font>
      <sz val="10"/>
      <color theme="3" tint="-0.249977111117893"/>
      <name val="Calibri"/>
      <family val="2"/>
      <scheme val="minor"/>
    </font>
    <font>
      <sz val="10"/>
      <color theme="0"/>
      <name val="Calibri"/>
      <family val="2"/>
      <scheme val="minor"/>
    </font>
    <font>
      <sz val="14"/>
      <color theme="1"/>
      <name val="Calibri"/>
      <family val="2"/>
      <scheme val="minor"/>
    </font>
    <font>
      <sz val="20"/>
      <color theme="1" tint="0.249977111117893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6"/>
      <color rgb="FF0070C0"/>
      <name val="Calibri"/>
      <family val="2"/>
      <scheme val="minor"/>
    </font>
    <font>
      <sz val="14"/>
      <color theme="0"/>
      <name val="Calibri"/>
      <family val="2"/>
      <scheme val="minor"/>
    </font>
    <font>
      <b/>
      <sz val="14"/>
      <color theme="0"/>
      <name val="Calibri"/>
      <family val="2"/>
      <scheme val="minor"/>
    </font>
    <font>
      <b/>
      <sz val="26"/>
      <color theme="4" tint="-0.499984740745262"/>
      <name val="Calibri"/>
      <family val="2"/>
      <scheme val="minor"/>
    </font>
    <font>
      <b/>
      <sz val="28"/>
      <color theme="4" tint="-0.499984740745262"/>
      <name val="Calibri"/>
      <family val="2"/>
      <scheme val="minor"/>
    </font>
    <font>
      <b/>
      <sz val="10"/>
      <color theme="7" tint="-0.499984740745262"/>
      <name val="Calibri"/>
      <family val="2"/>
      <scheme val="minor"/>
    </font>
    <font>
      <sz val="10"/>
      <color theme="7" tint="-0.499984740745262"/>
      <name val="Calibri"/>
      <family val="2"/>
      <scheme val="minor"/>
    </font>
    <font>
      <sz val="10"/>
      <color theme="8" tint="0.59999389629810485"/>
      <name val="Calibri"/>
      <family val="2"/>
      <scheme val="minor"/>
    </font>
    <font>
      <sz val="12"/>
      <color rgb="FF000000"/>
      <name val="Arial"/>
      <family val="2"/>
    </font>
    <font>
      <sz val="12"/>
      <color theme="1"/>
      <name val="Arial"/>
      <family val="2"/>
    </font>
    <font>
      <sz val="11"/>
      <color rgb="FF000000"/>
      <name val="Calibri Light"/>
      <family val="2"/>
    </font>
    <font>
      <sz val="8"/>
      <name val="Calibri"/>
      <family val="2"/>
      <scheme val="minor"/>
    </font>
    <font>
      <b/>
      <sz val="11"/>
      <color theme="4"/>
      <name val="Calibri"/>
      <family val="2"/>
      <scheme val="minor"/>
    </font>
    <font>
      <b/>
      <sz val="10"/>
      <color theme="4"/>
      <name val="Calibri"/>
      <family val="2"/>
      <scheme val="minor"/>
    </font>
  </fonts>
  <fills count="32">
    <fill>
      <patternFill patternType="none"/>
    </fill>
    <fill>
      <patternFill patternType="gray125"/>
    </fill>
    <fill>
      <patternFill patternType="solid">
        <fgColor theme="4" tint="0.39997558519241921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rgb="FF004EEA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85FF"/>
        <bgColor indexed="64"/>
      </patternFill>
    </fill>
    <fill>
      <patternFill patternType="solid">
        <fgColor rgb="FF7030A0"/>
        <bgColor indexed="64"/>
      </patternFill>
    </fill>
    <fill>
      <patternFill patternType="solid">
        <fgColor rgb="FF8F82F2"/>
        <bgColor indexed="64"/>
      </patternFill>
    </fill>
    <fill>
      <patternFill patternType="solid">
        <fgColor rgb="FFD7D2FA"/>
        <bgColor indexed="64"/>
      </patternFill>
    </fill>
    <fill>
      <patternFill patternType="solid">
        <fgColor rgb="FFB381D9"/>
        <bgColor indexed="64"/>
      </patternFill>
    </fill>
    <fill>
      <patternFill patternType="solid">
        <fgColor rgb="FFFFBDFF"/>
        <bgColor indexed="64"/>
      </patternFill>
    </fill>
    <fill>
      <patternFill patternType="solid">
        <fgColor rgb="FFDE7CA6"/>
        <bgColor indexed="64"/>
      </patternFill>
    </fill>
    <fill>
      <patternFill patternType="solid">
        <fgColor rgb="FFECB6CD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9" tint="-0.499984740745262"/>
        <bgColor indexed="64"/>
      </patternFill>
    </fill>
    <fill>
      <patternFill patternType="solid">
        <fgColor theme="9" tint="-0.249977111117893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rgb="FF000066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9" tint="0.79998168889431442"/>
        <bgColor theme="9" tint="0.79998168889431442"/>
      </patternFill>
    </fill>
    <fill>
      <patternFill patternType="solid">
        <fgColor rgb="FFACB9CA"/>
        <bgColor indexed="64"/>
      </patternFill>
    </fill>
    <fill>
      <patternFill patternType="solid">
        <fgColor rgb="FFFFFFFF"/>
        <bgColor indexed="64"/>
      </patternFill>
    </fill>
  </fills>
  <borders count="127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theme="7" tint="0.39994506668294322"/>
      </left>
      <right/>
      <top/>
      <bottom/>
      <diagonal/>
    </border>
    <border>
      <left/>
      <right style="thin">
        <color theme="7" tint="0.39994506668294322"/>
      </right>
      <top/>
      <bottom/>
      <diagonal/>
    </border>
    <border>
      <left/>
      <right/>
      <top style="thin">
        <color theme="7" tint="0.39994506668294322"/>
      </top>
      <bottom/>
      <diagonal/>
    </border>
    <border>
      <left/>
      <right style="thin">
        <color theme="7" tint="0.39994506668294322"/>
      </right>
      <top style="thin">
        <color theme="7" tint="0.39994506668294322"/>
      </top>
      <bottom/>
      <diagonal/>
    </border>
    <border>
      <left style="thin">
        <color theme="7" tint="0.39994506668294322"/>
      </left>
      <right/>
      <top style="thin">
        <color theme="7" tint="0.39994506668294322"/>
      </top>
      <bottom/>
      <diagonal/>
    </border>
    <border>
      <left/>
      <right/>
      <top style="thin">
        <color theme="7" tint="0.39994506668294322"/>
      </top>
      <bottom style="thin">
        <color theme="7" tint="0.39994506668294322"/>
      </bottom>
      <diagonal/>
    </border>
    <border>
      <left/>
      <right style="thin">
        <color theme="7" tint="0.39991454817346722"/>
      </right>
      <top style="thin">
        <color theme="7" tint="0.39994506668294322"/>
      </top>
      <bottom/>
      <diagonal/>
    </border>
    <border>
      <left style="thin">
        <color theme="7" tint="0.39991454817346722"/>
      </left>
      <right/>
      <top style="thin">
        <color theme="7" tint="0.39994506668294322"/>
      </top>
      <bottom/>
      <diagonal/>
    </border>
    <border>
      <left/>
      <right/>
      <top/>
      <bottom style="thin">
        <color theme="7" tint="0.39994506668294322"/>
      </bottom>
      <diagonal/>
    </border>
    <border>
      <left style="thin">
        <color rgb="FFFFC000"/>
      </left>
      <right/>
      <top/>
      <bottom/>
      <diagonal/>
    </border>
    <border>
      <left/>
      <right/>
      <top/>
      <bottom style="thin">
        <color rgb="FFFFC000"/>
      </bottom>
      <diagonal/>
    </border>
    <border>
      <left/>
      <right style="thin">
        <color rgb="FFFFC409"/>
      </right>
      <top/>
      <bottom/>
      <diagonal/>
    </border>
    <border>
      <left/>
      <right style="thin">
        <color theme="8" tint="0.39994506668294322"/>
      </right>
      <top/>
      <bottom/>
      <diagonal/>
    </border>
    <border>
      <left/>
      <right style="thin">
        <color theme="8" tint="0.39994506668294322"/>
      </right>
      <top style="thin">
        <color theme="7" tint="0.39994506668294322"/>
      </top>
      <bottom/>
      <diagonal/>
    </border>
    <border>
      <left style="thin">
        <color theme="8" tint="0.39994506668294322"/>
      </left>
      <right/>
      <top style="thin">
        <color theme="8" tint="0.39994506668294322"/>
      </top>
      <bottom/>
      <diagonal/>
    </border>
    <border>
      <left style="thin">
        <color theme="7" tint="0.39991454817346722"/>
      </left>
      <right/>
      <top style="thin">
        <color theme="8" tint="0.39994506668294322"/>
      </top>
      <bottom/>
      <diagonal/>
    </border>
    <border>
      <left/>
      <right/>
      <top style="thin">
        <color theme="8" tint="0.39994506668294322"/>
      </top>
      <bottom/>
      <diagonal/>
    </border>
    <border>
      <left style="thin">
        <color theme="8" tint="0.39991454817346722"/>
      </left>
      <right style="thin">
        <color theme="8" tint="0.39994506668294322"/>
      </right>
      <top/>
      <bottom/>
      <diagonal/>
    </border>
    <border>
      <left style="thin">
        <color theme="7" tint="0.39991454817346722"/>
      </left>
      <right style="thin">
        <color theme="7" tint="0.39988402966399123"/>
      </right>
      <top/>
      <bottom/>
      <diagonal/>
    </border>
    <border>
      <left style="thin">
        <color theme="7" tint="0.39991454817346722"/>
      </left>
      <right style="thin">
        <color theme="7" tint="0.39988402966399123"/>
      </right>
      <top style="thin">
        <color theme="7" tint="0.39994506668294322"/>
      </top>
      <bottom/>
      <diagonal/>
    </border>
    <border>
      <left style="thin">
        <color theme="8" tint="0.39994506668294322"/>
      </left>
      <right/>
      <top style="thin">
        <color theme="8" tint="0.39991454817346722"/>
      </top>
      <bottom/>
      <diagonal/>
    </border>
    <border>
      <left/>
      <right/>
      <top style="thin">
        <color theme="8" tint="0.39991454817346722"/>
      </top>
      <bottom/>
      <diagonal/>
    </border>
    <border>
      <left style="thin">
        <color theme="8" tint="0.39994506668294322"/>
      </left>
      <right style="thin">
        <color theme="8" tint="0.39994506668294322"/>
      </right>
      <top/>
      <bottom/>
      <diagonal/>
    </border>
    <border>
      <left style="thin">
        <color theme="8" tint="0.39994506668294322"/>
      </left>
      <right style="thin">
        <color theme="8" tint="0.39994506668294322"/>
      </right>
      <top style="thin">
        <color theme="8" tint="0.39994506668294322"/>
      </top>
      <bottom/>
      <diagonal/>
    </border>
    <border>
      <left style="thin">
        <color theme="8" tint="0.39994506668294322"/>
      </left>
      <right style="thin">
        <color theme="8" tint="0.39994506668294322"/>
      </right>
      <top style="thin">
        <color theme="8" tint="0.39991454817346722"/>
      </top>
      <bottom/>
      <diagonal/>
    </border>
    <border>
      <left style="thin">
        <color rgb="FFFFC409"/>
      </left>
      <right style="thin">
        <color rgb="FFFFC409"/>
      </right>
      <top/>
      <bottom/>
      <diagonal/>
    </border>
    <border>
      <left style="thin">
        <color rgb="FFFFC409"/>
      </left>
      <right style="thin">
        <color rgb="FFFFC409"/>
      </right>
      <top style="thin">
        <color theme="7" tint="0.39994506668294322"/>
      </top>
      <bottom/>
      <diagonal/>
    </border>
    <border>
      <left style="thin">
        <color theme="8" tint="0.39994506668294322"/>
      </left>
      <right/>
      <top/>
      <bottom/>
      <diagonal/>
    </border>
    <border>
      <left style="thin">
        <color theme="7" tint="0.39994506668294322"/>
      </left>
      <right style="thin">
        <color theme="8" tint="0.39994506668294322"/>
      </right>
      <top/>
      <bottom/>
      <diagonal/>
    </border>
    <border>
      <left style="thin">
        <color theme="7" tint="0.39994506668294322"/>
      </left>
      <right style="thin">
        <color theme="8" tint="0.39994506668294322"/>
      </right>
      <top style="thin">
        <color theme="7" tint="0.39994506668294322"/>
      </top>
      <bottom/>
      <diagonal/>
    </border>
    <border>
      <left style="thin">
        <color theme="7" tint="0.39991454817346722"/>
      </left>
      <right style="thin">
        <color theme="7" tint="0.39994506668294322"/>
      </right>
      <top/>
      <bottom/>
      <diagonal/>
    </border>
    <border>
      <left style="thin">
        <color theme="7" tint="0.39991454817346722"/>
      </left>
      <right style="thin">
        <color theme="7" tint="0.39994506668294322"/>
      </right>
      <top style="thin">
        <color theme="7" tint="0.39994506668294322"/>
      </top>
      <bottom/>
      <diagonal/>
    </border>
    <border>
      <left style="thin">
        <color theme="8" tint="0.39991454817346722"/>
      </left>
      <right style="thin">
        <color theme="8" tint="0.39994506668294322"/>
      </right>
      <top style="thin">
        <color theme="8" tint="0.39994506668294322"/>
      </top>
      <bottom/>
      <diagonal/>
    </border>
    <border>
      <left style="thin">
        <color theme="8" tint="0.39991454817346722"/>
      </left>
      <right style="thin">
        <color theme="8" tint="0.39994506668294322"/>
      </right>
      <top style="thin">
        <color theme="8" tint="0.39991454817346722"/>
      </top>
      <bottom/>
      <diagonal/>
    </border>
    <border>
      <left style="thin">
        <color theme="2" tint="-9.9948118533890809E-2"/>
      </left>
      <right/>
      <top style="thin">
        <color theme="2" tint="-9.9948118533890809E-2"/>
      </top>
      <bottom/>
      <diagonal/>
    </border>
    <border>
      <left/>
      <right/>
      <top style="thin">
        <color theme="2" tint="-9.9948118533890809E-2"/>
      </top>
      <bottom/>
      <diagonal/>
    </border>
    <border>
      <left/>
      <right style="thin">
        <color theme="2" tint="-9.9948118533890809E-2"/>
      </right>
      <top style="thin">
        <color theme="2" tint="-9.9948118533890809E-2"/>
      </top>
      <bottom/>
      <diagonal/>
    </border>
    <border>
      <left style="thin">
        <color theme="2" tint="-9.9948118533890809E-2"/>
      </left>
      <right/>
      <top/>
      <bottom/>
      <diagonal/>
    </border>
    <border>
      <left/>
      <right style="thin">
        <color theme="2" tint="-9.9948118533890809E-2"/>
      </right>
      <top/>
      <bottom/>
      <diagonal/>
    </border>
    <border>
      <left style="thin">
        <color theme="2" tint="-9.9948118533890809E-2"/>
      </left>
      <right/>
      <top style="thin">
        <color theme="7" tint="0.39994506668294322"/>
      </top>
      <bottom/>
      <diagonal/>
    </border>
    <border>
      <left style="thin">
        <color theme="2" tint="-9.9948118533890809E-2"/>
      </left>
      <right/>
      <top/>
      <bottom style="thin">
        <color theme="2" tint="-9.9948118533890809E-2"/>
      </bottom>
      <diagonal/>
    </border>
    <border>
      <left/>
      <right/>
      <top/>
      <bottom style="thin">
        <color theme="2" tint="-9.9948118533890809E-2"/>
      </bottom>
      <diagonal/>
    </border>
    <border>
      <left/>
      <right style="thin">
        <color theme="2" tint="-9.9948118533890809E-2"/>
      </right>
      <top/>
      <bottom style="thin">
        <color theme="2" tint="-9.9948118533890809E-2"/>
      </bottom>
      <diagonal/>
    </border>
    <border>
      <left style="thin">
        <color theme="2" tint="-0.24994659260841701"/>
      </left>
      <right/>
      <top style="thin">
        <color theme="2" tint="-0.24994659260841701"/>
      </top>
      <bottom/>
      <diagonal/>
    </border>
    <border>
      <left/>
      <right/>
      <top style="thin">
        <color theme="2" tint="-0.24994659260841701"/>
      </top>
      <bottom/>
      <diagonal/>
    </border>
    <border>
      <left/>
      <right style="thin">
        <color theme="2" tint="-0.24994659260841701"/>
      </right>
      <top style="thin">
        <color theme="2" tint="-0.24994659260841701"/>
      </top>
      <bottom/>
      <diagonal/>
    </border>
    <border>
      <left style="thin">
        <color theme="2" tint="-0.24994659260841701"/>
      </left>
      <right/>
      <top/>
      <bottom/>
      <diagonal/>
    </border>
    <border>
      <left/>
      <right style="thin">
        <color theme="2" tint="-0.24994659260841701"/>
      </right>
      <top/>
      <bottom/>
      <diagonal/>
    </border>
    <border>
      <left style="thin">
        <color theme="2" tint="-0.24994659260841701"/>
      </left>
      <right/>
      <top style="thin">
        <color theme="7" tint="0.39994506668294322"/>
      </top>
      <bottom/>
      <diagonal/>
    </border>
    <border>
      <left style="thin">
        <color theme="2" tint="-0.24994659260841701"/>
      </left>
      <right/>
      <top/>
      <bottom style="thin">
        <color theme="2" tint="-0.24994659260841701"/>
      </bottom>
      <diagonal/>
    </border>
    <border>
      <left/>
      <right/>
      <top/>
      <bottom style="thin">
        <color theme="2" tint="-0.24994659260841701"/>
      </bottom>
      <diagonal/>
    </border>
    <border>
      <left/>
      <right style="thin">
        <color theme="2" tint="-0.24994659260841701"/>
      </right>
      <top/>
      <bottom style="thin">
        <color theme="2" tint="-0.24994659260841701"/>
      </bottom>
      <diagonal/>
    </border>
    <border>
      <left/>
      <right style="thin">
        <color rgb="FFFFC000"/>
      </right>
      <top/>
      <bottom/>
      <diagonal/>
    </border>
    <border>
      <left/>
      <right style="thin">
        <color rgb="FFFFC000"/>
      </right>
      <top/>
      <bottom style="thin">
        <color theme="7" tint="0.39994506668294322"/>
      </bottom>
      <diagonal/>
    </border>
    <border>
      <left style="thin">
        <color rgb="FFFFC000"/>
      </left>
      <right/>
      <top/>
      <bottom style="thin">
        <color theme="7" tint="0.39994506668294322"/>
      </bottom>
      <diagonal/>
    </border>
    <border>
      <left/>
      <right style="thin">
        <color theme="4" tint="0.39994506668294322"/>
      </right>
      <top/>
      <bottom/>
      <diagonal/>
    </border>
    <border>
      <left/>
      <right/>
      <top style="thin">
        <color theme="4" tint="0.39994506668294322"/>
      </top>
      <bottom/>
      <diagonal/>
    </border>
    <border>
      <left/>
      <right style="thin">
        <color theme="4" tint="0.39994506668294322"/>
      </right>
      <top style="thin">
        <color theme="4" tint="0.39994506668294322"/>
      </top>
      <bottom/>
      <diagonal/>
    </border>
    <border>
      <left style="thin">
        <color rgb="FF8F82F2"/>
      </left>
      <right style="thin">
        <color rgb="FF8F82F2"/>
      </right>
      <top style="thin">
        <color rgb="FF8F82F2"/>
      </top>
      <bottom/>
      <diagonal/>
    </border>
    <border>
      <left style="thin">
        <color rgb="FF8F82F2"/>
      </left>
      <right/>
      <top style="thin">
        <color rgb="FF8F82F2"/>
      </top>
      <bottom/>
      <diagonal/>
    </border>
    <border>
      <left/>
      <right/>
      <top style="thin">
        <color rgb="FF8F82F2"/>
      </top>
      <bottom/>
      <diagonal/>
    </border>
    <border>
      <left/>
      <right style="thin">
        <color rgb="FF8F82F2"/>
      </right>
      <top/>
      <bottom/>
      <diagonal/>
    </border>
    <border>
      <left style="thin">
        <color theme="7" tint="0.39994506668294322"/>
      </left>
      <right style="thin">
        <color rgb="FF8F82F2"/>
      </right>
      <top/>
      <bottom/>
      <diagonal/>
    </border>
    <border>
      <left style="thin">
        <color rgb="FF8F82F2"/>
      </left>
      <right style="thin">
        <color rgb="FF8F82F2"/>
      </right>
      <top/>
      <bottom/>
      <diagonal/>
    </border>
    <border>
      <left/>
      <right style="thin">
        <color rgb="FF8F82F2"/>
      </right>
      <top style="thin">
        <color rgb="FF8F82F2"/>
      </top>
      <bottom/>
      <diagonal/>
    </border>
    <border>
      <left style="thin">
        <color rgb="FFFFC000"/>
      </left>
      <right style="thin">
        <color rgb="FF8F82F2"/>
      </right>
      <top/>
      <bottom/>
      <diagonal/>
    </border>
    <border>
      <left style="thin">
        <color rgb="FFFFC000"/>
      </left>
      <right style="thin">
        <color rgb="FF8F82F2"/>
      </right>
      <top style="thin">
        <color theme="7" tint="0.39994506668294322"/>
      </top>
      <bottom/>
      <diagonal/>
    </border>
    <border>
      <left style="thin">
        <color rgb="FFB381D9"/>
      </left>
      <right/>
      <top/>
      <bottom/>
      <diagonal/>
    </border>
    <border>
      <left style="thin">
        <color rgb="FFB381D9"/>
      </left>
      <right style="thin">
        <color rgb="FFB381D9"/>
      </right>
      <top style="thin">
        <color rgb="FFB381D9"/>
      </top>
      <bottom/>
      <diagonal/>
    </border>
    <border>
      <left style="thin">
        <color rgb="FFB381D9"/>
      </left>
      <right/>
      <top style="thin">
        <color rgb="FFB381D9"/>
      </top>
      <bottom/>
      <diagonal/>
    </border>
    <border>
      <left/>
      <right/>
      <top style="thin">
        <color rgb="FFB381D9"/>
      </top>
      <bottom/>
      <diagonal/>
    </border>
    <border>
      <left/>
      <right style="thin">
        <color rgb="FFB381D9"/>
      </right>
      <top/>
      <bottom/>
      <diagonal/>
    </border>
    <border>
      <left/>
      <right style="thin">
        <color rgb="FFB381D9"/>
      </right>
      <top style="thin">
        <color rgb="FFB381D9"/>
      </top>
      <bottom/>
      <diagonal/>
    </border>
    <border>
      <left style="thin">
        <color rgb="FFB381D9"/>
      </left>
      <right style="thin">
        <color rgb="FFB381D9"/>
      </right>
      <top/>
      <bottom/>
      <diagonal/>
    </border>
    <border>
      <left style="thin">
        <color rgb="FFFFC000"/>
      </left>
      <right style="thin">
        <color rgb="FFB381D9"/>
      </right>
      <top/>
      <bottom/>
      <diagonal/>
    </border>
    <border>
      <left style="thin">
        <color rgb="FFFFC000"/>
      </left>
      <right style="thin">
        <color rgb="FFB381D9"/>
      </right>
      <top style="thin">
        <color theme="7" tint="0.39994506668294322"/>
      </top>
      <bottom/>
      <diagonal/>
    </border>
    <border>
      <left style="thin">
        <color rgb="FFFF85FF"/>
      </left>
      <right/>
      <top/>
      <bottom/>
      <diagonal/>
    </border>
    <border>
      <left style="thin">
        <color rgb="FFFF85FF"/>
      </left>
      <right style="thin">
        <color rgb="FFFF85FF"/>
      </right>
      <top style="thin">
        <color rgb="FFFF85FF"/>
      </top>
      <bottom/>
      <diagonal/>
    </border>
    <border>
      <left style="thin">
        <color rgb="FFFF85FF"/>
      </left>
      <right/>
      <top style="thin">
        <color rgb="FFFF85FF"/>
      </top>
      <bottom/>
      <diagonal/>
    </border>
    <border>
      <left/>
      <right/>
      <top style="thin">
        <color rgb="FFFF85FF"/>
      </top>
      <bottom/>
      <diagonal/>
    </border>
    <border>
      <left/>
      <right style="thin">
        <color rgb="FFFF85FF"/>
      </right>
      <top/>
      <bottom/>
      <diagonal/>
    </border>
    <border>
      <left/>
      <right style="thin">
        <color rgb="FFFF85FF"/>
      </right>
      <top style="thin">
        <color rgb="FFFF85FF"/>
      </top>
      <bottom/>
      <diagonal/>
    </border>
    <border>
      <left style="thin">
        <color rgb="FFFF85FF"/>
      </left>
      <right style="thin">
        <color rgb="FFFF85FF"/>
      </right>
      <top/>
      <bottom/>
      <diagonal/>
    </border>
    <border>
      <left/>
      <right style="thin">
        <color theme="8" tint="0.39994506668294322"/>
      </right>
      <top style="thin">
        <color theme="4" tint="0.39994506668294322"/>
      </top>
      <bottom/>
      <diagonal/>
    </border>
    <border>
      <left/>
      <right style="thin">
        <color rgb="FFD4588D"/>
      </right>
      <top/>
      <bottom/>
      <diagonal/>
    </border>
    <border>
      <left style="thin">
        <color theme="8" tint="0.39994506668294322"/>
      </left>
      <right/>
      <top style="thin">
        <color rgb="FFD4588D"/>
      </top>
      <bottom/>
      <diagonal/>
    </border>
    <border>
      <left/>
      <right/>
      <top style="thin">
        <color rgb="FFD4588D"/>
      </top>
      <bottom/>
      <diagonal/>
    </border>
    <border>
      <left/>
      <right style="thin">
        <color rgb="FFD4588D"/>
      </right>
      <top style="thin">
        <color rgb="FFD4588D"/>
      </top>
      <bottom/>
      <diagonal/>
    </border>
    <border>
      <left/>
      <right style="thin">
        <color rgb="FFFF85FF"/>
      </right>
      <top style="thin">
        <color rgb="FFD4588D"/>
      </top>
      <bottom/>
      <diagonal/>
    </border>
    <border>
      <left style="thin">
        <color rgb="FFFF85FF"/>
      </left>
      <right/>
      <top/>
      <bottom style="thin">
        <color rgb="FFFF85FF"/>
      </bottom>
      <diagonal/>
    </border>
    <border>
      <left/>
      <right/>
      <top/>
      <bottom style="thin">
        <color rgb="FFFF85FF"/>
      </bottom>
      <diagonal/>
    </border>
    <border>
      <left/>
      <right style="thin">
        <color rgb="FFFF85FF"/>
      </right>
      <top/>
      <bottom style="thin">
        <color rgb="FFFF85FF"/>
      </bottom>
      <diagonal/>
    </border>
    <border>
      <left/>
      <right/>
      <top style="thin">
        <color theme="1" tint="0.499984740745262"/>
      </top>
      <bottom/>
      <diagonal/>
    </border>
    <border>
      <left style="thin">
        <color theme="1" tint="0.499984740745262"/>
      </left>
      <right/>
      <top/>
      <bottom/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 style="thin">
        <color theme="0" tint="-0.34998626667073579"/>
      </right>
      <top/>
      <bottom/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/>
      <diagonal/>
    </border>
    <border>
      <left style="thin">
        <color theme="0" tint="-0.34998626667073579"/>
      </left>
      <right style="thin">
        <color theme="0" tint="-0.34998626667073579"/>
      </right>
      <top/>
      <bottom style="thin">
        <color theme="0" tint="-0.34998626667073579"/>
      </bottom>
      <diagonal/>
    </border>
    <border>
      <left style="dotted">
        <color auto="1"/>
      </left>
      <right/>
      <top style="dotted">
        <color auto="1"/>
      </top>
      <bottom style="dotted">
        <color auto="1"/>
      </bottom>
      <diagonal/>
    </border>
    <border>
      <left/>
      <right style="dotted">
        <color auto="1"/>
      </right>
      <top style="dotted">
        <color auto="1"/>
      </top>
      <bottom style="dotted">
        <color auto="1"/>
      </bottom>
      <diagonal/>
    </border>
    <border>
      <left style="thin">
        <color theme="0" tint="-0.34998626667073579"/>
      </left>
      <right style="thin">
        <color theme="0" tint="-0.34998626667073579"/>
      </right>
      <top style="mediumDashed">
        <color theme="0" tint="-0.499984740745262"/>
      </top>
      <bottom style="mediumDashed">
        <color theme="0" tint="-0.499984740745262"/>
      </bottom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 style="mediumDashed">
        <color theme="0" tint="-0.499984740745262"/>
      </bottom>
      <diagonal/>
    </border>
    <border>
      <left style="thin">
        <color theme="0" tint="-0.34998626667073579"/>
      </left>
      <right style="thin">
        <color theme="0" tint="-0.34998626667073579"/>
      </right>
      <top/>
      <bottom style="mediumDashed">
        <color theme="0" tint="-0.499984740745262"/>
      </bottom>
      <diagonal/>
    </border>
    <border>
      <left/>
      <right style="thin">
        <color theme="0" tint="-0.34998626667073579"/>
      </right>
      <top style="thin">
        <color theme="0" tint="-0.34998626667073579"/>
      </top>
      <bottom/>
      <diagonal/>
    </border>
    <border>
      <left/>
      <right style="thin">
        <color theme="0" tint="-0.34998626667073579"/>
      </right>
      <top/>
      <bottom/>
      <diagonal/>
    </border>
    <border>
      <left/>
      <right style="thin">
        <color theme="0" tint="-0.34998626667073579"/>
      </right>
      <top/>
      <bottom style="mediumDashed">
        <color theme="0" tint="-0.499984740745262"/>
      </bottom>
      <diagonal/>
    </border>
    <border>
      <left/>
      <right style="thin">
        <color theme="0" tint="-0.34998626667073579"/>
      </right>
      <top/>
      <bottom style="thin">
        <color theme="0" tint="-0.34998626667073579"/>
      </bottom>
      <diagonal/>
    </border>
    <border>
      <left/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/>
      <right style="thin">
        <color theme="0" tint="-0.34998626667073579"/>
      </right>
      <top style="mediumDashed">
        <color theme="0" tint="-0.499984740745262"/>
      </top>
      <bottom style="mediumDashed">
        <color theme="0" tint="-0.499984740745262"/>
      </bottom>
      <diagonal/>
    </border>
    <border>
      <left style="thin">
        <color theme="0" tint="-0.34998626667073579"/>
      </left>
      <right style="mediumDashed">
        <color theme="0" tint="-0.34998626667073579"/>
      </right>
      <top style="thin">
        <color theme="0" tint="-0.34998626667073579"/>
      </top>
      <bottom style="mediumDashed">
        <color theme="0" tint="-0.499984740745262"/>
      </bottom>
      <diagonal/>
    </border>
    <border>
      <left style="thin">
        <color theme="0" tint="-0.34998626667073579"/>
      </left>
      <right style="mediumDashed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 style="mediumDashed">
        <color theme="0" tint="-0.34998626667073579"/>
      </right>
      <top/>
      <bottom style="thin">
        <color theme="0" tint="-0.34998626667073579"/>
      </bottom>
      <diagonal/>
    </border>
    <border>
      <left style="thin">
        <color theme="0" tint="-0.34998626667073579"/>
      </left>
      <right style="mediumDashed">
        <color theme="0" tint="-0.34998626667073579"/>
      </right>
      <top style="thin">
        <color theme="0" tint="-0.34998626667073579"/>
      </top>
      <bottom/>
      <diagonal/>
    </border>
    <border>
      <left style="thin">
        <color theme="0" tint="-0.34998626667073579"/>
      </left>
      <right style="mediumDashed">
        <color theme="0" tint="-0.34998626667073579"/>
      </right>
      <top style="mediumDashed">
        <color theme="0" tint="-0.499984740745262"/>
      </top>
      <bottom style="mediumDashed">
        <color theme="0" tint="-0.499984740745262"/>
      </bottom>
      <diagonal/>
    </border>
    <border>
      <left/>
      <right/>
      <top style="thin">
        <color theme="9" tint="0.39997558519241921"/>
      </top>
      <bottom style="thin">
        <color theme="9" tint="0.39997558519241921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theme="0" tint="-0.34998626667073579"/>
      </left>
      <right style="mediumDashed">
        <color theme="0" tint="-0.34998626667073579"/>
      </right>
      <top/>
      <bottom/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0" fontId="18" fillId="0" borderId="0"/>
  </cellStyleXfs>
  <cellXfs count="392">
    <xf numFmtId="0" fontId="0" fillId="0" borderId="0" xfId="0"/>
    <xf numFmtId="0" fontId="3" fillId="2" borderId="0" xfId="0" applyFont="1" applyFill="1"/>
    <xf numFmtId="0" fontId="3" fillId="2" borderId="0" xfId="0" applyFont="1" applyFill="1" applyAlignment="1">
      <alignment horizontal="left" vertical="center"/>
    </xf>
    <xf numFmtId="0" fontId="0" fillId="2" borderId="0" xfId="0" applyFill="1"/>
    <xf numFmtId="0" fontId="3" fillId="3" borderId="0" xfId="0" applyFont="1" applyFill="1"/>
    <xf numFmtId="0" fontId="0" fillId="0" borderId="1" xfId="0" applyBorder="1"/>
    <xf numFmtId="0" fontId="0" fillId="0" borderId="0" xfId="0" applyAlignment="1">
      <alignment horizontal="left" vertical="center"/>
    </xf>
    <xf numFmtId="14" fontId="0" fillId="0" borderId="1" xfId="0" applyNumberFormat="1" applyBorder="1" applyAlignment="1">
      <alignment horizontal="center"/>
    </xf>
    <xf numFmtId="14" fontId="0" fillId="0" borderId="1" xfId="0" applyNumberFormat="1" applyBorder="1" applyAlignment="1">
      <alignment horizontal="right"/>
    </xf>
    <xf numFmtId="0" fontId="4" fillId="3" borderId="0" xfId="0" applyFont="1" applyFill="1"/>
    <xf numFmtId="0" fontId="5" fillId="0" borderId="1" xfId="0" applyFont="1" applyBorder="1" applyAlignment="1">
      <alignment horizontal="center"/>
    </xf>
    <xf numFmtId="0" fontId="6" fillId="0" borderId="0" xfId="0" applyFont="1" applyAlignment="1">
      <alignment horizontal="center"/>
    </xf>
    <xf numFmtId="0" fontId="0" fillId="0" borderId="1" xfId="0" applyBorder="1" applyAlignment="1">
      <alignment horizontal="center" vertical="center"/>
    </xf>
    <xf numFmtId="0" fontId="7" fillId="3" borderId="0" xfId="0" applyFont="1" applyFill="1"/>
    <xf numFmtId="0" fontId="6" fillId="0" borderId="0" xfId="0" applyFont="1" applyAlignment="1">
      <alignment horizontal="center" vertical="center"/>
    </xf>
    <xf numFmtId="0" fontId="6" fillId="0" borderId="0" xfId="0" applyFont="1" applyAlignment="1">
      <alignment horizontal="left" vertical="center"/>
    </xf>
    <xf numFmtId="14" fontId="0" fillId="0" borderId="0" xfId="0" applyNumberFormat="1" applyAlignment="1">
      <alignment horizontal="center"/>
    </xf>
    <xf numFmtId="164" fontId="0" fillId="0" borderId="0" xfId="0" applyNumberFormat="1" applyAlignment="1">
      <alignment horizontal="right"/>
    </xf>
    <xf numFmtId="0" fontId="5" fillId="4" borderId="2" xfId="0" applyFont="1" applyFill="1" applyBorder="1"/>
    <xf numFmtId="0" fontId="5" fillId="4" borderId="3" xfId="0" applyFont="1" applyFill="1" applyBorder="1"/>
    <xf numFmtId="9" fontId="0" fillId="0" borderId="0" xfId="0" applyNumberFormat="1" applyAlignment="1">
      <alignment horizontal="right"/>
    </xf>
    <xf numFmtId="0" fontId="3" fillId="5" borderId="0" xfId="0" applyFont="1" applyFill="1" applyAlignment="1">
      <alignment vertical="top" wrapText="1"/>
    </xf>
    <xf numFmtId="0" fontId="8" fillId="0" borderId="0" xfId="0" applyFont="1" applyAlignment="1">
      <alignment vertical="center" wrapText="1"/>
    </xf>
    <xf numFmtId="0" fontId="8" fillId="0" borderId="0" xfId="0" applyFont="1" applyAlignment="1">
      <alignment vertical="center"/>
    </xf>
    <xf numFmtId="14" fontId="3" fillId="6" borderId="0" xfId="0" applyNumberFormat="1" applyFont="1" applyFill="1"/>
    <xf numFmtId="0" fontId="0" fillId="6" borderId="0" xfId="0" applyFill="1"/>
    <xf numFmtId="0" fontId="0" fillId="6" borderId="0" xfId="0" applyFill="1" applyAlignment="1">
      <alignment horizontal="center"/>
    </xf>
    <xf numFmtId="0" fontId="3" fillId="6" borderId="0" xfId="0" applyFont="1" applyFill="1"/>
    <xf numFmtId="49" fontId="0" fillId="0" borderId="1" xfId="0" applyNumberFormat="1" applyBorder="1"/>
    <xf numFmtId="14" fontId="0" fillId="6" borderId="4" xfId="0" applyNumberFormat="1" applyFill="1" applyBorder="1"/>
    <xf numFmtId="0" fontId="0" fillId="6" borderId="4" xfId="0" applyFill="1" applyBorder="1"/>
    <xf numFmtId="0" fontId="0" fillId="6" borderId="4" xfId="0" applyFill="1" applyBorder="1" applyAlignment="1">
      <alignment horizontal="center"/>
    </xf>
    <xf numFmtId="0" fontId="9" fillId="6" borderId="5" xfId="0" applyFont="1" applyFill="1" applyBorder="1"/>
    <xf numFmtId="14" fontId="0" fillId="6" borderId="6" xfId="0" applyNumberFormat="1" applyFill="1" applyBorder="1" applyAlignment="1">
      <alignment vertical="top" wrapText="1"/>
    </xf>
    <xf numFmtId="14" fontId="0" fillId="6" borderId="0" xfId="0" applyNumberFormat="1" applyFill="1" applyAlignment="1">
      <alignment vertical="top" wrapText="1"/>
    </xf>
    <xf numFmtId="0" fontId="0" fillId="6" borderId="7" xfId="0" applyFill="1" applyBorder="1" applyAlignment="1">
      <alignment vertical="top" wrapText="1"/>
    </xf>
    <xf numFmtId="0" fontId="0" fillId="6" borderId="6" xfId="0" applyFill="1" applyBorder="1" applyAlignment="1">
      <alignment vertical="top" wrapText="1"/>
    </xf>
    <xf numFmtId="0" fontId="2" fillId="6" borderId="7" xfId="0" applyFont="1" applyFill="1" applyBorder="1" applyAlignment="1">
      <alignment vertical="top"/>
    </xf>
    <xf numFmtId="0" fontId="9" fillId="6" borderId="7" xfId="0" applyFont="1" applyFill="1" applyBorder="1" applyAlignment="1">
      <alignment vertical="top" wrapText="1"/>
    </xf>
    <xf numFmtId="0" fontId="0" fillId="0" borderId="0" xfId="0" applyAlignment="1">
      <alignment vertical="top" wrapText="1"/>
    </xf>
    <xf numFmtId="14" fontId="0" fillId="0" borderId="0" xfId="0" applyNumberFormat="1" applyAlignment="1">
      <alignment vertical="top" wrapText="1"/>
    </xf>
    <xf numFmtId="14" fontId="0" fillId="6" borderId="8" xfId="0" applyNumberFormat="1" applyFill="1" applyBorder="1"/>
    <xf numFmtId="22" fontId="0" fillId="0" borderId="0" xfId="0" applyNumberFormat="1"/>
    <xf numFmtId="15" fontId="0" fillId="0" borderId="0" xfId="0" applyNumberFormat="1"/>
    <xf numFmtId="14" fontId="0" fillId="0" borderId="0" xfId="0" applyNumberFormat="1"/>
    <xf numFmtId="0" fontId="10" fillId="7" borderId="0" xfId="0" applyFont="1" applyFill="1" applyAlignment="1">
      <alignment horizontal="left" vertical="center"/>
    </xf>
    <xf numFmtId="0" fontId="11" fillId="7" borderId="0" xfId="0" applyFont="1" applyFill="1"/>
    <xf numFmtId="0" fontId="12" fillId="7" borderId="0" xfId="0" applyFont="1" applyFill="1" applyAlignment="1">
      <alignment horizontal="right"/>
    </xf>
    <xf numFmtId="0" fontId="13" fillId="5" borderId="0" xfId="0" applyFont="1" applyFill="1" applyAlignment="1">
      <alignment vertical="center"/>
    </xf>
    <xf numFmtId="0" fontId="13" fillId="5" borderId="0" xfId="0" applyFont="1" applyFill="1" applyAlignment="1">
      <alignment horizontal="right" vertical="center"/>
    </xf>
    <xf numFmtId="0" fontId="13" fillId="5" borderId="9" xfId="0" applyFont="1" applyFill="1" applyBorder="1" applyAlignment="1">
      <alignment horizontal="right" vertical="center"/>
    </xf>
    <xf numFmtId="0" fontId="13" fillId="8" borderId="0" xfId="0" applyFont="1" applyFill="1"/>
    <xf numFmtId="165" fontId="14" fillId="8" borderId="0" xfId="0" applyNumberFormat="1" applyFont="1" applyFill="1" applyAlignment="1">
      <alignment horizontal="right"/>
    </xf>
    <xf numFmtId="165" fontId="14" fillId="8" borderId="9" xfId="0" applyNumberFormat="1" applyFont="1" applyFill="1" applyBorder="1" applyAlignment="1">
      <alignment horizontal="right"/>
    </xf>
    <xf numFmtId="0" fontId="13" fillId="8" borderId="9" xfId="0" applyFont="1" applyFill="1" applyBorder="1" applyAlignment="1">
      <alignment horizontal="right"/>
    </xf>
    <xf numFmtId="0" fontId="15" fillId="7" borderId="0" xfId="0" applyFont="1" applyFill="1" applyAlignment="1">
      <alignment horizontal="right"/>
    </xf>
    <xf numFmtId="0" fontId="11" fillId="7" borderId="0" xfId="0" applyFont="1" applyFill="1" applyAlignment="1">
      <alignment horizontal="right"/>
    </xf>
    <xf numFmtId="0" fontId="13" fillId="8" borderId="11" xfId="0" applyFont="1" applyFill="1" applyBorder="1"/>
    <xf numFmtId="0" fontId="13" fillId="8" borderId="12" xfId="0" applyFont="1" applyFill="1" applyBorder="1" applyAlignment="1">
      <alignment horizontal="right"/>
    </xf>
    <xf numFmtId="0" fontId="13" fillId="8" borderId="11" xfId="0" applyFont="1" applyFill="1" applyBorder="1" applyAlignment="1">
      <alignment horizontal="right"/>
    </xf>
    <xf numFmtId="0" fontId="10" fillId="8" borderId="11" xfId="0" applyFont="1" applyFill="1" applyBorder="1" applyAlignment="1">
      <alignment horizontal="right"/>
    </xf>
    <xf numFmtId="0" fontId="10" fillId="8" borderId="12" xfId="0" applyFont="1" applyFill="1" applyBorder="1" applyAlignment="1">
      <alignment horizontal="right"/>
    </xf>
    <xf numFmtId="0" fontId="11" fillId="7" borderId="10" xfId="0" applyFont="1" applyFill="1" applyBorder="1" applyAlignment="1">
      <alignment horizontal="right"/>
    </xf>
    <xf numFmtId="0" fontId="13" fillId="8" borderId="13" xfId="0" applyFont="1" applyFill="1" applyBorder="1" applyAlignment="1">
      <alignment horizontal="right"/>
    </xf>
    <xf numFmtId="0" fontId="16" fillId="7" borderId="0" xfId="0" applyFont="1" applyFill="1" applyAlignment="1">
      <alignment vertical="center"/>
    </xf>
    <xf numFmtId="0" fontId="5" fillId="7" borderId="0" xfId="0" applyFont="1" applyFill="1" applyAlignment="1">
      <alignment horizontal="center"/>
    </xf>
    <xf numFmtId="0" fontId="0" fillId="7" borderId="0" xfId="0" applyFill="1"/>
    <xf numFmtId="0" fontId="13" fillId="9" borderId="0" xfId="0" applyFont="1" applyFill="1" applyAlignment="1">
      <alignment horizontal="right" vertical="center"/>
    </xf>
    <xf numFmtId="0" fontId="13" fillId="9" borderId="10" xfId="0" applyFont="1" applyFill="1" applyBorder="1" applyAlignment="1">
      <alignment horizontal="right" vertical="center"/>
    </xf>
    <xf numFmtId="0" fontId="13" fillId="9" borderId="0" xfId="0" applyFont="1" applyFill="1"/>
    <xf numFmtId="0" fontId="13" fillId="8" borderId="0" xfId="0" applyFont="1" applyFill="1" applyAlignment="1">
      <alignment horizontal="left"/>
    </xf>
    <xf numFmtId="0" fontId="13" fillId="8" borderId="0" xfId="0" applyFont="1" applyFill="1" applyAlignment="1">
      <alignment horizontal="right"/>
    </xf>
    <xf numFmtId="165" fontId="17" fillId="9" borderId="0" xfId="0" applyNumberFormat="1" applyFont="1" applyFill="1" applyAlignment="1">
      <alignment horizontal="right" vertical="center"/>
    </xf>
    <xf numFmtId="0" fontId="11" fillId="9" borderId="14" xfId="0" applyFont="1" applyFill="1" applyBorder="1"/>
    <xf numFmtId="0" fontId="11" fillId="9" borderId="11" xfId="0" applyFont="1" applyFill="1" applyBorder="1"/>
    <xf numFmtId="0" fontId="13" fillId="9" borderId="11" xfId="0" applyFont="1" applyFill="1" applyBorder="1"/>
    <xf numFmtId="0" fontId="13" fillId="8" borderId="16" xfId="0" applyFont="1" applyFill="1" applyBorder="1" applyAlignment="1">
      <alignment horizontal="right"/>
    </xf>
    <xf numFmtId="0" fontId="15" fillId="7" borderId="0" xfId="2" applyFont="1" applyFill="1"/>
    <xf numFmtId="14" fontId="11" fillId="7" borderId="0" xfId="0" applyNumberFormat="1" applyFont="1" applyFill="1" applyAlignment="1">
      <alignment horizontal="left"/>
    </xf>
    <xf numFmtId="0" fontId="13" fillId="7" borderId="17" xfId="0" applyFont="1" applyFill="1" applyBorder="1"/>
    <xf numFmtId="0" fontId="11" fillId="7" borderId="17" xfId="0" applyFont="1" applyFill="1" applyBorder="1"/>
    <xf numFmtId="0" fontId="11" fillId="7" borderId="17" xfId="0" applyFont="1" applyFill="1" applyBorder="1" applyAlignment="1">
      <alignment horizontal="right"/>
    </xf>
    <xf numFmtId="0" fontId="0" fillId="7" borderId="0" xfId="0" applyFill="1" applyAlignment="1">
      <alignment horizontal="right"/>
    </xf>
    <xf numFmtId="0" fontId="11" fillId="7" borderId="18" xfId="0" applyFont="1" applyFill="1" applyBorder="1" applyAlignment="1">
      <alignment horizontal="right"/>
    </xf>
    <xf numFmtId="0" fontId="19" fillId="7" borderId="0" xfId="0" applyFont="1" applyFill="1"/>
    <xf numFmtId="0" fontId="19" fillId="7" borderId="0" xfId="0" applyFont="1" applyFill="1" applyAlignment="1">
      <alignment horizontal="right"/>
    </xf>
    <xf numFmtId="0" fontId="20" fillId="7" borderId="0" xfId="0" applyFont="1" applyFill="1"/>
    <xf numFmtId="0" fontId="0" fillId="0" borderId="19" xfId="0" applyBorder="1"/>
    <xf numFmtId="0" fontId="20" fillId="0" borderId="19" xfId="0" applyFont="1" applyBorder="1"/>
    <xf numFmtId="0" fontId="21" fillId="0" borderId="19" xfId="0" applyFont="1" applyBorder="1"/>
    <xf numFmtId="0" fontId="24" fillId="10" borderId="0" xfId="0" applyFont="1" applyFill="1" applyAlignment="1">
      <alignment horizontal="right" vertical="center"/>
    </xf>
    <xf numFmtId="0" fontId="24" fillId="10" borderId="0" xfId="0" applyFont="1" applyFill="1" applyAlignment="1">
      <alignment horizontal="right"/>
    </xf>
    <xf numFmtId="0" fontId="13" fillId="11" borderId="0" xfId="0" applyFont="1" applyFill="1" applyAlignment="1">
      <alignment horizontal="right"/>
    </xf>
    <xf numFmtId="165" fontId="25" fillId="11" borderId="0" xfId="0" applyNumberFormat="1" applyFont="1" applyFill="1" applyAlignment="1">
      <alignment horizontal="right"/>
    </xf>
    <xf numFmtId="0" fontId="24" fillId="10" borderId="21" xfId="0" applyFont="1" applyFill="1" applyBorder="1" applyAlignment="1">
      <alignment horizontal="right" vertical="center"/>
    </xf>
    <xf numFmtId="10" fontId="11" fillId="7" borderId="21" xfId="1" applyNumberFormat="1" applyFont="1" applyFill="1" applyBorder="1" applyAlignment="1">
      <alignment horizontal="right"/>
    </xf>
    <xf numFmtId="0" fontId="11" fillId="7" borderId="21" xfId="0" applyFont="1" applyFill="1" applyBorder="1" applyAlignment="1">
      <alignment horizontal="right"/>
    </xf>
    <xf numFmtId="0" fontId="13" fillId="11" borderId="23" xfId="0" applyFont="1" applyFill="1" applyBorder="1" applyAlignment="1">
      <alignment horizontal="right"/>
    </xf>
    <xf numFmtId="0" fontId="13" fillId="11" borderId="24" xfId="0" applyFont="1" applyFill="1" applyBorder="1" applyAlignment="1">
      <alignment horizontal="right"/>
    </xf>
    <xf numFmtId="0" fontId="13" fillId="11" borderId="25" xfId="0" applyFont="1" applyFill="1" applyBorder="1" applyAlignment="1">
      <alignment horizontal="right"/>
    </xf>
    <xf numFmtId="0" fontId="13" fillId="9" borderId="21" xfId="0" applyFont="1" applyFill="1" applyBorder="1" applyAlignment="1">
      <alignment horizontal="right" vertical="center"/>
    </xf>
    <xf numFmtId="0" fontId="11" fillId="8" borderId="21" xfId="0" applyFont="1" applyFill="1" applyBorder="1" applyAlignment="1">
      <alignment horizontal="right"/>
    </xf>
    <xf numFmtId="165" fontId="14" fillId="8" borderId="21" xfId="0" applyNumberFormat="1" applyFont="1" applyFill="1" applyBorder="1" applyAlignment="1">
      <alignment horizontal="right"/>
    </xf>
    <xf numFmtId="10" fontId="13" fillId="8" borderId="22" xfId="1" applyNumberFormat="1" applyFont="1" applyFill="1" applyBorder="1" applyAlignment="1">
      <alignment horizontal="right"/>
    </xf>
    <xf numFmtId="0" fontId="11" fillId="7" borderId="27" xfId="0" applyFont="1" applyFill="1" applyBorder="1" applyAlignment="1">
      <alignment horizontal="right"/>
    </xf>
    <xf numFmtId="0" fontId="13" fillId="8" borderId="28" xfId="0" applyFont="1" applyFill="1" applyBorder="1" applyAlignment="1">
      <alignment horizontal="right"/>
    </xf>
    <xf numFmtId="0" fontId="13" fillId="11" borderId="29" xfId="0" applyFont="1" applyFill="1" applyBorder="1" applyAlignment="1">
      <alignment horizontal="right"/>
    </xf>
    <xf numFmtId="0" fontId="13" fillId="11" borderId="30" xfId="0" applyFont="1" applyFill="1" applyBorder="1" applyAlignment="1">
      <alignment horizontal="right"/>
    </xf>
    <xf numFmtId="10" fontId="11" fillId="7" borderId="31" xfId="1" applyNumberFormat="1" applyFont="1" applyFill="1" applyBorder="1" applyAlignment="1">
      <alignment horizontal="right"/>
    </xf>
    <xf numFmtId="10" fontId="13" fillId="11" borderId="32" xfId="1" applyNumberFormat="1" applyFont="1" applyFill="1" applyBorder="1" applyAlignment="1">
      <alignment horizontal="right"/>
    </xf>
    <xf numFmtId="10" fontId="13" fillId="11" borderId="33" xfId="1" applyNumberFormat="1" applyFont="1" applyFill="1" applyBorder="1" applyAlignment="1">
      <alignment horizontal="right"/>
    </xf>
    <xf numFmtId="0" fontId="13" fillId="8" borderId="34" xfId="0" applyFont="1" applyFill="1" applyBorder="1" applyAlignment="1">
      <alignment horizontal="right"/>
    </xf>
    <xf numFmtId="0" fontId="11" fillId="7" borderId="34" xfId="0" applyFont="1" applyFill="1" applyBorder="1" applyAlignment="1">
      <alignment horizontal="right"/>
    </xf>
    <xf numFmtId="0" fontId="13" fillId="8" borderId="35" xfId="0" applyFont="1" applyFill="1" applyBorder="1" applyAlignment="1">
      <alignment horizontal="right"/>
    </xf>
    <xf numFmtId="0" fontId="13" fillId="11" borderId="36" xfId="0" applyFont="1" applyFill="1" applyBorder="1" applyAlignment="1">
      <alignment horizontal="right"/>
    </xf>
    <xf numFmtId="165" fontId="25" fillId="11" borderId="36" xfId="0" applyNumberFormat="1" applyFont="1" applyFill="1" applyBorder="1" applyAlignment="1">
      <alignment horizontal="right"/>
    </xf>
    <xf numFmtId="0" fontId="11" fillId="7" borderId="36" xfId="0" applyFont="1" applyFill="1" applyBorder="1" applyAlignment="1">
      <alignment horizontal="right"/>
    </xf>
    <xf numFmtId="0" fontId="11" fillId="8" borderId="37" xfId="0" applyFont="1" applyFill="1" applyBorder="1" applyAlignment="1">
      <alignment horizontal="right"/>
    </xf>
    <xf numFmtId="165" fontId="14" fillId="8" borderId="37" xfId="0" applyNumberFormat="1" applyFont="1" applyFill="1" applyBorder="1" applyAlignment="1">
      <alignment horizontal="right"/>
    </xf>
    <xf numFmtId="10" fontId="11" fillId="7" borderId="37" xfId="1" applyNumberFormat="1" applyFont="1" applyFill="1" applyBorder="1" applyAlignment="1">
      <alignment horizontal="right"/>
    </xf>
    <xf numFmtId="10" fontId="13" fillId="8" borderId="38" xfId="1" applyNumberFormat="1" applyFont="1" applyFill="1" applyBorder="1" applyAlignment="1">
      <alignment horizontal="right"/>
    </xf>
    <xf numFmtId="0" fontId="13" fillId="8" borderId="39" xfId="0" applyFont="1" applyFill="1" applyBorder="1" applyAlignment="1">
      <alignment horizontal="right"/>
    </xf>
    <xf numFmtId="165" fontId="14" fillId="8" borderId="39" xfId="0" applyNumberFormat="1" applyFont="1" applyFill="1" applyBorder="1" applyAlignment="1">
      <alignment horizontal="right"/>
    </xf>
    <xf numFmtId="0" fontId="11" fillId="7" borderId="39" xfId="0" applyFont="1" applyFill="1" applyBorder="1" applyAlignment="1">
      <alignment horizontal="right"/>
    </xf>
    <xf numFmtId="0" fontId="13" fillId="8" borderId="40" xfId="0" applyFont="1" applyFill="1" applyBorder="1" applyAlignment="1">
      <alignment horizontal="right"/>
    </xf>
    <xf numFmtId="0" fontId="19" fillId="7" borderId="39" xfId="0" applyFont="1" applyFill="1" applyBorder="1" applyAlignment="1">
      <alignment horizontal="right"/>
    </xf>
    <xf numFmtId="0" fontId="11" fillId="11" borderId="31" xfId="0" applyFont="1" applyFill="1" applyBorder="1" applyAlignment="1">
      <alignment horizontal="right"/>
    </xf>
    <xf numFmtId="0" fontId="11" fillId="11" borderId="26" xfId="0" applyFont="1" applyFill="1" applyBorder="1" applyAlignment="1">
      <alignment horizontal="right"/>
    </xf>
    <xf numFmtId="0" fontId="11" fillId="7" borderId="26" xfId="0" applyFont="1" applyFill="1" applyBorder="1" applyAlignment="1">
      <alignment horizontal="right"/>
    </xf>
    <xf numFmtId="0" fontId="13" fillId="11" borderId="41" xfId="0" applyFont="1" applyFill="1" applyBorder="1" applyAlignment="1">
      <alignment horizontal="right"/>
    </xf>
    <xf numFmtId="0" fontId="19" fillId="7" borderId="26" xfId="0" applyFont="1" applyFill="1" applyBorder="1" applyAlignment="1">
      <alignment horizontal="right"/>
    </xf>
    <xf numFmtId="0" fontId="13" fillId="11" borderId="42" xfId="0" applyFont="1" applyFill="1" applyBorder="1" applyAlignment="1">
      <alignment horizontal="right"/>
    </xf>
    <xf numFmtId="0" fontId="10" fillId="7" borderId="43" xfId="0" applyFont="1" applyFill="1" applyBorder="1" applyAlignment="1">
      <alignment horizontal="left" vertical="center"/>
    </xf>
    <xf numFmtId="0" fontId="12" fillId="7" borderId="44" xfId="0" applyFont="1" applyFill="1" applyBorder="1" applyAlignment="1">
      <alignment horizontal="right"/>
    </xf>
    <xf numFmtId="0" fontId="0" fillId="0" borderId="45" xfId="0" applyBorder="1"/>
    <xf numFmtId="0" fontId="13" fillId="5" borderId="46" xfId="0" applyFont="1" applyFill="1" applyBorder="1" applyAlignment="1">
      <alignment vertical="center"/>
    </xf>
    <xf numFmtId="0" fontId="0" fillId="0" borderId="47" xfId="0" applyBorder="1"/>
    <xf numFmtId="0" fontId="11" fillId="7" borderId="46" xfId="0" applyFont="1" applyFill="1" applyBorder="1"/>
    <xf numFmtId="0" fontId="0" fillId="0" borderId="46" xfId="0" applyBorder="1"/>
    <xf numFmtId="0" fontId="0" fillId="0" borderId="49" xfId="0" applyBorder="1"/>
    <xf numFmtId="0" fontId="0" fillId="0" borderId="50" xfId="0" applyBorder="1"/>
    <xf numFmtId="0" fontId="0" fillId="0" borderId="51" xfId="0" applyBorder="1"/>
    <xf numFmtId="0" fontId="11" fillId="7" borderId="44" xfId="0" applyFont="1" applyFill="1" applyBorder="1"/>
    <xf numFmtId="0" fontId="13" fillId="8" borderId="46" xfId="0" applyFont="1" applyFill="1" applyBorder="1"/>
    <xf numFmtId="0" fontId="13" fillId="8" borderId="48" xfId="0" applyFont="1" applyFill="1" applyBorder="1"/>
    <xf numFmtId="0" fontId="10" fillId="7" borderId="52" xfId="0" applyFont="1" applyFill="1" applyBorder="1" applyAlignment="1">
      <alignment horizontal="left" vertical="center"/>
    </xf>
    <xf numFmtId="0" fontId="11" fillId="7" borderId="53" xfId="0" applyFont="1" applyFill="1" applyBorder="1"/>
    <xf numFmtId="0" fontId="12" fillId="7" borderId="53" xfId="0" applyFont="1" applyFill="1" applyBorder="1" applyAlignment="1">
      <alignment horizontal="right"/>
    </xf>
    <xf numFmtId="0" fontId="0" fillId="0" borderId="54" xfId="0" applyBorder="1"/>
    <xf numFmtId="0" fontId="13" fillId="5" borderId="55" xfId="0" applyFont="1" applyFill="1" applyBorder="1" applyAlignment="1">
      <alignment vertical="center"/>
    </xf>
    <xf numFmtId="0" fontId="0" fillId="0" borderId="56" xfId="0" applyBorder="1"/>
    <xf numFmtId="0" fontId="13" fillId="8" borderId="55" xfId="0" applyFont="1" applyFill="1" applyBorder="1"/>
    <xf numFmtId="0" fontId="11" fillId="7" borderId="55" xfId="0" applyFont="1" applyFill="1" applyBorder="1"/>
    <xf numFmtId="0" fontId="13" fillId="8" borderId="57" xfId="0" applyFont="1" applyFill="1" applyBorder="1"/>
    <xf numFmtId="0" fontId="0" fillId="0" borderId="55" xfId="0" applyBorder="1"/>
    <xf numFmtId="0" fontId="0" fillId="0" borderId="58" xfId="0" applyBorder="1"/>
    <xf numFmtId="0" fontId="0" fillId="0" borderId="59" xfId="0" applyBorder="1"/>
    <xf numFmtId="0" fontId="0" fillId="0" borderId="60" xfId="0" applyBorder="1"/>
    <xf numFmtId="0" fontId="21" fillId="0" borderId="0" xfId="0" applyFont="1"/>
    <xf numFmtId="0" fontId="20" fillId="0" borderId="0" xfId="0" applyFont="1"/>
    <xf numFmtId="0" fontId="5" fillId="4" borderId="0" xfId="0" applyFont="1" applyFill="1"/>
    <xf numFmtId="0" fontId="5" fillId="0" borderId="0" xfId="0" applyFont="1" applyAlignment="1">
      <alignment horizontal="center"/>
    </xf>
    <xf numFmtId="0" fontId="0" fillId="12" borderId="0" xfId="0" applyFill="1"/>
    <xf numFmtId="0" fontId="15" fillId="7" borderId="46" xfId="0" applyFont="1" applyFill="1" applyBorder="1"/>
    <xf numFmtId="0" fontId="15" fillId="7" borderId="0" xfId="0" applyFont="1" applyFill="1"/>
    <xf numFmtId="0" fontId="11" fillId="7" borderId="61" xfId="0" applyFont="1" applyFill="1" applyBorder="1" applyAlignment="1">
      <alignment horizontal="right"/>
    </xf>
    <xf numFmtId="0" fontId="11" fillId="7" borderId="20" xfId="0" applyFont="1" applyFill="1" applyBorder="1" applyAlignment="1">
      <alignment horizontal="right"/>
    </xf>
    <xf numFmtId="0" fontId="11" fillId="7" borderId="62" xfId="0" applyFont="1" applyFill="1" applyBorder="1" applyAlignment="1">
      <alignment horizontal="right"/>
    </xf>
    <xf numFmtId="0" fontId="11" fillId="7" borderId="63" xfId="0" applyFont="1" applyFill="1" applyBorder="1" applyAlignment="1">
      <alignment horizontal="right"/>
    </xf>
    <xf numFmtId="0" fontId="13" fillId="2" borderId="0" xfId="0" applyFont="1" applyFill="1" applyAlignment="1">
      <alignment horizontal="right" vertical="center"/>
    </xf>
    <xf numFmtId="165" fontId="26" fillId="4" borderId="0" xfId="0" applyNumberFormat="1" applyFont="1" applyFill="1" applyAlignment="1">
      <alignment horizontal="right"/>
    </xf>
    <xf numFmtId="0" fontId="13" fillId="2" borderId="64" xfId="0" applyFont="1" applyFill="1" applyBorder="1" applyAlignment="1">
      <alignment horizontal="right" vertical="center"/>
    </xf>
    <xf numFmtId="165" fontId="26" fillId="4" borderId="64" xfId="0" applyNumberFormat="1" applyFont="1" applyFill="1" applyBorder="1" applyAlignment="1">
      <alignment horizontal="right"/>
    </xf>
    <xf numFmtId="0" fontId="11" fillId="7" borderId="64" xfId="0" applyFont="1" applyFill="1" applyBorder="1" applyAlignment="1">
      <alignment horizontal="right"/>
    </xf>
    <xf numFmtId="0" fontId="10" fillId="4" borderId="65" xfId="0" applyFont="1" applyFill="1" applyBorder="1" applyAlignment="1">
      <alignment horizontal="right"/>
    </xf>
    <xf numFmtId="0" fontId="10" fillId="4" borderId="66" xfId="0" applyFont="1" applyFill="1" applyBorder="1" applyAlignment="1">
      <alignment horizontal="right"/>
    </xf>
    <xf numFmtId="0" fontId="11" fillId="15" borderId="0" xfId="0" applyFont="1" applyFill="1"/>
    <xf numFmtId="0" fontId="12" fillId="15" borderId="0" xfId="0" applyFont="1" applyFill="1" applyAlignment="1">
      <alignment horizontal="right"/>
    </xf>
    <xf numFmtId="0" fontId="23" fillId="15" borderId="0" xfId="0" applyFont="1" applyFill="1" applyAlignment="1">
      <alignment horizontal="left"/>
    </xf>
    <xf numFmtId="0" fontId="0" fillId="15" borderId="0" xfId="0" applyFill="1"/>
    <xf numFmtId="0" fontId="22" fillId="15" borderId="0" xfId="0" applyFont="1" applyFill="1"/>
    <xf numFmtId="0" fontId="13" fillId="15" borderId="0" xfId="0" applyFont="1" applyFill="1" applyAlignment="1">
      <alignment horizontal="right" vertical="center"/>
    </xf>
    <xf numFmtId="165" fontId="27" fillId="16" borderId="0" xfId="0" applyNumberFormat="1" applyFont="1" applyFill="1" applyAlignment="1">
      <alignment horizontal="right"/>
    </xf>
    <xf numFmtId="0" fontId="13" fillId="16" borderId="68" xfId="0" applyFont="1" applyFill="1" applyBorder="1" applyAlignment="1">
      <alignment horizontal="right"/>
    </xf>
    <xf numFmtId="0" fontId="13" fillId="16" borderId="69" xfId="0" applyFont="1" applyFill="1" applyBorder="1" applyAlignment="1">
      <alignment horizontal="right"/>
    </xf>
    <xf numFmtId="0" fontId="10" fillId="16" borderId="69" xfId="0" applyFont="1" applyFill="1" applyBorder="1" applyAlignment="1">
      <alignment horizontal="right"/>
    </xf>
    <xf numFmtId="0" fontId="13" fillId="5" borderId="71" xfId="0" applyFont="1" applyFill="1" applyBorder="1" applyAlignment="1">
      <alignment horizontal="right" vertical="center"/>
    </xf>
    <xf numFmtId="0" fontId="13" fillId="15" borderId="72" xfId="0" applyFont="1" applyFill="1" applyBorder="1" applyAlignment="1">
      <alignment horizontal="right" vertical="center"/>
    </xf>
    <xf numFmtId="0" fontId="13" fillId="15" borderId="70" xfId="0" applyFont="1" applyFill="1" applyBorder="1" applyAlignment="1">
      <alignment horizontal="right" vertical="center"/>
    </xf>
    <xf numFmtId="165" fontId="27" fillId="16" borderId="70" xfId="0" applyNumberFormat="1" applyFont="1" applyFill="1" applyBorder="1" applyAlignment="1">
      <alignment horizontal="right"/>
    </xf>
    <xf numFmtId="0" fontId="15" fillId="7" borderId="70" xfId="0" applyFont="1" applyFill="1" applyBorder="1" applyAlignment="1">
      <alignment horizontal="right"/>
    </xf>
    <xf numFmtId="0" fontId="10" fillId="16" borderId="73" xfId="0" applyFont="1" applyFill="1" applyBorder="1" applyAlignment="1">
      <alignment horizontal="right"/>
    </xf>
    <xf numFmtId="0" fontId="28" fillId="16" borderId="72" xfId="0" applyFont="1" applyFill="1" applyBorder="1" applyAlignment="1">
      <alignment horizontal="right"/>
    </xf>
    <xf numFmtId="0" fontId="11" fillId="7" borderId="72" xfId="0" applyFont="1" applyFill="1" applyBorder="1" applyAlignment="1">
      <alignment horizontal="right"/>
    </xf>
    <xf numFmtId="0" fontId="19" fillId="7" borderId="72" xfId="0" applyFont="1" applyFill="1" applyBorder="1" applyAlignment="1">
      <alignment horizontal="right"/>
    </xf>
    <xf numFmtId="0" fontId="13" fillId="16" borderId="67" xfId="0" applyFont="1" applyFill="1" applyBorder="1" applyAlignment="1">
      <alignment horizontal="right"/>
    </xf>
    <xf numFmtId="0" fontId="13" fillId="8" borderId="74" xfId="0" applyFont="1" applyFill="1" applyBorder="1" applyAlignment="1">
      <alignment horizontal="right"/>
    </xf>
    <xf numFmtId="0" fontId="11" fillId="7" borderId="74" xfId="0" applyFont="1" applyFill="1" applyBorder="1" applyAlignment="1">
      <alignment horizontal="right"/>
    </xf>
    <xf numFmtId="0" fontId="13" fillId="8" borderId="75" xfId="0" applyFont="1" applyFill="1" applyBorder="1" applyAlignment="1">
      <alignment horizontal="right"/>
    </xf>
    <xf numFmtId="0" fontId="24" fillId="14" borderId="0" xfId="0" applyFont="1" applyFill="1" applyAlignment="1">
      <alignment horizontal="right" vertical="center"/>
    </xf>
    <xf numFmtId="165" fontId="29" fillId="17" borderId="0" xfId="0" applyNumberFormat="1" applyFont="1" applyFill="1" applyAlignment="1">
      <alignment horizontal="right"/>
    </xf>
    <xf numFmtId="0" fontId="15" fillId="7" borderId="76" xfId="0" applyFont="1" applyFill="1" applyBorder="1" applyAlignment="1">
      <alignment horizontal="right"/>
    </xf>
    <xf numFmtId="0" fontId="11" fillId="7" borderId="76" xfId="0" applyFont="1" applyFill="1" applyBorder="1" applyAlignment="1">
      <alignment horizontal="right"/>
    </xf>
    <xf numFmtId="0" fontId="13" fillId="17" borderId="78" xfId="0" applyFont="1" applyFill="1" applyBorder="1" applyAlignment="1">
      <alignment horizontal="right"/>
    </xf>
    <xf numFmtId="0" fontId="13" fillId="17" borderId="79" xfId="0" applyFont="1" applyFill="1" applyBorder="1" applyAlignment="1">
      <alignment horizontal="right"/>
    </xf>
    <xf numFmtId="0" fontId="10" fillId="17" borderId="79" xfId="0" applyFont="1" applyFill="1" applyBorder="1" applyAlignment="1">
      <alignment horizontal="right"/>
    </xf>
    <xf numFmtId="0" fontId="13" fillId="17" borderId="81" xfId="0" applyFont="1" applyFill="1" applyBorder="1" applyAlignment="1">
      <alignment horizontal="right"/>
    </xf>
    <xf numFmtId="0" fontId="24" fillId="14" borderId="80" xfId="0" applyFont="1" applyFill="1" applyBorder="1" applyAlignment="1">
      <alignment horizontal="right" vertical="center"/>
    </xf>
    <xf numFmtId="165" fontId="29" fillId="17" borderId="80" xfId="0" applyNumberFormat="1" applyFont="1" applyFill="1" applyBorder="1" applyAlignment="1">
      <alignment horizontal="right"/>
    </xf>
    <xf numFmtId="0" fontId="10" fillId="17" borderId="81" xfId="0" applyFont="1" applyFill="1" applyBorder="1" applyAlignment="1">
      <alignment horizontal="right"/>
    </xf>
    <xf numFmtId="0" fontId="13" fillId="5" borderId="21" xfId="0" applyFont="1" applyFill="1" applyBorder="1" applyAlignment="1">
      <alignment horizontal="right" vertical="center"/>
    </xf>
    <xf numFmtId="0" fontId="24" fillId="14" borderId="82" xfId="0" applyFont="1" applyFill="1" applyBorder="1" applyAlignment="1">
      <alignment horizontal="right" vertical="center"/>
    </xf>
    <xf numFmtId="0" fontId="13" fillId="17" borderId="82" xfId="0" applyFont="1" applyFill="1" applyBorder="1" applyAlignment="1">
      <alignment horizontal="right"/>
    </xf>
    <xf numFmtId="0" fontId="11" fillId="7" borderId="82" xfId="0" applyFont="1" applyFill="1" applyBorder="1" applyAlignment="1">
      <alignment horizontal="right"/>
    </xf>
    <xf numFmtId="0" fontId="13" fillId="17" borderId="77" xfId="0" applyFont="1" applyFill="1" applyBorder="1" applyAlignment="1">
      <alignment horizontal="right"/>
    </xf>
    <xf numFmtId="0" fontId="13" fillId="8" borderId="83" xfId="0" applyFont="1" applyFill="1" applyBorder="1" applyAlignment="1">
      <alignment horizontal="right"/>
    </xf>
    <xf numFmtId="0" fontId="11" fillId="7" borderId="83" xfId="0" applyFont="1" applyFill="1" applyBorder="1" applyAlignment="1">
      <alignment horizontal="right"/>
    </xf>
    <xf numFmtId="0" fontId="13" fillId="8" borderId="84" xfId="0" applyFont="1" applyFill="1" applyBorder="1" applyAlignment="1">
      <alignment horizontal="right"/>
    </xf>
    <xf numFmtId="0" fontId="13" fillId="8" borderId="15" xfId="0" applyFont="1" applyFill="1" applyBorder="1" applyAlignment="1">
      <alignment horizontal="right"/>
    </xf>
    <xf numFmtId="0" fontId="10" fillId="15" borderId="0" xfId="0" applyFont="1" applyFill="1" applyAlignment="1">
      <alignment horizontal="left" vertical="center"/>
    </xf>
    <xf numFmtId="0" fontId="13" fillId="13" borderId="0" xfId="0" applyFont="1" applyFill="1" applyAlignment="1">
      <alignment horizontal="right" vertical="center"/>
    </xf>
    <xf numFmtId="0" fontId="13" fillId="13" borderId="20" xfId="0" applyFont="1" applyFill="1" applyBorder="1" applyAlignment="1">
      <alignment horizontal="right" vertical="center"/>
    </xf>
    <xf numFmtId="165" fontId="30" fillId="18" borderId="0" xfId="0" applyNumberFormat="1" applyFont="1" applyFill="1" applyAlignment="1">
      <alignment horizontal="right"/>
    </xf>
    <xf numFmtId="0" fontId="13" fillId="13" borderId="85" xfId="0" applyFont="1" applyFill="1" applyBorder="1" applyAlignment="1">
      <alignment horizontal="right" vertical="center"/>
    </xf>
    <xf numFmtId="165" fontId="30" fillId="18" borderId="85" xfId="0" applyNumberFormat="1" applyFont="1" applyFill="1" applyBorder="1" applyAlignment="1">
      <alignment horizontal="right"/>
    </xf>
    <xf numFmtId="0" fontId="11" fillId="7" borderId="85" xfId="0" applyFont="1" applyFill="1" applyBorder="1" applyAlignment="1">
      <alignment horizontal="right"/>
    </xf>
    <xf numFmtId="0" fontId="13" fillId="18" borderId="87" xfId="0" applyFont="1" applyFill="1" applyBorder="1" applyAlignment="1">
      <alignment horizontal="right"/>
    </xf>
    <xf numFmtId="0" fontId="10" fillId="18" borderId="88" xfId="0" applyFont="1" applyFill="1" applyBorder="1" applyAlignment="1">
      <alignment horizontal="right"/>
    </xf>
    <xf numFmtId="0" fontId="13" fillId="13" borderId="89" xfId="0" applyFont="1" applyFill="1" applyBorder="1" applyAlignment="1">
      <alignment horizontal="right" vertical="center"/>
    </xf>
    <xf numFmtId="165" fontId="30" fillId="18" borderId="89" xfId="0" applyNumberFormat="1" applyFont="1" applyFill="1" applyBorder="1" applyAlignment="1">
      <alignment horizontal="right"/>
    </xf>
    <xf numFmtId="0" fontId="11" fillId="7" borderId="89" xfId="0" applyFont="1" applyFill="1" applyBorder="1" applyAlignment="1">
      <alignment horizontal="right"/>
    </xf>
    <xf numFmtId="0" fontId="10" fillId="18" borderId="90" xfId="0" applyFont="1" applyFill="1" applyBorder="1" applyAlignment="1">
      <alignment horizontal="right"/>
    </xf>
    <xf numFmtId="0" fontId="13" fillId="18" borderId="91" xfId="0" applyFont="1" applyFill="1" applyBorder="1" applyAlignment="1">
      <alignment horizontal="right"/>
    </xf>
    <xf numFmtId="0" fontId="11" fillId="7" borderId="91" xfId="0" applyFont="1" applyFill="1" applyBorder="1" applyAlignment="1">
      <alignment horizontal="right"/>
    </xf>
    <xf numFmtId="0" fontId="13" fillId="18" borderId="86" xfId="0" applyFont="1" applyFill="1" applyBorder="1" applyAlignment="1">
      <alignment horizontal="right"/>
    </xf>
    <xf numFmtId="0" fontId="13" fillId="4" borderId="65" xfId="0" applyFont="1" applyFill="1" applyBorder="1" applyAlignment="1">
      <alignment horizontal="right"/>
    </xf>
    <xf numFmtId="0" fontId="12" fillId="15" borderId="21" xfId="0" applyFont="1" applyFill="1" applyBorder="1" applyAlignment="1">
      <alignment horizontal="right"/>
    </xf>
    <xf numFmtId="0" fontId="13" fillId="8" borderId="21" xfId="0" applyFont="1" applyFill="1" applyBorder="1" applyAlignment="1">
      <alignment horizontal="right"/>
    </xf>
    <xf numFmtId="0" fontId="13" fillId="8" borderId="22" xfId="0" applyFont="1" applyFill="1" applyBorder="1" applyAlignment="1">
      <alignment horizontal="right"/>
    </xf>
    <xf numFmtId="0" fontId="0" fillId="15" borderId="21" xfId="0" applyFill="1" applyBorder="1"/>
    <xf numFmtId="0" fontId="13" fillId="2" borderId="21" xfId="0" applyFont="1" applyFill="1" applyBorder="1" applyAlignment="1">
      <alignment horizontal="right" vertical="center"/>
    </xf>
    <xf numFmtId="0" fontId="13" fillId="4" borderId="21" xfId="0" applyFont="1" applyFill="1" applyBorder="1" applyAlignment="1">
      <alignment horizontal="right"/>
    </xf>
    <xf numFmtId="0" fontId="13" fillId="4" borderId="92" xfId="0" applyFont="1" applyFill="1" applyBorder="1" applyAlignment="1">
      <alignment horizontal="right"/>
    </xf>
    <xf numFmtId="0" fontId="13" fillId="19" borderId="0" xfId="0" applyFont="1" applyFill="1" applyAlignment="1">
      <alignment horizontal="right" vertical="center"/>
    </xf>
    <xf numFmtId="165" fontId="31" fillId="20" borderId="0" xfId="0" applyNumberFormat="1" applyFont="1" applyFill="1" applyAlignment="1">
      <alignment horizontal="right"/>
    </xf>
    <xf numFmtId="0" fontId="13" fillId="20" borderId="0" xfId="0" applyFont="1" applyFill="1" applyAlignment="1">
      <alignment horizontal="right"/>
    </xf>
    <xf numFmtId="0" fontId="13" fillId="19" borderId="93" xfId="0" applyFont="1" applyFill="1" applyBorder="1" applyAlignment="1">
      <alignment horizontal="right" vertical="center"/>
    </xf>
    <xf numFmtId="165" fontId="31" fillId="20" borderId="93" xfId="0" applyNumberFormat="1" applyFont="1" applyFill="1" applyBorder="1" applyAlignment="1">
      <alignment horizontal="right"/>
    </xf>
    <xf numFmtId="0" fontId="11" fillId="7" borderId="93" xfId="0" applyFont="1" applyFill="1" applyBorder="1" applyAlignment="1">
      <alignment horizontal="right"/>
    </xf>
    <xf numFmtId="0" fontId="13" fillId="20" borderId="94" xfId="0" applyFont="1" applyFill="1" applyBorder="1" applyAlignment="1">
      <alignment horizontal="right"/>
    </xf>
    <xf numFmtId="0" fontId="10" fillId="20" borderId="95" xfId="0" applyFont="1" applyFill="1" applyBorder="1" applyAlignment="1">
      <alignment horizontal="right"/>
    </xf>
    <xf numFmtId="0" fontId="10" fillId="20" borderId="96" xfId="0" applyFont="1" applyFill="1" applyBorder="1" applyAlignment="1">
      <alignment horizontal="right"/>
    </xf>
    <xf numFmtId="0" fontId="13" fillId="20" borderId="97" xfId="0" applyFont="1" applyFill="1" applyBorder="1" applyAlignment="1">
      <alignment horizontal="right"/>
    </xf>
    <xf numFmtId="0" fontId="11" fillId="7" borderId="98" xfId="0" applyFont="1" applyFill="1" applyBorder="1" applyAlignment="1">
      <alignment horizontal="right"/>
    </xf>
    <xf numFmtId="0" fontId="11" fillId="7" borderId="99" xfId="0" applyFont="1" applyFill="1" applyBorder="1" applyAlignment="1">
      <alignment horizontal="right"/>
    </xf>
    <xf numFmtId="0" fontId="11" fillId="7" borderId="100" xfId="0" applyFont="1" applyFill="1" applyBorder="1" applyAlignment="1">
      <alignment horizontal="right"/>
    </xf>
    <xf numFmtId="0" fontId="10" fillId="7" borderId="101" xfId="0" applyFont="1" applyFill="1" applyBorder="1" applyAlignment="1">
      <alignment horizontal="left" vertical="center"/>
    </xf>
    <xf numFmtId="0" fontId="5" fillId="7" borderId="101" xfId="0" applyFont="1" applyFill="1" applyBorder="1" applyAlignment="1">
      <alignment horizontal="center"/>
    </xf>
    <xf numFmtId="0" fontId="12" fillId="7" borderId="101" xfId="0" applyFont="1" applyFill="1" applyBorder="1" applyAlignment="1">
      <alignment horizontal="right"/>
    </xf>
    <xf numFmtId="0" fontId="0" fillId="7" borderId="101" xfId="0" applyFill="1" applyBorder="1"/>
    <xf numFmtId="0" fontId="0" fillId="7" borderId="102" xfId="0" applyFill="1" applyBorder="1"/>
    <xf numFmtId="165" fontId="17" fillId="9" borderId="10" xfId="0" applyNumberFormat="1" applyFont="1" applyFill="1" applyBorder="1" applyAlignment="1">
      <alignment horizontal="right" vertical="center"/>
    </xf>
    <xf numFmtId="0" fontId="13" fillId="9" borderId="12" xfId="0" applyFont="1" applyFill="1" applyBorder="1" applyAlignment="1">
      <alignment horizontal="right"/>
    </xf>
    <xf numFmtId="0" fontId="13" fillId="5" borderId="10" xfId="0" applyFont="1" applyFill="1" applyBorder="1" applyAlignment="1">
      <alignment vertical="center"/>
    </xf>
    <xf numFmtId="0" fontId="0" fillId="21" borderId="0" xfId="0" applyFill="1"/>
    <xf numFmtId="0" fontId="15" fillId="7" borderId="34" xfId="0" applyFont="1" applyFill="1" applyBorder="1" applyAlignment="1">
      <alignment horizontal="right"/>
    </xf>
    <xf numFmtId="0" fontId="15" fillId="7" borderId="21" xfId="0" applyFont="1" applyFill="1" applyBorder="1" applyAlignment="1">
      <alignment horizontal="right"/>
    </xf>
    <xf numFmtId="0" fontId="15" fillId="7" borderId="91" xfId="0" applyFont="1" applyFill="1" applyBorder="1" applyAlignment="1">
      <alignment horizontal="right"/>
    </xf>
    <xf numFmtId="0" fontId="15" fillId="7" borderId="74" xfId="0" applyFont="1" applyFill="1" applyBorder="1" applyAlignment="1">
      <alignment horizontal="right"/>
    </xf>
    <xf numFmtId="6" fontId="0" fillId="0" borderId="0" xfId="0" applyNumberFormat="1"/>
    <xf numFmtId="0" fontId="11" fillId="7" borderId="103" xfId="0" applyFont="1" applyFill="1" applyBorder="1"/>
    <xf numFmtId="0" fontId="11" fillId="7" borderId="104" xfId="0" applyFont="1" applyFill="1" applyBorder="1"/>
    <xf numFmtId="1" fontId="11" fillId="7" borderId="103" xfId="0" applyNumberFormat="1" applyFont="1" applyFill="1" applyBorder="1" applyAlignment="1">
      <alignment horizontal="right"/>
    </xf>
    <xf numFmtId="6" fontId="2" fillId="0" borderId="0" xfId="0" applyNumberFormat="1" applyFont="1"/>
    <xf numFmtId="0" fontId="2" fillId="0" borderId="0" xfId="0" applyFont="1"/>
    <xf numFmtId="0" fontId="32" fillId="0" borderId="0" xfId="0" applyFont="1"/>
    <xf numFmtId="1" fontId="15" fillId="7" borderId="103" xfId="1" applyNumberFormat="1" applyFont="1" applyFill="1" applyBorder="1" applyAlignment="1">
      <alignment horizontal="right"/>
    </xf>
    <xf numFmtId="0" fontId="33" fillId="7" borderId="103" xfId="0" applyFont="1" applyFill="1" applyBorder="1"/>
    <xf numFmtId="0" fontId="13" fillId="2" borderId="78" xfId="0" applyFont="1" applyFill="1" applyBorder="1" applyAlignment="1">
      <alignment horizontal="right"/>
    </xf>
    <xf numFmtId="0" fontId="13" fillId="2" borderId="79" xfId="0" applyFont="1" applyFill="1" applyBorder="1" applyAlignment="1">
      <alignment horizontal="right"/>
    </xf>
    <xf numFmtId="0" fontId="10" fillId="2" borderId="79" xfId="0" applyFont="1" applyFill="1" applyBorder="1" applyAlignment="1">
      <alignment horizontal="right"/>
    </xf>
    <xf numFmtId="0" fontId="24" fillId="26" borderId="0" xfId="0" applyFont="1" applyFill="1" applyAlignment="1">
      <alignment horizontal="right" vertical="center"/>
    </xf>
    <xf numFmtId="0" fontId="24" fillId="26" borderId="80" xfId="0" applyFont="1" applyFill="1" applyBorder="1" applyAlignment="1">
      <alignment horizontal="right" vertical="center"/>
    </xf>
    <xf numFmtId="0" fontId="24" fillId="26" borderId="82" xfId="0" applyFont="1" applyFill="1" applyBorder="1" applyAlignment="1">
      <alignment horizontal="right" vertical="center"/>
    </xf>
    <xf numFmtId="0" fontId="24" fillId="26" borderId="55" xfId="0" applyFont="1" applyFill="1" applyBorder="1" applyAlignment="1">
      <alignment vertical="center"/>
    </xf>
    <xf numFmtId="0" fontId="24" fillId="26" borderId="0" xfId="0" applyFont="1" applyFill="1" applyAlignment="1">
      <alignment vertical="center"/>
    </xf>
    <xf numFmtId="165" fontId="35" fillId="26" borderId="0" xfId="0" applyNumberFormat="1" applyFont="1" applyFill="1" applyAlignment="1">
      <alignment horizontal="right"/>
    </xf>
    <xf numFmtId="0" fontId="13" fillId="2" borderId="55" xfId="0" applyFont="1" applyFill="1" applyBorder="1"/>
    <xf numFmtId="0" fontId="13" fillId="2" borderId="0" xfId="0" applyFont="1" applyFill="1"/>
    <xf numFmtId="165" fontId="34" fillId="2" borderId="0" xfId="0" applyNumberFormat="1" applyFont="1" applyFill="1" applyAlignment="1">
      <alignment horizontal="right"/>
    </xf>
    <xf numFmtId="165" fontId="11" fillId="2" borderId="0" xfId="0" applyNumberFormat="1" applyFont="1" applyFill="1" applyAlignment="1">
      <alignment horizontal="right"/>
    </xf>
    <xf numFmtId="165" fontId="11" fillId="2" borderId="80" xfId="0" applyNumberFormat="1" applyFont="1" applyFill="1" applyBorder="1" applyAlignment="1">
      <alignment horizontal="right"/>
    </xf>
    <xf numFmtId="0" fontId="13" fillId="2" borderId="82" xfId="0" applyFont="1" applyFill="1" applyBorder="1" applyAlignment="1">
      <alignment horizontal="right"/>
    </xf>
    <xf numFmtId="0" fontId="13" fillId="2" borderId="57" xfId="0" applyFont="1" applyFill="1" applyBorder="1"/>
    <xf numFmtId="0" fontId="13" fillId="2" borderId="11" xfId="0" applyFont="1" applyFill="1" applyBorder="1"/>
    <xf numFmtId="0" fontId="13" fillId="2" borderId="12" xfId="0" applyFont="1" applyFill="1" applyBorder="1" applyAlignment="1">
      <alignment horizontal="right"/>
    </xf>
    <xf numFmtId="0" fontId="10" fillId="2" borderId="81" xfId="0" applyFont="1" applyFill="1" applyBorder="1" applyAlignment="1">
      <alignment horizontal="right"/>
    </xf>
    <xf numFmtId="0" fontId="13" fillId="2" borderId="77" xfId="0" applyFont="1" applyFill="1" applyBorder="1" applyAlignment="1">
      <alignment horizontal="right"/>
    </xf>
    <xf numFmtId="0" fontId="24" fillId="26" borderId="57" xfId="0" applyFont="1" applyFill="1" applyBorder="1"/>
    <xf numFmtId="0" fontId="24" fillId="26" borderId="11" xfId="0" applyFont="1" applyFill="1" applyBorder="1"/>
    <xf numFmtId="0" fontId="24" fillId="26" borderId="15" xfId="0" applyFont="1" applyFill="1" applyBorder="1" applyAlignment="1">
      <alignment horizontal="right"/>
    </xf>
    <xf numFmtId="0" fontId="24" fillId="26" borderId="78" xfId="0" applyFont="1" applyFill="1" applyBorder="1" applyAlignment="1">
      <alignment horizontal="right"/>
    </xf>
    <xf numFmtId="0" fontId="24" fillId="26" borderId="79" xfId="0" applyFont="1" applyFill="1" applyBorder="1" applyAlignment="1">
      <alignment horizontal="right"/>
    </xf>
    <xf numFmtId="0" fontId="24" fillId="26" borderId="81" xfId="0" applyFont="1" applyFill="1" applyBorder="1" applyAlignment="1">
      <alignment horizontal="right"/>
    </xf>
    <xf numFmtId="49" fontId="0" fillId="22" borderId="1" xfId="0" applyNumberFormat="1" applyFill="1" applyBorder="1"/>
    <xf numFmtId="0" fontId="9" fillId="22" borderId="5" xfId="0" applyFont="1" applyFill="1" applyBorder="1"/>
    <xf numFmtId="0" fontId="9" fillId="22" borderId="7" xfId="0" applyFont="1" applyFill="1" applyBorder="1" applyAlignment="1">
      <alignment vertical="top" wrapText="1"/>
    </xf>
    <xf numFmtId="0" fontId="0" fillId="22" borderId="0" xfId="0" applyFill="1"/>
    <xf numFmtId="0" fontId="37" fillId="0" borderId="0" xfId="0" applyFont="1"/>
    <xf numFmtId="0" fontId="36" fillId="7" borderId="0" xfId="0" applyFont="1" applyFill="1"/>
    <xf numFmtId="0" fontId="36" fillId="0" borderId="0" xfId="0" applyFont="1"/>
    <xf numFmtId="0" fontId="13" fillId="25" borderId="103" xfId="0" applyFont="1" applyFill="1" applyBorder="1" applyAlignment="1">
      <alignment vertical="center"/>
    </xf>
    <xf numFmtId="0" fontId="13" fillId="25" borderId="103" xfId="0" applyFont="1" applyFill="1" applyBorder="1"/>
    <xf numFmtId="49" fontId="0" fillId="25" borderId="1" xfId="0" applyNumberFormat="1" applyFill="1" applyBorder="1"/>
    <xf numFmtId="0" fontId="9" fillId="25" borderId="5" xfId="0" applyFont="1" applyFill="1" applyBorder="1"/>
    <xf numFmtId="0" fontId="9" fillId="25" borderId="7" xfId="0" applyFont="1" applyFill="1" applyBorder="1" applyAlignment="1">
      <alignment vertical="top" wrapText="1"/>
    </xf>
    <xf numFmtId="0" fontId="0" fillId="25" borderId="0" xfId="0" applyFill="1"/>
    <xf numFmtId="0" fontId="0" fillId="12" borderId="1" xfId="0" applyFill="1" applyBorder="1"/>
    <xf numFmtId="0" fontId="9" fillId="12" borderId="5" xfId="0" applyFont="1" applyFill="1" applyBorder="1"/>
    <xf numFmtId="0" fontId="9" fillId="12" borderId="7" xfId="0" applyFont="1" applyFill="1" applyBorder="1" applyAlignment="1">
      <alignment vertical="top" wrapText="1"/>
    </xf>
    <xf numFmtId="49" fontId="0" fillId="3" borderId="1" xfId="0" applyNumberFormat="1" applyFill="1" applyBorder="1"/>
    <xf numFmtId="0" fontId="9" fillId="3" borderId="5" xfId="0" applyFont="1" applyFill="1" applyBorder="1"/>
    <xf numFmtId="0" fontId="9" fillId="3" borderId="7" xfId="0" applyFont="1" applyFill="1" applyBorder="1" applyAlignment="1">
      <alignment vertical="top" wrapText="1"/>
    </xf>
    <xf numFmtId="0" fontId="0" fillId="3" borderId="0" xfId="0" applyFill="1"/>
    <xf numFmtId="0" fontId="0" fillId="3" borderId="1" xfId="0" applyFill="1" applyBorder="1"/>
    <xf numFmtId="0" fontId="0" fillId="8" borderId="0" xfId="0" applyFill="1"/>
    <xf numFmtId="0" fontId="9" fillId="8" borderId="5" xfId="0" applyFont="1" applyFill="1" applyBorder="1"/>
    <xf numFmtId="0" fontId="9" fillId="8" borderId="7" xfId="0" applyFont="1" applyFill="1" applyBorder="1" applyAlignment="1">
      <alignment vertical="top" wrapText="1"/>
    </xf>
    <xf numFmtId="0" fontId="11" fillId="7" borderId="106" xfId="0" applyFont="1" applyFill="1" applyBorder="1"/>
    <xf numFmtId="0" fontId="33" fillId="7" borderId="106" xfId="0" applyFont="1" applyFill="1" applyBorder="1"/>
    <xf numFmtId="0" fontId="11" fillId="7" borderId="105" xfId="0" applyFont="1" applyFill="1" applyBorder="1"/>
    <xf numFmtId="0" fontId="33" fillId="7" borderId="105" xfId="0" applyFont="1" applyFill="1" applyBorder="1"/>
    <xf numFmtId="1" fontId="11" fillId="7" borderId="106" xfId="0" applyNumberFormat="1" applyFont="1" applyFill="1" applyBorder="1" applyAlignment="1">
      <alignment horizontal="right"/>
    </xf>
    <xf numFmtId="1" fontId="15" fillId="7" borderId="106" xfId="1" applyNumberFormat="1" applyFont="1" applyFill="1" applyBorder="1" applyAlignment="1">
      <alignment horizontal="right"/>
    </xf>
    <xf numFmtId="0" fontId="40" fillId="23" borderId="109" xfId="0" applyFont="1" applyFill="1" applyBorder="1"/>
    <xf numFmtId="0" fontId="41" fillId="25" borderId="109" xfId="0" applyFont="1" applyFill="1" applyBorder="1" applyAlignment="1">
      <alignment horizontal="right"/>
    </xf>
    <xf numFmtId="0" fontId="13" fillId="25" borderId="110" xfId="0" applyFont="1" applyFill="1" applyBorder="1"/>
    <xf numFmtId="0" fontId="41" fillId="25" borderId="117" xfId="0" applyFont="1" applyFill="1" applyBorder="1" applyAlignment="1">
      <alignment horizontal="right"/>
    </xf>
    <xf numFmtId="1" fontId="11" fillId="7" borderId="115" xfId="0" applyNumberFormat="1" applyFont="1" applyFill="1" applyBorder="1" applyAlignment="1">
      <alignment horizontal="right"/>
    </xf>
    <xf numFmtId="1" fontId="11" fillId="7" borderId="116" xfId="0" applyNumberFormat="1" applyFont="1" applyFill="1" applyBorder="1" applyAlignment="1">
      <alignment horizontal="right"/>
    </xf>
    <xf numFmtId="0" fontId="13" fillId="25" borderId="119" xfId="0" applyFont="1" applyFill="1" applyBorder="1" applyAlignment="1">
      <alignment vertical="center"/>
    </xf>
    <xf numFmtId="0" fontId="13" fillId="25" borderId="119" xfId="0" applyFont="1" applyFill="1" applyBorder="1"/>
    <xf numFmtId="0" fontId="13" fillId="25" borderId="118" xfId="0" applyFont="1" applyFill="1" applyBorder="1"/>
    <xf numFmtId="0" fontId="11" fillId="7" borderId="120" xfId="0" applyFont="1" applyFill="1" applyBorder="1"/>
    <xf numFmtId="0" fontId="11" fillId="7" borderId="119" xfId="0" applyFont="1" applyFill="1" applyBorder="1"/>
    <xf numFmtId="0" fontId="11" fillId="7" borderId="121" xfId="0" applyFont="1" applyFill="1" applyBorder="1"/>
    <xf numFmtId="0" fontId="41" fillId="23" borderId="122" xfId="0" applyFont="1" applyFill="1" applyBorder="1"/>
    <xf numFmtId="0" fontId="15" fillId="7" borderId="119" xfId="0" applyFont="1" applyFill="1" applyBorder="1"/>
    <xf numFmtId="0" fontId="15" fillId="7" borderId="119" xfId="2" applyFont="1" applyFill="1" applyBorder="1"/>
    <xf numFmtId="0" fontId="11" fillId="28" borderId="115" xfId="0" applyFont="1" applyFill="1" applyBorder="1" applyAlignment="1">
      <alignment horizontal="right"/>
    </xf>
    <xf numFmtId="0" fontId="42" fillId="0" borderId="0" xfId="0" applyFont="1"/>
    <xf numFmtId="0" fontId="3" fillId="0" borderId="0" xfId="0" applyFont="1"/>
    <xf numFmtId="0" fontId="43" fillId="0" borderId="0" xfId="0" applyFont="1"/>
    <xf numFmtId="0" fontId="40" fillId="24" borderId="109" xfId="0" applyFont="1" applyFill="1" applyBorder="1"/>
    <xf numFmtId="0" fontId="41" fillId="24" borderId="122" xfId="0" applyFont="1" applyFill="1" applyBorder="1"/>
    <xf numFmtId="1" fontId="41" fillId="25" borderId="117" xfId="1" applyNumberFormat="1" applyFont="1" applyFill="1" applyBorder="1" applyAlignment="1">
      <alignment horizontal="right"/>
    </xf>
    <xf numFmtId="0" fontId="0" fillId="29" borderId="123" xfId="0" applyFill="1" applyBorder="1"/>
    <xf numFmtId="0" fontId="0" fillId="0" borderId="123" xfId="0" applyBorder="1"/>
    <xf numFmtId="0" fontId="44" fillId="8" borderId="0" xfId="0" applyFont="1" applyFill="1"/>
    <xf numFmtId="165" fontId="45" fillId="8" borderId="0" xfId="0" applyNumberFormat="1" applyFont="1" applyFill="1" applyAlignment="1">
      <alignment horizontal="right"/>
    </xf>
    <xf numFmtId="165" fontId="45" fillId="8" borderId="9" xfId="0" applyNumberFormat="1" applyFont="1" applyFill="1" applyBorder="1" applyAlignment="1">
      <alignment horizontal="right"/>
    </xf>
    <xf numFmtId="0" fontId="26" fillId="7" borderId="53" xfId="0" applyFont="1" applyFill="1" applyBorder="1" applyAlignment="1">
      <alignment horizontal="right"/>
    </xf>
    <xf numFmtId="0" fontId="46" fillId="7" borderId="53" xfId="0" applyFont="1" applyFill="1" applyBorder="1"/>
    <xf numFmtId="0" fontId="46" fillId="7" borderId="53" xfId="0" applyFont="1" applyFill="1" applyBorder="1" applyAlignment="1">
      <alignment horizontal="right"/>
    </xf>
    <xf numFmtId="0" fontId="46" fillId="7" borderId="0" xfId="0" applyFont="1" applyFill="1" applyAlignment="1">
      <alignment horizontal="right"/>
    </xf>
    <xf numFmtId="0" fontId="47" fillId="30" borderId="1" xfId="0" applyFont="1" applyFill="1" applyBorder="1" applyAlignment="1">
      <alignment horizontal="center" vertical="center" wrapText="1"/>
    </xf>
    <xf numFmtId="0" fontId="48" fillId="27" borderId="124" xfId="0" applyFont="1" applyFill="1" applyBorder="1" applyAlignment="1">
      <alignment vertical="center"/>
    </xf>
    <xf numFmtId="0" fontId="48" fillId="27" borderId="124" xfId="0" applyFont="1" applyFill="1" applyBorder="1" applyAlignment="1">
      <alignment vertical="center" wrapText="1"/>
    </xf>
    <xf numFmtId="0" fontId="0" fillId="27" borderId="0" xfId="0" applyFill="1"/>
    <xf numFmtId="0" fontId="49" fillId="31" borderId="124" xfId="0" applyFont="1" applyFill="1" applyBorder="1" applyAlignment="1">
      <alignment vertical="center"/>
    </xf>
    <xf numFmtId="0" fontId="49" fillId="31" borderId="125" xfId="0" applyFont="1" applyFill="1" applyBorder="1" applyAlignment="1">
      <alignment vertical="center" wrapText="1"/>
    </xf>
    <xf numFmtId="0" fontId="49" fillId="0" borderId="124" xfId="0" applyFont="1" applyBorder="1" applyAlignment="1">
      <alignment vertical="center"/>
    </xf>
    <xf numFmtId="0" fontId="49" fillId="0" borderId="125" xfId="0" applyFont="1" applyBorder="1" applyAlignment="1">
      <alignment vertical="center"/>
    </xf>
    <xf numFmtId="0" fontId="11" fillId="7" borderId="126" xfId="0" applyFont="1" applyFill="1" applyBorder="1"/>
    <xf numFmtId="0" fontId="51" fillId="0" borderId="0" xfId="0" applyFont="1"/>
    <xf numFmtId="0" fontId="52" fillId="7" borderId="101" xfId="0" applyFont="1" applyFill="1" applyBorder="1" applyAlignment="1">
      <alignment horizontal="right"/>
    </xf>
    <xf numFmtId="0" fontId="38" fillId="28" borderId="107" xfId="0" applyFont="1" applyFill="1" applyBorder="1" applyAlignment="1">
      <alignment horizontal="left" vertical="center"/>
    </xf>
    <xf numFmtId="0" fontId="38" fillId="28" borderId="108" xfId="0" applyFont="1" applyFill="1" applyBorder="1" applyAlignment="1">
      <alignment horizontal="left" vertical="center"/>
    </xf>
    <xf numFmtId="0" fontId="13" fillId="27" borderId="112" xfId="0" applyFont="1" applyFill="1" applyBorder="1" applyAlignment="1">
      <alignment horizontal="center" vertical="center"/>
    </xf>
    <xf numFmtId="0" fontId="13" fillId="27" borderId="113" xfId="0" applyFont="1" applyFill="1" applyBorder="1" applyAlignment="1">
      <alignment horizontal="center" vertical="center"/>
    </xf>
    <xf numFmtId="0" fontId="13" fillId="27" borderId="114" xfId="0" applyFont="1" applyFill="1" applyBorder="1" applyAlignment="1">
      <alignment horizontal="center" vertical="center"/>
    </xf>
    <xf numFmtId="0" fontId="13" fillId="27" borderId="105" xfId="0" applyFont="1" applyFill="1" applyBorder="1" applyAlignment="1">
      <alignment horizontal="center" vertical="center"/>
    </xf>
    <xf numFmtId="0" fontId="13" fillId="27" borderId="104" xfId="0" applyFont="1" applyFill="1" applyBorder="1" applyAlignment="1">
      <alignment horizontal="center" vertical="center"/>
    </xf>
    <xf numFmtId="0" fontId="13" fillId="27" borderId="111" xfId="0" applyFont="1" applyFill="1" applyBorder="1" applyAlignment="1">
      <alignment horizontal="center" vertical="center"/>
    </xf>
    <xf numFmtId="0" fontId="13" fillId="27" borderId="105" xfId="0" applyFont="1" applyFill="1" applyBorder="1" applyAlignment="1">
      <alignment horizontal="center" vertical="center" wrapText="1"/>
    </xf>
    <xf numFmtId="0" fontId="13" fillId="27" borderId="104" xfId="0" applyFont="1" applyFill="1" applyBorder="1" applyAlignment="1">
      <alignment horizontal="center" vertical="center" wrapText="1"/>
    </xf>
    <xf numFmtId="0" fontId="13" fillId="27" borderId="111" xfId="0" applyFont="1" applyFill="1" applyBorder="1" applyAlignment="1">
      <alignment horizontal="center" vertical="center" wrapText="1"/>
    </xf>
    <xf numFmtId="0" fontId="10" fillId="27" borderId="105" xfId="0" applyFont="1" applyFill="1" applyBorder="1" applyAlignment="1">
      <alignment horizontal="center" vertical="center" wrapText="1"/>
    </xf>
    <xf numFmtId="0" fontId="10" fillId="27" borderId="104" xfId="0" applyFont="1" applyFill="1" applyBorder="1" applyAlignment="1">
      <alignment horizontal="center" vertical="center" wrapText="1"/>
    </xf>
    <xf numFmtId="0" fontId="10" fillId="27" borderId="111" xfId="0" applyFont="1" applyFill="1" applyBorder="1" applyAlignment="1">
      <alignment horizontal="center" vertical="center" wrapText="1"/>
    </xf>
    <xf numFmtId="0" fontId="24" fillId="14" borderId="76" xfId="0" applyFont="1" applyFill="1" applyBorder="1" applyAlignment="1">
      <alignment horizontal="left" vertical="center" wrapText="1"/>
    </xf>
    <xf numFmtId="0" fontId="13" fillId="5" borderId="18" xfId="0" applyFont="1" applyFill="1" applyBorder="1" applyAlignment="1">
      <alignment horizontal="left" vertical="center" wrapText="1"/>
    </xf>
  </cellXfs>
  <cellStyles count="3">
    <cellStyle name="Normal" xfId="0" builtinId="0"/>
    <cellStyle name="Normal 2" xfId="2" xr:uid="{00000000-0005-0000-0000-000001000000}"/>
    <cellStyle name="Percent" xfId="1" builtinId="5"/>
  </cellStyles>
  <dxfs count="0"/>
  <tableStyles count="0" defaultTableStyle="TableStyleMedium2" defaultPivotStyle="PivotStyleLight16"/>
  <colors>
    <mruColors>
      <color rgb="FFCC99FF"/>
      <color rgb="FF000066"/>
      <color rgb="FFFFBDFF"/>
      <color rgb="FFFF00FF"/>
      <color rgb="FFD4588D"/>
      <color rgb="FFECB6CD"/>
      <color rgb="FFDE7CA6"/>
      <color rgb="FF9999FF"/>
      <color rgb="FFFF4B4B"/>
      <color rgb="FFFF85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21" Type="http://schemas.openxmlformats.org/officeDocument/2006/relationships/customXml" Target="../customXml/item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customXml" Target="../customXml/item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customXml" Target="../customXml/item3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customXml" Target="../customXml/item2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activeX1.xml><?xml version="1.0" encoding="utf-8"?>
<ax:ocx xmlns:ax="http://schemas.microsoft.com/office/2006/activeX" xmlns:r="http://schemas.openxmlformats.org/officeDocument/2006/relationships" ax:classid="{8BD21D30-EC42-11CE-9E0D-00AA006002F3}" ax:persistence="persistStreamInit" r:id="rId1"/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1066800</xdr:colOff>
          <xdr:row>2</xdr:row>
          <xdr:rowOff>19050</xdr:rowOff>
        </xdr:from>
        <xdr:to>
          <xdr:col>3</xdr:col>
          <xdr:colOff>85725</xdr:colOff>
          <xdr:row>2</xdr:row>
          <xdr:rowOff>295275</xdr:rowOff>
        </xdr:to>
        <xdr:sp macro="" textlink="">
          <xdr:nvSpPr>
            <xdr:cNvPr id="8193" name="ComboBox1" hidden="1">
              <a:extLst>
                <a:ext uri="{63B3BB69-23CF-44E3-9099-C40C66FF867C}">
                  <a14:compatExt spid="_x0000_s8193"/>
                </a:ext>
                <a:ext uri="{FF2B5EF4-FFF2-40B4-BE49-F238E27FC236}">
                  <a16:creationId xmlns:a16="http://schemas.microsoft.com/office/drawing/2014/main" id="{00000000-0008-0000-0000-0000012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 editAs="oneCell">
    <xdr:from>
      <xdr:col>12</xdr:col>
      <xdr:colOff>423334</xdr:colOff>
      <xdr:row>39</xdr:row>
      <xdr:rowOff>96211</xdr:rowOff>
    </xdr:from>
    <xdr:to>
      <xdr:col>14</xdr:col>
      <xdr:colOff>578041</xdr:colOff>
      <xdr:row>43</xdr:row>
      <xdr:rowOff>112683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622425" y="9024696"/>
          <a:ext cx="1838324" cy="786168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24423</xdr:colOff>
      <xdr:row>36</xdr:row>
      <xdr:rowOff>97692</xdr:rowOff>
    </xdr:from>
    <xdr:to>
      <xdr:col>11</xdr:col>
      <xdr:colOff>0</xdr:colOff>
      <xdr:row>40</xdr:row>
      <xdr:rowOff>151167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90000" y="6862884"/>
          <a:ext cx="1838324" cy="786168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558800</xdr:colOff>
      <xdr:row>36</xdr:row>
      <xdr:rowOff>25400</xdr:rowOff>
    </xdr:from>
    <xdr:to>
      <xdr:col>9</xdr:col>
      <xdr:colOff>1127124</xdr:colOff>
      <xdr:row>40</xdr:row>
      <xdr:rowOff>74968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39250" y="6769100"/>
          <a:ext cx="1838324" cy="786168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57151</xdr:colOff>
      <xdr:row>32</xdr:row>
      <xdr:rowOff>20281</xdr:rowOff>
    </xdr:from>
    <xdr:to>
      <xdr:col>9</xdr:col>
      <xdr:colOff>66675</xdr:colOff>
      <xdr:row>36</xdr:row>
      <xdr:rowOff>69849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400801" y="7202131"/>
          <a:ext cx="1838324" cy="786168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136525</xdr:colOff>
      <xdr:row>32</xdr:row>
      <xdr:rowOff>47625</xdr:rowOff>
    </xdr:from>
    <xdr:to>
      <xdr:col>9</xdr:col>
      <xdr:colOff>146049</xdr:colOff>
      <xdr:row>36</xdr:row>
      <xdr:rowOff>97193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448425" y="7229475"/>
          <a:ext cx="1838324" cy="786168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oneCellAnchor>
    <xdr:from>
      <xdr:col>21</xdr:col>
      <xdr:colOff>212725</xdr:colOff>
      <xdr:row>31</xdr:row>
      <xdr:rowOff>155575</xdr:rowOff>
    </xdr:from>
    <xdr:ext cx="1838324" cy="811568"/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808325" y="7153275"/>
          <a:ext cx="1838324" cy="811568"/>
        </a:xfrm>
        <a:prstGeom prst="rect">
          <a:avLst/>
        </a:prstGeom>
      </xdr:spPr>
    </xdr:pic>
    <xdr:clientData/>
  </xdr:one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57150</xdr:colOff>
      <xdr:row>32</xdr:row>
      <xdr:rowOff>76200</xdr:rowOff>
    </xdr:from>
    <xdr:to>
      <xdr:col>16</xdr:col>
      <xdr:colOff>66674</xdr:colOff>
      <xdr:row>36</xdr:row>
      <xdr:rowOff>125768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106150" y="10572750"/>
          <a:ext cx="1838324" cy="811568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314325</xdr:colOff>
      <xdr:row>31</xdr:row>
      <xdr:rowOff>171450</xdr:rowOff>
    </xdr:from>
    <xdr:to>
      <xdr:col>16</xdr:col>
      <xdr:colOff>57149</xdr:colOff>
      <xdr:row>36</xdr:row>
      <xdr:rowOff>30518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772900" y="10467975"/>
          <a:ext cx="1838324" cy="811568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60325</xdr:colOff>
      <xdr:row>32</xdr:row>
      <xdr:rowOff>36513</xdr:rowOff>
    </xdr:from>
    <xdr:to>
      <xdr:col>10</xdr:col>
      <xdr:colOff>69849</xdr:colOff>
      <xdr:row>36</xdr:row>
      <xdr:rowOff>78143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291388" y="7164388"/>
          <a:ext cx="1843086" cy="77188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control" Target="../activeX/activeX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4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S56"/>
  <sheetViews>
    <sheetView showGridLines="0" tabSelected="1" zoomScale="90" zoomScaleNormal="90" workbookViewId="0">
      <selection activeCell="G23" sqref="G23"/>
    </sheetView>
  </sheetViews>
  <sheetFormatPr defaultColWidth="0" defaultRowHeight="15" zeroHeight="1" x14ac:dyDescent="0.25"/>
  <cols>
    <col min="1" max="1" width="0.7109375" customWidth="1"/>
    <col min="2" max="2" width="9.5703125" customWidth="1"/>
    <col min="3" max="3" width="43.140625" customWidth="1"/>
    <col min="4" max="4" width="8.7109375" customWidth="1"/>
    <col min="5" max="5" width="11.28515625" customWidth="1"/>
    <col min="6" max="6" width="12.28515625" customWidth="1"/>
    <col min="7" max="7" width="12" customWidth="1"/>
    <col min="8" max="8" width="9" customWidth="1"/>
    <col min="9" max="9" width="14.140625" customWidth="1"/>
    <col min="10" max="10" width="12.7109375" style="274" customWidth="1"/>
    <col min="11" max="11" width="9.28515625" customWidth="1"/>
    <col min="12" max="12" width="13.28515625" customWidth="1"/>
    <col min="13" max="13" width="11.85546875" customWidth="1"/>
    <col min="14" max="14" width="12" customWidth="1"/>
    <col min="15" max="15" width="8.7109375" customWidth="1"/>
    <col min="16" max="16" width="7.140625" customWidth="1"/>
    <col min="17" max="19" width="0" hidden="1" customWidth="1"/>
    <col min="20" max="16384" width="8.7109375" hidden="1"/>
  </cols>
  <sheetData>
    <row r="1" spans="1:19" ht="36" x14ac:dyDescent="0.55000000000000004">
      <c r="B1" s="352" t="str">
        <f>"Waltham Forest Sexual Health"&amp; " " &amp;Control!H2&amp; " Summary (2023 - 2024)"</f>
        <v>Waltham Forest Sexual Health Quarter 4 Summary (2023 - 2024)</v>
      </c>
      <c r="C1" s="350"/>
      <c r="D1" s="350"/>
      <c r="E1" s="350"/>
      <c r="F1" s="350"/>
      <c r="G1" s="350"/>
      <c r="H1" s="351"/>
      <c r="I1" s="351"/>
    </row>
    <row r="2" spans="1:19" ht="13.5" customHeight="1" x14ac:dyDescent="0.4">
      <c r="B2" s="308"/>
      <c r="C2" s="308"/>
    </row>
    <row r="3" spans="1:19" ht="24.95" customHeight="1" x14ac:dyDescent="0.25">
      <c r="B3" s="376" t="s">
        <v>209</v>
      </c>
      <c r="C3" s="377"/>
    </row>
    <row r="4" spans="1:19" x14ac:dyDescent="0.25"/>
    <row r="5" spans="1:19" x14ac:dyDescent="0.25"/>
    <row r="6" spans="1:19" x14ac:dyDescent="0.25">
      <c r="E6" s="374"/>
      <c r="F6" s="374"/>
      <c r="G6" s="374"/>
      <c r="H6" s="374"/>
      <c r="I6" s="374"/>
      <c r="J6" s="374"/>
      <c r="K6" s="374"/>
      <c r="L6" s="375" t="s">
        <v>133</v>
      </c>
      <c r="M6" s="374"/>
      <c r="N6" s="374"/>
      <c r="O6" s="351"/>
    </row>
    <row r="7" spans="1:19" x14ac:dyDescent="0.25">
      <c r="E7" s="374"/>
      <c r="F7" s="374"/>
      <c r="G7" s="374"/>
      <c r="H7" s="374"/>
      <c r="I7" s="374"/>
      <c r="J7" s="374"/>
      <c r="K7" s="374"/>
      <c r="L7" s="375" t="s">
        <v>127</v>
      </c>
      <c r="M7" s="374"/>
      <c r="N7" s="374"/>
      <c r="O7" s="351"/>
    </row>
    <row r="8" spans="1:19" x14ac:dyDescent="0.25">
      <c r="A8" s="259"/>
      <c r="B8" s="256" t="s">
        <v>195</v>
      </c>
      <c r="C8" s="257"/>
      <c r="D8" s="257"/>
      <c r="E8" s="375" t="s">
        <v>130</v>
      </c>
      <c r="F8" s="375" t="s">
        <v>131</v>
      </c>
      <c r="G8" s="375" t="s">
        <v>129</v>
      </c>
      <c r="H8" s="375" t="s">
        <v>132</v>
      </c>
      <c r="I8" s="375" t="s">
        <v>178</v>
      </c>
      <c r="J8" s="375" t="s">
        <v>136</v>
      </c>
      <c r="K8" s="375" t="s">
        <v>185</v>
      </c>
      <c r="L8" s="375" t="s">
        <v>126</v>
      </c>
      <c r="M8" s="375" t="s">
        <v>134</v>
      </c>
      <c r="N8" s="375" t="s">
        <v>128</v>
      </c>
      <c r="O8" s="351" t="s">
        <v>207</v>
      </c>
    </row>
    <row r="9" spans="1:19" ht="63.75" customHeight="1" x14ac:dyDescent="0.25">
      <c r="A9" s="66"/>
      <c r="B9" s="311" t="s">
        <v>148</v>
      </c>
      <c r="C9" s="311" t="s">
        <v>139</v>
      </c>
      <c r="D9" s="340" t="s">
        <v>140</v>
      </c>
      <c r="E9" s="378" t="s">
        <v>196</v>
      </c>
      <c r="F9" s="381" t="s">
        <v>197</v>
      </c>
      <c r="G9" s="381" t="s">
        <v>198</v>
      </c>
      <c r="H9" s="384" t="s">
        <v>199</v>
      </c>
      <c r="I9" s="384" t="s">
        <v>205</v>
      </c>
      <c r="J9" s="387" t="s">
        <v>206</v>
      </c>
      <c r="K9" s="384" t="s">
        <v>200</v>
      </c>
      <c r="L9" s="384" t="s">
        <v>204</v>
      </c>
      <c r="M9" s="384" t="s">
        <v>201</v>
      </c>
      <c r="N9" s="384" t="s">
        <v>202</v>
      </c>
      <c r="O9" s="384" t="s">
        <v>208</v>
      </c>
    </row>
    <row r="10" spans="1:19" ht="20.25" customHeight="1" x14ac:dyDescent="0.25">
      <c r="A10" s="66"/>
      <c r="B10" s="312"/>
      <c r="C10" s="312"/>
      <c r="D10" s="341"/>
      <c r="E10" s="379"/>
      <c r="F10" s="382"/>
      <c r="G10" s="382"/>
      <c r="H10" s="385"/>
      <c r="I10" s="385"/>
      <c r="J10" s="388"/>
      <c r="K10" s="385"/>
      <c r="L10" s="385"/>
      <c r="M10" s="385"/>
      <c r="N10" s="385"/>
      <c r="O10" s="385"/>
    </row>
    <row r="11" spans="1:19" ht="15.75" thickBot="1" x14ac:dyDescent="0.3">
      <c r="A11" s="66"/>
      <c r="B11" s="336"/>
      <c r="C11" s="336"/>
      <c r="D11" s="342"/>
      <c r="E11" s="380"/>
      <c r="F11" s="383"/>
      <c r="G11" s="383"/>
      <c r="H11" s="386"/>
      <c r="I11" s="386"/>
      <c r="J11" s="389"/>
      <c r="K11" s="386"/>
      <c r="L11" s="386"/>
      <c r="M11" s="386"/>
      <c r="N11" s="386"/>
      <c r="O11" s="386"/>
    </row>
    <row r="12" spans="1:19" x14ac:dyDescent="0.25">
      <c r="A12" s="66"/>
      <c r="B12" s="328" t="s">
        <v>34</v>
      </c>
      <c r="C12" s="329" t="str">
        <f>VLOOKUP(B12,Practice!$A$1:$E$48,2,0)</f>
        <v>Chingford/ Walthamstow</v>
      </c>
      <c r="D12" s="343" t="s">
        <v>34</v>
      </c>
      <c r="E12" s="349">
        <f ca="1">SUMIFS($E$20:$E$36,$B$20:$B$36,$D12)</f>
        <v>9</v>
      </c>
      <c r="F12" s="349">
        <f ca="1">SUMIFS(F20:F36,$B$20:$B$36,$D12)</f>
        <v>1</v>
      </c>
      <c r="G12" s="349">
        <f ca="1">SUMIFS(G$20:G$36,$B$20:$B$36,$D12)</f>
        <v>0</v>
      </c>
      <c r="H12" s="349">
        <f t="shared" ref="H12:O18" ca="1" si="0">SUMIFS(H$20:H$36,$B$20:$B$36,$D12)</f>
        <v>3</v>
      </c>
      <c r="I12" s="349">
        <f t="shared" ca="1" si="0"/>
        <v>1</v>
      </c>
      <c r="J12" s="349">
        <f t="shared" ca="1" si="0"/>
        <v>0</v>
      </c>
      <c r="K12" s="349">
        <f t="shared" ca="1" si="0"/>
        <v>22</v>
      </c>
      <c r="L12" s="349">
        <f t="shared" ca="1" si="0"/>
        <v>0</v>
      </c>
      <c r="M12" s="349">
        <f t="shared" ca="1" si="0"/>
        <v>0</v>
      </c>
      <c r="N12" s="349">
        <f t="shared" ca="1" si="0"/>
        <v>0</v>
      </c>
      <c r="O12" s="349">
        <f t="shared" ca="1" si="0"/>
        <v>0</v>
      </c>
    </row>
    <row r="13" spans="1:19" x14ac:dyDescent="0.25">
      <c r="A13" s="66"/>
      <c r="B13" s="270" t="s">
        <v>27</v>
      </c>
      <c r="C13" s="277" t="str">
        <f>VLOOKUP(B13,Practice!$A$1:$E$48,2,0)</f>
        <v>Chingford E4</v>
      </c>
      <c r="D13" s="344" t="s">
        <v>27</v>
      </c>
      <c r="E13" s="349">
        <f t="shared" ref="E13:E18" ca="1" si="1">SUMIFS($E$20:$E$36,$B$20:$B$36,$D13)</f>
        <v>12</v>
      </c>
      <c r="F13" s="349">
        <f t="shared" ref="F13:F18" ca="1" si="2">SUMIFS($F$20:$F$36,$B$20:$B$36,$D13)</f>
        <v>9</v>
      </c>
      <c r="G13" s="349">
        <f t="shared" ref="G13:G18" ca="1" si="3">SUMIFS(G$20:G$36,$B$20:$B$36,$D13)</f>
        <v>3</v>
      </c>
      <c r="H13" s="349">
        <f t="shared" ca="1" si="0"/>
        <v>3</v>
      </c>
      <c r="I13" s="349">
        <f t="shared" ca="1" si="0"/>
        <v>2</v>
      </c>
      <c r="J13" s="349">
        <f t="shared" ca="1" si="0"/>
        <v>7</v>
      </c>
      <c r="K13" s="349">
        <f t="shared" ca="1" si="0"/>
        <v>1</v>
      </c>
      <c r="L13" s="349">
        <f t="shared" ca="1" si="0"/>
        <v>0</v>
      </c>
      <c r="M13" s="349">
        <f t="shared" ca="1" si="0"/>
        <v>0</v>
      </c>
      <c r="N13" s="349">
        <f t="shared" ca="1" si="0"/>
        <v>2</v>
      </c>
      <c r="O13" s="349">
        <f t="shared" ca="1" si="0"/>
        <v>0</v>
      </c>
    </row>
    <row r="14" spans="1:19" x14ac:dyDescent="0.25">
      <c r="A14" s="66"/>
      <c r="B14" s="270" t="s">
        <v>43</v>
      </c>
      <c r="C14" s="277" t="str">
        <f>VLOOKUP(B14,Practice!$A$1:$E$48,2,0)</f>
        <v>Leyton Collaborative</v>
      </c>
      <c r="D14" s="344" t="s">
        <v>43</v>
      </c>
      <c r="E14" s="349">
        <f t="shared" si="1"/>
        <v>0</v>
      </c>
      <c r="F14" s="349">
        <f t="shared" si="2"/>
        <v>0</v>
      </c>
      <c r="G14" s="349">
        <f t="shared" si="3"/>
        <v>0</v>
      </c>
      <c r="H14" s="349">
        <f t="shared" si="0"/>
        <v>0</v>
      </c>
      <c r="I14" s="349">
        <f t="shared" si="0"/>
        <v>0</v>
      </c>
      <c r="J14" s="349">
        <f t="shared" si="0"/>
        <v>0</v>
      </c>
      <c r="K14" s="349">
        <f t="shared" si="0"/>
        <v>0</v>
      </c>
      <c r="L14" s="349">
        <f t="shared" si="0"/>
        <v>0</v>
      </c>
      <c r="M14" s="349">
        <f t="shared" si="0"/>
        <v>0</v>
      </c>
      <c r="N14" s="349">
        <f t="shared" si="0"/>
        <v>0</v>
      </c>
      <c r="O14" s="349">
        <f t="shared" si="0"/>
        <v>0</v>
      </c>
      <c r="P14" s="275"/>
      <c r="Q14" s="275"/>
      <c r="R14" s="275"/>
      <c r="S14" s="275"/>
    </row>
    <row r="15" spans="1:19" x14ac:dyDescent="0.25">
      <c r="A15" s="66"/>
      <c r="B15" s="270" t="s">
        <v>46</v>
      </c>
      <c r="C15" s="277" t="str">
        <f>VLOOKUP(B15,Practice!$A$1:$E$48,2,0)</f>
        <v>Forest Integrated Health</v>
      </c>
      <c r="D15" s="344" t="s">
        <v>46</v>
      </c>
      <c r="E15" s="349">
        <f t="shared" ca="1" si="1"/>
        <v>14</v>
      </c>
      <c r="F15" s="349">
        <f t="shared" ca="1" si="2"/>
        <v>11</v>
      </c>
      <c r="G15" s="349">
        <f t="shared" ca="1" si="3"/>
        <v>4</v>
      </c>
      <c r="H15" s="349">
        <f t="shared" ca="1" si="0"/>
        <v>3</v>
      </c>
      <c r="I15" s="349">
        <f t="shared" ca="1" si="0"/>
        <v>1</v>
      </c>
      <c r="J15" s="349">
        <f t="shared" ca="1" si="0"/>
        <v>0</v>
      </c>
      <c r="K15" s="349">
        <f t="shared" ca="1" si="0"/>
        <v>20</v>
      </c>
      <c r="L15" s="349">
        <f t="shared" ca="1" si="0"/>
        <v>0</v>
      </c>
      <c r="M15" s="349">
        <f t="shared" ca="1" si="0"/>
        <v>0</v>
      </c>
      <c r="N15" s="349">
        <f t="shared" ca="1" si="0"/>
        <v>0</v>
      </c>
      <c r="O15" s="349">
        <f t="shared" ca="1" si="0"/>
        <v>0</v>
      </c>
    </row>
    <row r="16" spans="1:19" x14ac:dyDescent="0.25">
      <c r="A16" s="66"/>
      <c r="B16" s="270" t="s">
        <v>55</v>
      </c>
      <c r="C16" s="277" t="str">
        <f>VLOOKUP(B16,Practice!$A$1:$E$48,2,0)</f>
        <v>South Leytonstone</v>
      </c>
      <c r="D16" s="344" t="s">
        <v>55</v>
      </c>
      <c r="E16" s="349">
        <f t="shared" ca="1" si="1"/>
        <v>21</v>
      </c>
      <c r="F16" s="349">
        <f t="shared" ca="1" si="2"/>
        <v>2</v>
      </c>
      <c r="G16" s="349">
        <f t="shared" ca="1" si="3"/>
        <v>9</v>
      </c>
      <c r="H16" s="349">
        <f t="shared" ca="1" si="0"/>
        <v>12</v>
      </c>
      <c r="I16" s="349">
        <f t="shared" ca="1" si="0"/>
        <v>0</v>
      </c>
      <c r="J16" s="349">
        <f t="shared" ca="1" si="0"/>
        <v>0</v>
      </c>
      <c r="K16" s="349">
        <f t="shared" ca="1" si="0"/>
        <v>0</v>
      </c>
      <c r="L16" s="349">
        <f t="shared" ca="1" si="0"/>
        <v>0</v>
      </c>
      <c r="M16" s="349">
        <f t="shared" ca="1" si="0"/>
        <v>0</v>
      </c>
      <c r="N16" s="349">
        <f t="shared" ca="1" si="0"/>
        <v>0</v>
      </c>
      <c r="O16" s="349">
        <f t="shared" ca="1" si="0"/>
        <v>0</v>
      </c>
    </row>
    <row r="17" spans="1:15" x14ac:dyDescent="0.25">
      <c r="A17" s="66"/>
      <c r="B17" s="270" t="s">
        <v>80</v>
      </c>
      <c r="C17" s="277" t="str">
        <f>VLOOKUP(B17,Practice!$A$1:$E$48,2,0)</f>
        <v>Central Walthamstow</v>
      </c>
      <c r="D17" s="344" t="s">
        <v>80</v>
      </c>
      <c r="E17" s="349">
        <f t="shared" ca="1" si="1"/>
        <v>0</v>
      </c>
      <c r="F17" s="349">
        <f t="shared" ca="1" si="2"/>
        <v>0</v>
      </c>
      <c r="G17" s="349">
        <f t="shared" ca="1" si="3"/>
        <v>0</v>
      </c>
      <c r="H17" s="349">
        <f t="shared" ca="1" si="0"/>
        <v>0</v>
      </c>
      <c r="I17" s="349">
        <f t="shared" ca="1" si="0"/>
        <v>0</v>
      </c>
      <c r="J17" s="349">
        <f t="shared" ca="1" si="0"/>
        <v>0</v>
      </c>
      <c r="K17" s="349">
        <f t="shared" ca="1" si="0"/>
        <v>0</v>
      </c>
      <c r="L17" s="349">
        <f t="shared" ca="1" si="0"/>
        <v>0</v>
      </c>
      <c r="M17" s="349">
        <f t="shared" ca="1" si="0"/>
        <v>0</v>
      </c>
      <c r="N17" s="349">
        <f t="shared" ca="1" si="0"/>
        <v>0</v>
      </c>
      <c r="O17" s="349">
        <f t="shared" ca="1" si="0"/>
        <v>0</v>
      </c>
    </row>
    <row r="18" spans="1:15" ht="15.75" thickBot="1" x14ac:dyDescent="0.3">
      <c r="A18" s="66"/>
      <c r="B18" s="330" t="s">
        <v>91</v>
      </c>
      <c r="C18" s="331" t="str">
        <f>VLOOKUP(B18,Practice!$A$1:$E$48,2,0)</f>
        <v>Walthamstow West</v>
      </c>
      <c r="D18" s="345" t="s">
        <v>91</v>
      </c>
      <c r="E18" s="349">
        <f t="shared" ca="1" si="1"/>
        <v>1</v>
      </c>
      <c r="F18" s="349">
        <f t="shared" ca="1" si="2"/>
        <v>0</v>
      </c>
      <c r="G18" s="349">
        <f t="shared" ca="1" si="3"/>
        <v>1</v>
      </c>
      <c r="H18" s="349">
        <f t="shared" ca="1" si="0"/>
        <v>0</v>
      </c>
      <c r="I18" s="349">
        <f t="shared" ca="1" si="0"/>
        <v>0</v>
      </c>
      <c r="J18" s="349">
        <f t="shared" ca="1" si="0"/>
        <v>0</v>
      </c>
      <c r="K18" s="349">
        <f t="shared" ca="1" si="0"/>
        <v>0</v>
      </c>
      <c r="L18" s="349">
        <f t="shared" ca="1" si="0"/>
        <v>0</v>
      </c>
      <c r="M18" s="349">
        <f t="shared" ca="1" si="0"/>
        <v>0</v>
      </c>
      <c r="N18" s="349">
        <f t="shared" ca="1" si="0"/>
        <v>0</v>
      </c>
      <c r="O18" s="349">
        <f t="shared" ca="1" si="0"/>
        <v>0</v>
      </c>
    </row>
    <row r="19" spans="1:15" s="310" customFormat="1" ht="19.5" thickBot="1" x14ac:dyDescent="0.35">
      <c r="A19" s="309"/>
      <c r="B19" s="334"/>
      <c r="C19" s="334"/>
      <c r="D19" s="346" t="s">
        <v>125</v>
      </c>
      <c r="E19" s="337">
        <f ca="1">SUM(E12:E18)</f>
        <v>57</v>
      </c>
      <c r="F19" s="335">
        <f t="shared" ref="F19:N19" ca="1" si="4">SUM(F12:F18)</f>
        <v>23</v>
      </c>
      <c r="G19" s="335">
        <f t="shared" ca="1" si="4"/>
        <v>17</v>
      </c>
      <c r="H19" s="335">
        <f t="shared" ca="1" si="4"/>
        <v>21</v>
      </c>
      <c r="I19" s="335">
        <f t="shared" ca="1" si="4"/>
        <v>4</v>
      </c>
      <c r="J19" s="335">
        <f t="shared" ca="1" si="4"/>
        <v>7</v>
      </c>
      <c r="K19" s="335">
        <f t="shared" ca="1" si="4"/>
        <v>43</v>
      </c>
      <c r="L19" s="335">
        <f t="shared" ca="1" si="4"/>
        <v>0</v>
      </c>
      <c r="M19" s="335">
        <f t="shared" ca="1" si="4"/>
        <v>0</v>
      </c>
      <c r="N19" s="335">
        <f t="shared" ca="1" si="4"/>
        <v>2</v>
      </c>
      <c r="O19" s="335">
        <f ca="1">SUM(O12:O18)</f>
        <v>0</v>
      </c>
    </row>
    <row r="20" spans="1:15" x14ac:dyDescent="0.25">
      <c r="A20" s="66"/>
      <c r="B20" s="329" t="str">
        <f>VLOOKUP(D20,Practice!$A$2:$E$48,5,FALSE)</f>
        <v>WF-6</v>
      </c>
      <c r="C20" s="329" t="str">
        <f>VLOOKUP(D20,Practice!$A$2:$E$48,2,FALSE)</f>
        <v>Waltham Forest Community &amp; Family Health Services Ltd</v>
      </c>
      <c r="D20" s="343" t="s">
        <v>106</v>
      </c>
      <c r="E20" s="338">
        <f ca="1">IFERROR(SUMIFS(OFFSET(REL_D,,MATCH($E$8,IND,0)-1),REL_D,Control!$I$2,IF(LEFT($D20,1)="W",NwID,OrgID),$D20,InService,"Y"),"-")</f>
        <v>0</v>
      </c>
      <c r="F20" s="332">
        <f ca="1">IFERROR(SUMIFS(OFFSET(REL_D,,MATCH($F$8,IND,0)-1),REL_D,Control!$I$2,IF(LEFT($D20,1)="W",NwID,OrgID),$D20,InService,"Y"),"-")</f>
        <v>0</v>
      </c>
      <c r="G20" s="332">
        <f ca="1">IFERROR(SUMIFS(OFFSET(REL_D,,MATCH($G$8,IND,0)-1),REL_D,Control!$I$2,IF(LEFT($D20,1)="W",NwID,OrgID),$D20,InService,"Y"),"-")</f>
        <v>0</v>
      </c>
      <c r="H20" s="332">
        <f ca="1">IFERROR(SUMIFS(OFFSET(REL_D,,MATCH($H$8,IND,0)-1),REL_D,Control!$I$2,IF(LEFT($D20,1)="W",NwID,OrgID),$D20,InService,"Y"),"-")</f>
        <v>0</v>
      </c>
      <c r="I20" s="332">
        <f ca="1">IFERROR(SUMIFS(OFFSET(REL_D,,MATCH($I$8,IND,0)-1),REL_D,Control!$I$2,IF(LEFT($D20,1)="W",NwID,OrgID),$D20,InService,"Y"),"-")</f>
        <v>0</v>
      </c>
      <c r="J20" s="333">
        <f ca="1">IFERROR(SUMIFS(OFFSET(REL_D,,MATCH($J$8,IND,0)-1),REL_D,Control!$I$2,IF(LEFT($D20,1)="W",NwID,OrgID),$D20,InService,"Y"),"-")</f>
        <v>0</v>
      </c>
      <c r="K20" s="332">
        <f ca="1">IFERROR(SUMIFS(OFFSET(REL_D,,MATCH($K$8,IND,0)-1),REL_D,Control!$I$2,IF(LEFT($D20,1)="W",NwID,OrgID),$D20,InService,"Y"),"-")</f>
        <v>0</v>
      </c>
      <c r="L20" s="332">
        <f ca="1">IFERROR(SUMIFS(OFFSET(REL_D,,MATCH($L$8,IND,0)-1),REL_D,Control!$I$2,IF(LEFT($D20,1)="W",NwID,OrgID),$D20,InService,"Y"),"-")+(IFERROR(SUMIFS(OFFSET(REL_D,,MATCH($L$6,IND,0)-1),REL_D,Control!$I$2,IF(LEFT($D20,1)="W",NwID,OrgID),$D20,InService,"Y"),"-")+IFERROR(SUMIFS(OFFSET(REL_D,,MATCH($L$7,IND,0)-1),REL_D,Control!$I$2,IF(LEFT($D20,1)="W",NwID,OrgID),$D20,InService,"Y"),"-"))</f>
        <v>0</v>
      </c>
      <c r="M20" s="332">
        <f ca="1">IFERROR(SUMIFS(OFFSET(REL_D,,MATCH($M$8,IND,0)-1),REL_D,Control!$I$2,IF(LEFT($D20,1)="W",NwID,OrgID),$D20,InService,"Y"),"-")</f>
        <v>0</v>
      </c>
      <c r="N20" s="332">
        <f ca="1">IFERROR(SUMIFS(OFFSET(REL_D,,MATCH($N$8,IND,0)-1),REL_D,Control!$I$2,IF(LEFT($D20,1)="W",NwID,OrgID),$D20,InService,"Y"),"-")</f>
        <v>0</v>
      </c>
      <c r="O20" s="332">
        <f ca="1">IFERROR(SUMIFS(OFFSET(REL_D,,MATCH($O$8,IND,0)-1),REL_D,Control!$I$2,IF(LEFT($D20,1)="W",NwID,OrgID),$D20,InService,"Y"),"-")</f>
        <v>0</v>
      </c>
    </row>
    <row r="21" spans="1:15" x14ac:dyDescent="0.25">
      <c r="A21" s="66"/>
      <c r="B21" s="329" t="str">
        <f>VLOOKUP(D21,Practice!$A$2:$E$48,5,FALSE)</f>
        <v>WF-1</v>
      </c>
      <c r="C21" s="329" t="str">
        <f>VLOOKUP(D21,Practice!$A$2:$E$48,2,FALSE)</f>
        <v>Larkshall Medical Centre</v>
      </c>
      <c r="D21" s="344" t="s">
        <v>35</v>
      </c>
      <c r="E21" s="339">
        <f ca="1">IFERROR(SUMIFS(OFFSET(REL_D,,MATCH($E$8,IND,0)-1),REL_D,Control!$I$2,IF(LEFT($D21,1)="W",NwID,OrgID),$D21,InService,"Y"),"-")</f>
        <v>6</v>
      </c>
      <c r="F21" s="272">
        <f ca="1">IFERROR(SUMIFS(OFFSET(REL_D,,MATCH($F$8,IND,0)-1),REL_D,Control!$I$2,IF(LEFT($D21,1)="W",NwID,OrgID),$D21,InService,"Y"),"-")</f>
        <v>0</v>
      </c>
      <c r="G21" s="272">
        <f ca="1">IFERROR(SUMIFS(OFFSET(REL_D,,MATCH($G$8,IND,0)-1),REL_D,Control!$I$2,IF(LEFT($D21,1)="W",NwID,OrgID),$D21,InService,"Y"),"-")</f>
        <v>0</v>
      </c>
      <c r="H21" s="272">
        <f ca="1">IFERROR(SUMIFS(OFFSET(REL_D,,MATCH($H$8,IND,0)-1),REL_D,Control!$I$2,IF(LEFT($D21,1)="W",NwID,OrgID),$D21,InService,"Y"),"-")</f>
        <v>0</v>
      </c>
      <c r="I21" s="272">
        <f ca="1">IFERROR(SUMIFS(OFFSET(REL_D,,MATCH($I$8,IND,0)-1),REL_D,Control!$I$2,IF(LEFT($D21,1)="W",NwID,OrgID),$D21,InService,"Y"),"-")</f>
        <v>0</v>
      </c>
      <c r="J21" s="276">
        <f ca="1">IFERROR(SUMIFS(OFFSET(REL_D,,MATCH($J$8,IND,0)-1),REL_D,Control!$I$2,IF(LEFT($D21,1)="W",NwID,OrgID),$D21,InService,"Y"),"-")</f>
        <v>0</v>
      </c>
      <c r="K21" s="272">
        <f ca="1">IFERROR(SUMIFS(OFFSET(REL_D,,MATCH($K$8,IND,0)-1),REL_D,Control!$I$2,IF(LEFT($D21,1)="W",NwID,OrgID),$D21,InService,"Y"),"-")</f>
        <v>8</v>
      </c>
      <c r="L21" s="332">
        <f ca="1">IFERROR(SUMIFS(OFFSET(REL_D,,MATCH($L$8,IND,0)-1),REL_D,Control!$I$2,IF(LEFT($D21,1)="W",NwID,OrgID),$D21,InService,"Y"),"-")+(IFERROR(SUMIFS(OFFSET(REL_D,,MATCH($L$6,IND,0)-1),REL_D,Control!$I$2,IF(LEFT($D21,1)="W",NwID,OrgID),$D21,InService,"Y"),"-")+IFERROR(SUMIFS(OFFSET(REL_D,,MATCH($L$7,IND,0)-1),REL_D,Control!$I$2,IF(LEFT($D21,1)="W",NwID,OrgID),$D21,InService,"Y"),"-"))</f>
        <v>0</v>
      </c>
      <c r="M21" s="272">
        <f ca="1">IFERROR(SUMIFS(OFFSET(REL_D,,MATCH($M$8,IND,0)-1),REL_D,Control!$I$2,IF(LEFT($D21,1)="W",NwID,OrgID),$D21,InService,"Y"),"-")</f>
        <v>0</v>
      </c>
      <c r="N21" s="272">
        <f ca="1">IFERROR(SUMIFS(OFFSET(REL_D,,MATCH($N$8,IND,0)-1),REL_D,Control!$I$2,IF(LEFT($D21,1)="W",NwID,OrgID),$D21,InService,"Y"),"-")</f>
        <v>0</v>
      </c>
      <c r="O21" s="272">
        <f ca="1">IFERROR(SUMIFS(OFFSET(REL_D,,MATCH($O$8,IND,0)-1),REL_D,Control!$I$2,IF(LEFT($D21,1)="W",NwID,OrgID),$D21,InService,"Y"),"-")</f>
        <v>0</v>
      </c>
    </row>
    <row r="22" spans="1:15" x14ac:dyDescent="0.25">
      <c r="A22" s="66"/>
      <c r="B22" s="329" t="str">
        <f>VLOOKUP(D22,Practice!$A$2:$E$48,5,FALSE)</f>
        <v>WF-1</v>
      </c>
      <c r="C22" s="329" t="str">
        <f>VLOOKUP(D22,Practice!$A$2:$E$48,2,FALSE)</f>
        <v>The Microfaculty</v>
      </c>
      <c r="D22" s="344" t="s">
        <v>39</v>
      </c>
      <c r="E22" s="339">
        <f ca="1">IFERROR(SUMIFS(OFFSET(REL_D,,MATCH($E$8,IND,0)-1),REL_D,Control!$I$2,IF(LEFT($D22,1)="W",NwID,OrgID),$D22,InService,"Y"),"-")</f>
        <v>2</v>
      </c>
      <c r="F22" s="272">
        <f ca="1">IFERROR(SUMIFS(OFFSET(REL_D,,MATCH($F$8,IND,0)-1),REL_D,Control!$I$2,IF(LEFT($D22,1)="W",NwID,OrgID),$D22,InService,"Y"),"-")</f>
        <v>1</v>
      </c>
      <c r="G22" s="272">
        <f ca="1">IFERROR(SUMIFS(OFFSET(REL_D,,MATCH($G$8,IND,0)-1),REL_D,Control!$I$2,IF(LEFT($D22,1)="W",NwID,OrgID),$D22,InService,"Y"),"-")</f>
        <v>0</v>
      </c>
      <c r="H22" s="272">
        <f ca="1">IFERROR(SUMIFS(OFFSET(REL_D,,MATCH($H$8,IND,0)-1),REL_D,Control!$I$2,IF(LEFT($D22,1)="W",NwID,OrgID),$D22,InService,"Y"),"-")</f>
        <v>3</v>
      </c>
      <c r="I22" s="272">
        <f ca="1">IFERROR(SUMIFS(OFFSET(REL_D,,MATCH($I$8,IND,0)-1),REL_D,Control!$I$2,IF(LEFT($D22,1)="W",NwID,OrgID),$D22,InService,"Y"),"-")</f>
        <v>1</v>
      </c>
      <c r="J22" s="276">
        <f ca="1">IFERROR(SUMIFS(OFFSET(REL_D,,MATCH($J$8,IND,0)-1),REL_D,Control!$I$2,IF(LEFT($D22,1)="W",NwID,OrgID),$D22,InService,"Y"),"-")</f>
        <v>0</v>
      </c>
      <c r="K22" s="272">
        <f ca="1">IFERROR(SUMIFS(OFFSET(REL_D,,MATCH($K$8,IND,0)-1),REL_D,Control!$I$2,IF(LEFT($D22,1)="W",NwID,OrgID),$D22,InService,"Y"),"-")</f>
        <v>14</v>
      </c>
      <c r="L22" s="332">
        <f ca="1">IFERROR(SUMIFS(OFFSET(REL_D,,MATCH($L$8,IND,0)-1),REL_D,Control!$I$2,IF(LEFT($D22,1)="W",NwID,OrgID),$D22,InService,"Y"),"-")+(IFERROR(SUMIFS(OFFSET(REL_D,,MATCH($L$6,IND,0)-1),REL_D,Control!$I$2,IF(LEFT($D22,1)="W",NwID,OrgID),$D22,InService,"Y"),"-")+IFERROR(SUMIFS(OFFSET(REL_D,,MATCH($L$7,IND,0)-1),REL_D,Control!$I$2,IF(LEFT($D22,1)="W",NwID,OrgID),$D22,InService,"Y"),"-"))</f>
        <v>0</v>
      </c>
      <c r="M22" s="272">
        <f ca="1">IFERROR(SUMIFS(OFFSET(REL_D,,MATCH($M$8,IND,0)-1),REL_D,Control!$I$2,IF(LEFT($D22,1)="W",NwID,OrgID),$D22,InService,"Y"),"-")</f>
        <v>0</v>
      </c>
      <c r="N22" s="272">
        <f ca="1">IFERROR(SUMIFS(OFFSET(REL_D,,MATCH($N$8,IND,0)-1),REL_D,Control!$I$2,IF(LEFT($D22,1)="W",NwID,OrgID),$D22,InService,"Y"),"-")</f>
        <v>0</v>
      </c>
      <c r="O22" s="272">
        <f ca="1">IFERROR(SUMIFS(OFFSET(REL_D,,MATCH($O$8,IND,0)-1),REL_D,Control!$I$2,IF(LEFT($D22,1)="W",NwID,OrgID),$D22,InService,"Y"),"-")</f>
        <v>0</v>
      </c>
    </row>
    <row r="23" spans="1:15" x14ac:dyDescent="0.25">
      <c r="A23" s="66"/>
      <c r="B23" s="329" t="str">
        <f>VLOOKUP(D23,Practice!$A$2:$E$48,5,FALSE)</f>
        <v>WF-1</v>
      </c>
      <c r="C23" s="329" t="str">
        <f>VLOOKUP(D23,Practice!$A$2:$E$48,2,FALSE)</f>
        <v xml:space="preserve"> The Penryhn Surgery</v>
      </c>
      <c r="D23" s="344" t="s">
        <v>85</v>
      </c>
      <c r="E23" s="339">
        <f ca="1">IFERROR(SUMIFS(OFFSET(REL_D,,MATCH($E$8,IND,0)-1),REL_D,Control!$I$2,IF(LEFT($D23,1)="W",NwID,OrgID),$D23,InService,"Y"),"-")</f>
        <v>1</v>
      </c>
      <c r="F23" s="272">
        <f ca="1">IFERROR(SUMIFS(OFFSET(REL_D,,MATCH($F$8,IND,0)-1),REL_D,Control!$I$2,IF(LEFT($D23,1)="W",NwID,OrgID),$D23,InService,"Y"),"-")</f>
        <v>0</v>
      </c>
      <c r="G23" s="272">
        <f ca="1">IFERROR(SUMIFS(OFFSET(REL_D,,MATCH($G$8,IND,0)-1),REL_D,Control!$I$2,IF(LEFT($D23,1)="W",NwID,OrgID),$D23,InService,"Y"),"-")</f>
        <v>0</v>
      </c>
      <c r="H23" s="272">
        <f ca="1">IFERROR(SUMIFS(OFFSET(REL_D,,MATCH($H$8,IND,0)-1),REL_D,Control!$I$2,IF(LEFT($D23,1)="W",NwID,OrgID),$D23,InService,"Y"),"-")</f>
        <v>0</v>
      </c>
      <c r="I23" s="272">
        <f ca="1">IFERROR(SUMIFS(OFFSET(REL_D,,MATCH($I$8,IND,0)-1),REL_D,Control!$I$2,IF(LEFT($D23,1)="W",NwID,OrgID),$D23,InService,"Y"),"-")</f>
        <v>0</v>
      </c>
      <c r="J23" s="276">
        <f ca="1">IFERROR(SUMIFS(OFFSET(REL_D,,MATCH($J$8,IND,0)-1),REL_D,Control!$I$2,IF(LEFT($D23,1)="W",NwID,OrgID),$D23,InService,"Y"),"-")</f>
        <v>0</v>
      </c>
      <c r="K23" s="272">
        <f ca="1">IFERROR(SUMIFS(OFFSET(REL_D,,MATCH($K$8,IND,0)-1),REL_D,Control!$I$2,IF(LEFT($D23,1)="W",NwID,OrgID),$D23,InService,"Y"),"-")</f>
        <v>0</v>
      </c>
      <c r="L23" s="332">
        <f ca="1">IFERROR(SUMIFS(OFFSET(REL_D,,MATCH($L$8,IND,0)-1),REL_D,Control!$I$2,IF(LEFT($D23,1)="W",NwID,OrgID),$D23,InService,"Y"),"-")+(IFERROR(SUMIFS(OFFSET(REL_D,,MATCH($L$6,IND,0)-1),REL_D,Control!$I$2,IF(LEFT($D23,1)="W",NwID,OrgID),$D23,InService,"Y"),"-")+IFERROR(SUMIFS(OFFSET(REL_D,,MATCH($L$7,IND,0)-1),REL_D,Control!$I$2,IF(LEFT($D23,1)="W",NwID,OrgID),$D23,InService,"Y"),"-"))</f>
        <v>0</v>
      </c>
      <c r="M23" s="272">
        <f ca="1">IFERROR(SUMIFS(OFFSET(REL_D,,MATCH($M$8,IND,0)-1),REL_D,Control!$I$2,IF(LEFT($D23,1)="W",NwID,OrgID),$D23,InService,"Y"),"-")</f>
        <v>0</v>
      </c>
      <c r="N23" s="272">
        <f ca="1">IFERROR(SUMIFS(OFFSET(REL_D,,MATCH($N$8,IND,0)-1),REL_D,Control!$I$2,IF(LEFT($D23,1)="W",NwID,OrgID),$D23,InService,"Y"),"-")</f>
        <v>0</v>
      </c>
      <c r="O23" s="272">
        <f ca="1">IFERROR(SUMIFS(OFFSET(REL_D,,MATCH($O$8,IND,0)-1),REL_D,Control!$I$2,IF(LEFT($D23,1)="W",NwID,OrgID),$D23,InService,"Y"),"-")</f>
        <v>0</v>
      </c>
    </row>
    <row r="24" spans="1:15" x14ac:dyDescent="0.25">
      <c r="A24" s="260"/>
      <c r="B24" s="329" t="str">
        <f>VLOOKUP(D24,Practice!$A$2:$E$48,5,FALSE)</f>
        <v>WF-4</v>
      </c>
      <c r="C24" s="329" t="str">
        <f>VLOOKUP(D24,Practice!$A$2:$E$48,2,FALSE)</f>
        <v>Francis Road Medical Centre</v>
      </c>
      <c r="D24" s="344" t="s">
        <v>51</v>
      </c>
      <c r="E24" s="339">
        <f ca="1">IFERROR(SUMIFS(OFFSET(REL_D,,MATCH($E$8,IND,0)-1),REL_D,Control!$I$2,IF(LEFT($D24,1)="W",NwID,OrgID),$D24,InService,"Y"),"-")</f>
        <v>1</v>
      </c>
      <c r="F24" s="272">
        <f ca="1">IFERROR(SUMIFS(OFFSET(REL_D,,MATCH($F$8,IND,0)-1),REL_D,Control!$I$2,IF(LEFT($D24,1)="W",NwID,OrgID),$D24,InService,"Y"),"-")</f>
        <v>0</v>
      </c>
      <c r="G24" s="272">
        <f ca="1">IFERROR(SUMIFS(OFFSET(REL_D,,MATCH($G$8,IND,0)-1),REL_D,Control!$I$2,IF(LEFT($D24,1)="W",NwID,OrgID),$D24,InService,"Y"),"-")</f>
        <v>0</v>
      </c>
      <c r="H24" s="272">
        <f ca="1">IFERROR(SUMIFS(OFFSET(REL_D,,MATCH($H$8,IND,0)-1),REL_D,Control!$I$2,IF(LEFT($D24,1)="W",NwID,OrgID),$D24,InService,"Y"),"-")</f>
        <v>0</v>
      </c>
      <c r="I24" s="272">
        <f ca="1">IFERROR(SUMIFS(OFFSET(REL_D,,MATCH($I$8,IND,0)-1),REL_D,Control!$I$2,IF(LEFT($D24,1)="W",NwID,OrgID),$D24,InService,"Y"),"-")</f>
        <v>0</v>
      </c>
      <c r="J24" s="276">
        <f ca="1">IFERROR(SUMIFS(OFFSET(REL_D,,MATCH($J$8,IND,0)-1),REL_D,Control!$I$2,IF(LEFT($D24,1)="W",NwID,OrgID),$D24,InService,"Y"),"-")</f>
        <v>0</v>
      </c>
      <c r="K24" s="272">
        <f ca="1">IFERROR(SUMIFS(OFFSET(REL_D,,MATCH($K$8,IND,0)-1),REL_D,Control!$I$2,IF(LEFT($D24,1)="W",NwID,OrgID),$D24,InService,"Y"),"-")</f>
        <v>0</v>
      </c>
      <c r="L24" s="332">
        <f ca="1">IFERROR(SUMIFS(OFFSET(REL_D,,MATCH($L$8,IND,0)-1),REL_D,Control!$I$2,IF(LEFT($D24,1)="W",NwID,OrgID),$D24,InService,"Y"),"-")+(IFERROR(SUMIFS(OFFSET(REL_D,,MATCH($L$6,IND,0)-1),REL_D,Control!$I$2,IF(LEFT($D24,1)="W",NwID,OrgID),$D24,InService,"Y"),"-")+IFERROR(SUMIFS(OFFSET(REL_D,,MATCH($L$7,IND,0)-1),REL_D,Control!$I$2,IF(LEFT($D24,1)="W",NwID,OrgID),$D24,InService,"Y"),"-"))</f>
        <v>0</v>
      </c>
      <c r="M24" s="272">
        <f ca="1">IFERROR(SUMIFS(OFFSET(REL_D,,MATCH($M$8,IND,0)-1),REL_D,Control!$I$2,IF(LEFT($D24,1)="W",NwID,OrgID),$D24,InService,"Y"),"-")</f>
        <v>0</v>
      </c>
      <c r="N24" s="272">
        <f ca="1">IFERROR(SUMIFS(OFFSET(REL_D,,MATCH($N$8,IND,0)-1),REL_D,Control!$I$2,IF(LEFT($D24,1)="W",NwID,OrgID),$D24,InService,"Y"),"-")</f>
        <v>0</v>
      </c>
      <c r="O24" s="272">
        <f ca="1">IFERROR(SUMIFS(OFFSET(REL_D,,MATCH($O$8,IND,0)-1),REL_D,Control!$I$2,IF(LEFT($D24,1)="W",NwID,OrgID),$D24,InService,"Y"),"-")</f>
        <v>0</v>
      </c>
    </row>
    <row r="25" spans="1:15" x14ac:dyDescent="0.25">
      <c r="A25" s="260"/>
      <c r="B25" s="329" t="str">
        <f>VLOOKUP(D25,Practice!$A$2:$E$48,5,FALSE)</f>
        <v>WF-4</v>
      </c>
      <c r="C25" s="329" t="str">
        <f>VLOOKUP(D25,Practice!$A$2:$E$48,2,FALSE)</f>
        <v>The Lyndhurst Surgery</v>
      </c>
      <c r="D25" s="347" t="s">
        <v>70</v>
      </c>
      <c r="E25" s="339">
        <f ca="1">IFERROR(SUMIFS(OFFSET(REL_D,,MATCH($E$8,IND,0)-1),REL_D,Control!$I$2,IF(LEFT($D25,1)="W",NwID,OrgID),$D25,InService,"Y"),"-")</f>
        <v>6</v>
      </c>
      <c r="F25" s="272">
        <f ca="1">IFERROR(SUMIFS(OFFSET(REL_D,,MATCH($F$8,IND,0)-1),REL_D,Control!$I$2,IF(LEFT($D25,1)="W",NwID,OrgID),$D25,InService,"Y"),"-")</f>
        <v>8</v>
      </c>
      <c r="G25" s="272">
        <f ca="1">IFERROR(SUMIFS(OFFSET(REL_D,,MATCH($G$8,IND,0)-1),REL_D,Control!$I$2,IF(LEFT($D25,1)="W",NwID,OrgID),$D25,InService,"Y"),"-")</f>
        <v>1</v>
      </c>
      <c r="H25" s="272">
        <f ca="1">IFERROR(SUMIFS(OFFSET(REL_D,,MATCH($H$8,IND,0)-1),REL_D,Control!$I$2,IF(LEFT($D25,1)="W",NwID,OrgID),$D25,InService,"Y"),"-")</f>
        <v>0</v>
      </c>
      <c r="I25" s="272">
        <f ca="1">IFERROR(SUMIFS(OFFSET(REL_D,,MATCH($I$8,IND,0)-1),REL_D,Control!$I$2,IF(LEFT($D25,1)="W",NwID,OrgID),$D25,InService,"Y"),"-")</f>
        <v>0</v>
      </c>
      <c r="J25" s="276">
        <f ca="1">IFERROR(SUMIFS(OFFSET(REL_D,,MATCH($J$8,IND,0)-1),REL_D,Control!$I$2,IF(LEFT($D25,1)="W",NwID,OrgID),$D25,InService,"Y"),"-")</f>
        <v>0</v>
      </c>
      <c r="K25" s="272">
        <f ca="1">IFERROR(SUMIFS(OFFSET(REL_D,,MATCH($K$8,IND,0)-1),REL_D,Control!$I$2,IF(LEFT($D25,1)="W",NwID,OrgID),$D25,InService,"Y"),"-")</f>
        <v>6</v>
      </c>
      <c r="L25" s="332">
        <f ca="1">IFERROR(SUMIFS(OFFSET(REL_D,,MATCH($L$8,IND,0)-1),REL_D,Control!$I$2,IF(LEFT($D25,1)="W",NwID,OrgID),$D25,InService,"Y"),"-")+(IFERROR(SUMIFS(OFFSET(REL_D,,MATCH($L$6,IND,0)-1),REL_D,Control!$I$2,IF(LEFT($D25,1)="W",NwID,OrgID),$D25,InService,"Y"),"-")+IFERROR(SUMIFS(OFFSET(REL_D,,MATCH($L$7,IND,0)-1),REL_D,Control!$I$2,IF(LEFT($D25,1)="W",NwID,OrgID),$D25,InService,"Y"),"-"))</f>
        <v>0</v>
      </c>
      <c r="M25" s="272">
        <f ca="1">IFERROR(SUMIFS(OFFSET(REL_D,,MATCH($M$8,IND,0)-1),REL_D,Control!$I$2,IF(LEFT($D25,1)="W",NwID,OrgID),$D25,InService,"Y"),"-")</f>
        <v>0</v>
      </c>
      <c r="N25" s="272">
        <f ca="1">IFERROR(SUMIFS(OFFSET(REL_D,,MATCH($N$8,IND,0)-1),REL_D,Control!$I$2,IF(LEFT($D25,1)="W",NwID,OrgID),$D25,InService,"Y"),"-")</f>
        <v>0</v>
      </c>
      <c r="O25" s="272">
        <f ca="1">IFERROR(SUMIFS(OFFSET(REL_D,,MATCH($O$8,IND,0)-1),REL_D,Control!$I$2,IF(LEFT($D25,1)="W",NwID,OrgID),$D25,InService,"Y"),"-")</f>
        <v>0</v>
      </c>
    </row>
    <row r="26" spans="1:15" x14ac:dyDescent="0.25">
      <c r="A26" s="260"/>
      <c r="B26" s="329" t="str">
        <f>VLOOKUP(D26,Practice!$A$2:$E$48,5,FALSE)</f>
        <v>WF-4</v>
      </c>
      <c r="C26" s="329" t="str">
        <f>VLOOKUP(D26,Practice!$A$2:$E$48,2,FALSE)</f>
        <v xml:space="preserve"> Crawley Road Medical Centre</v>
      </c>
      <c r="D26" s="344" t="s">
        <v>49</v>
      </c>
      <c r="E26" s="339">
        <f ca="1">IFERROR(SUMIFS(OFFSET(REL_D,,MATCH($E$8,IND,0)-1),REL_D,Control!$I$2,IF(LEFT($D26,1)="W",NwID,OrgID),$D26,InService,"Y"),"-")</f>
        <v>6</v>
      </c>
      <c r="F26" s="272">
        <f ca="1">IFERROR(SUMIFS(OFFSET(REL_D,,MATCH($F$8,IND,0)-1),REL_D,Control!$I$2,IF(LEFT($D26,1)="W",NwID,OrgID),$D26,InService,"Y"),"-")</f>
        <v>3</v>
      </c>
      <c r="G26" s="272">
        <f ca="1">IFERROR(SUMIFS(OFFSET(REL_D,,MATCH($G$8,IND,0)-1),REL_D,Control!$I$2,IF(LEFT($D26,1)="W",NwID,OrgID),$D26,InService,"Y"),"-")</f>
        <v>3</v>
      </c>
      <c r="H26" s="272">
        <f ca="1">IFERROR(SUMIFS(OFFSET(REL_D,,MATCH($H$8,IND,0)-1),REL_D,Control!$I$2,IF(LEFT($D26,1)="W",NwID,OrgID),$D26,InService,"Y"),"-")</f>
        <v>3</v>
      </c>
      <c r="I26" s="272">
        <f ca="1">IFERROR(SUMIFS(OFFSET(REL_D,,MATCH($I$8,IND,0)-1),REL_D,Control!$I$2,IF(LEFT($D26,1)="W",NwID,OrgID),$D26,InService,"Y"),"-")</f>
        <v>0</v>
      </c>
      <c r="J26" s="276">
        <f ca="1">IFERROR(SUMIFS(OFFSET(REL_D,,MATCH($J$8,IND,0)-1),REL_D,Control!$I$2,IF(LEFT($D26,1)="W",NwID,OrgID),$D26,InService,"Y"),"-")</f>
        <v>0</v>
      </c>
      <c r="K26" s="272">
        <f ca="1">IFERROR(SUMIFS(OFFSET(REL_D,,MATCH($K$8,IND,0)-1),REL_D,Control!$I$2,IF(LEFT($D26,1)="W",NwID,OrgID),$D26,InService,"Y"),"-")</f>
        <v>3</v>
      </c>
      <c r="L26" s="332">
        <f ca="1">IFERROR(SUMIFS(OFFSET(REL_D,,MATCH($L$8,IND,0)-1),REL_D,Control!$I$2,IF(LEFT($D26,1)="W",NwID,OrgID),$D26,InService,"Y"),"-")+(IFERROR(SUMIFS(OFFSET(REL_D,,MATCH($L$6,IND,0)-1),REL_D,Control!$I$2,IF(LEFT($D26,1)="W",NwID,OrgID),$D26,InService,"Y"),"-")+IFERROR(SUMIFS(OFFSET(REL_D,,MATCH($L$7,IND,0)-1),REL_D,Control!$I$2,IF(LEFT($D26,1)="W",NwID,OrgID),$D26,InService,"Y"),"-"))</f>
        <v>0</v>
      </c>
      <c r="M26" s="272">
        <f ca="1">IFERROR(SUMIFS(OFFSET(REL_D,,MATCH($M$8,IND,0)-1),REL_D,Control!$I$2,IF(LEFT($D26,1)="W",NwID,OrgID),$D26,InService,"Y"),"-")</f>
        <v>0</v>
      </c>
      <c r="N26" s="272">
        <f ca="1">IFERROR(SUMIFS(OFFSET(REL_D,,MATCH($N$8,IND,0)-1),REL_D,Control!$I$2,IF(LEFT($D26,1)="W",NwID,OrgID),$D26,InService,"Y"),"-")</f>
        <v>0</v>
      </c>
      <c r="O26" s="272">
        <f ca="1">IFERROR(SUMIFS(OFFSET(REL_D,,MATCH($O$8,IND,0)-1),REL_D,Control!$I$2,IF(LEFT($D26,1)="W",NwID,OrgID),$D26,InService,"Y"),"-")</f>
        <v>0</v>
      </c>
    </row>
    <row r="27" spans="1:15" x14ac:dyDescent="0.25">
      <c r="A27" s="260"/>
      <c r="B27" s="329" t="str">
        <f>VLOOKUP(D27,Practice!$A$2:$E$48,5,FALSE)</f>
        <v>WF-5</v>
      </c>
      <c r="C27" s="329" t="str">
        <f>VLOOKUP(D27,Practice!$A$2:$E$48,2,FALSE)</f>
        <v>The Harrow Road Surgery</v>
      </c>
      <c r="D27" s="348" t="s">
        <v>66</v>
      </c>
      <c r="E27" s="339">
        <f ca="1">IFERROR(SUMIFS(OFFSET(REL_D,,MATCH($E$8,IND,0)-1),REL_D,Control!$I$2,IF(LEFT($D27,1)="W",NwID,OrgID),$D27,InService,"Y"),"-")</f>
        <v>17</v>
      </c>
      <c r="F27" s="272">
        <f ca="1">IFERROR(SUMIFS(OFFSET(REL_D,,MATCH($F$8,IND,0)-1),REL_D,Control!$I$2,IF(LEFT($D27,1)="W",NwID,OrgID),$D27,InService,"Y"),"-")</f>
        <v>0</v>
      </c>
      <c r="G27" s="272">
        <f ca="1">IFERROR(SUMIFS(OFFSET(REL_D,,MATCH($G$8,IND,0)-1),REL_D,Control!$I$2,IF(LEFT($D27,1)="W",NwID,OrgID),$D27,InService,"Y"),"-")</f>
        <v>9</v>
      </c>
      <c r="H27" s="272">
        <f ca="1">IFERROR(SUMIFS(OFFSET(REL_D,,MATCH($H$8,IND,0)-1),REL_D,Control!$I$2,IF(LEFT($D27,1)="W",NwID,OrgID),$D27,InService,"Y"),"-")</f>
        <v>12</v>
      </c>
      <c r="I27" s="272">
        <f ca="1">IFERROR(SUMIFS(OFFSET(REL_D,,MATCH($I$8,IND,0)-1),REL_D,Control!$I$2,IF(LEFT($D27,1)="W",NwID,OrgID),$D27,InService,"Y"),"-")</f>
        <v>0</v>
      </c>
      <c r="J27" s="276">
        <f ca="1">IFERROR(SUMIFS(OFFSET(REL_D,,MATCH($J$8,IND,0)-1),REL_D,Control!$I$2,IF(LEFT($D27,1)="W",NwID,OrgID),$D27,InService,"Y"),"-")</f>
        <v>0</v>
      </c>
      <c r="K27" s="272">
        <f ca="1">IFERROR(SUMIFS(OFFSET(REL_D,,MATCH($K$8,IND,0)-1),REL_D,Control!$I$2,IF(LEFT($D27,1)="W",NwID,OrgID),$D27,InService,"Y"),"-")</f>
        <v>0</v>
      </c>
      <c r="L27" s="332">
        <f ca="1">IFERROR(SUMIFS(OFFSET(REL_D,,MATCH($L$8,IND,0)-1),REL_D,Control!$I$2,IF(LEFT($D27,1)="W",NwID,OrgID),$D27,InService,"Y"),"-")+(IFERROR(SUMIFS(OFFSET(REL_D,,MATCH($L$6,IND,0)-1),REL_D,Control!$I$2,IF(LEFT($D27,1)="W",NwID,OrgID),$D27,InService,"Y"),"-")+IFERROR(SUMIFS(OFFSET(REL_D,,MATCH($L$7,IND,0)-1),REL_D,Control!$I$2,IF(LEFT($D27,1)="W",NwID,OrgID),$D27,InService,"Y"),"-"))</f>
        <v>0</v>
      </c>
      <c r="M27" s="272">
        <f ca="1">IFERROR(SUMIFS(OFFSET(REL_D,,MATCH($M$8,IND,0)-1),REL_D,Control!$I$2,IF(LEFT($D27,1)="W",NwID,OrgID),$D27,InService,"Y"),"-")</f>
        <v>0</v>
      </c>
      <c r="N27" s="272">
        <f ca="1">IFERROR(SUMIFS(OFFSET(REL_D,,MATCH($N$8,IND,0)-1),REL_D,Control!$I$2,IF(LEFT($D27,1)="W",NwID,OrgID),$D27,InService,"Y"),"-")</f>
        <v>0</v>
      </c>
      <c r="O27" s="272">
        <f ca="1">IFERROR(SUMIFS(OFFSET(REL_D,,MATCH($O$8,IND,0)-1),REL_D,Control!$I$2,IF(LEFT($D27,1)="W",NwID,OrgID),$D27,InService,"Y"),"-")</f>
        <v>0</v>
      </c>
    </row>
    <row r="28" spans="1:15" x14ac:dyDescent="0.25">
      <c r="A28" s="260"/>
      <c r="B28" s="329" t="str">
        <f>VLOOKUP(D28,Practice!$A$2:$E$48,5,FALSE)</f>
        <v>WF-2</v>
      </c>
      <c r="C28" s="329" t="str">
        <f>VLOOKUP(D28,Practice!$A$2:$E$48,2,FALSE)</f>
        <v>Churchill Medical Centre</v>
      </c>
      <c r="D28" s="344" t="s">
        <v>28</v>
      </c>
      <c r="E28" s="339">
        <f ca="1">IFERROR(SUMIFS(OFFSET(REL_D,,MATCH($E$8,IND,0)-1),REL_D,Control!$I$2,IF(LEFT($D28,1)="W",NwID,OrgID),$D28,InService,"Y"),"-")</f>
        <v>0</v>
      </c>
      <c r="F28" s="272">
        <f ca="1">IFERROR(SUMIFS(OFFSET(REL_D,,MATCH($F$8,IND,0)-1),REL_D,Control!$I$2,IF(LEFT($D28,1)="W",NwID,OrgID),$D28,InService,"Y"),"-")</f>
        <v>0</v>
      </c>
      <c r="G28" s="272">
        <f ca="1">IFERROR(SUMIFS(OFFSET(REL_D,,MATCH($G$8,IND,0)-1),REL_D,Control!$I$2,IF(LEFT($D28,1)="W",NwID,OrgID),$D28,InService,"Y"),"-")</f>
        <v>1</v>
      </c>
      <c r="H28" s="272">
        <f ca="1">IFERROR(SUMIFS(OFFSET(REL_D,,MATCH($H$8,IND,0)-1),REL_D,Control!$I$2,IF(LEFT($D28,1)="W",NwID,OrgID),$D28,InService,"Y"),"-")</f>
        <v>0</v>
      </c>
      <c r="I28" s="272">
        <f ca="1">IFERROR(SUMIFS(OFFSET(REL_D,,MATCH($I$8,IND,0)-1),REL_D,Control!$I$2,IF(LEFT($D28,1)="W",NwID,OrgID),$D28,InService,"Y"),"-")</f>
        <v>2</v>
      </c>
      <c r="J28" s="276">
        <f ca="1">IFERROR(SUMIFS(OFFSET(REL_D,,MATCH($J$8,IND,0)-1),REL_D,Control!$I$2,IF(LEFT($D28,1)="W",NwID,OrgID),$D28,InService,"Y"),"-")</f>
        <v>7</v>
      </c>
      <c r="K28" s="272">
        <f ca="1">IFERROR(SUMIFS(OFFSET(REL_D,,MATCH($K$8,IND,0)-1),REL_D,Control!$I$2,IF(LEFT($D28,1)="W",NwID,OrgID),$D28,InService,"Y"),"-")</f>
        <v>1</v>
      </c>
      <c r="L28" s="332">
        <f ca="1">IFERROR(SUMIFS(OFFSET(REL_D,,MATCH($L$8,IND,0)-1),REL_D,Control!$I$2,IF(LEFT($D28,1)="W",NwID,OrgID),$D28,InService,"Y"),"-")+(IFERROR(SUMIFS(OFFSET(REL_D,,MATCH($L$6,IND,0)-1),REL_D,Control!$I$2,IF(LEFT($D28,1)="W",NwID,OrgID),$D28,InService,"Y"),"-")+IFERROR(SUMIFS(OFFSET(REL_D,,MATCH($L$7,IND,0)-1),REL_D,Control!$I$2,IF(LEFT($D28,1)="W",NwID,OrgID),$D28,InService,"Y"),"-"))</f>
        <v>0</v>
      </c>
      <c r="M28" s="272">
        <f ca="1">IFERROR(SUMIFS(OFFSET(REL_D,,MATCH($M$8,IND,0)-1),REL_D,Control!$I$2,IF(LEFT($D28,1)="W",NwID,OrgID),$D28,InService,"Y"),"-")</f>
        <v>0</v>
      </c>
      <c r="N28" s="272">
        <f ca="1">IFERROR(SUMIFS(OFFSET(REL_D,,MATCH($N$8,IND,0)-1),REL_D,Control!$I$2,IF(LEFT($D28,1)="W",NwID,OrgID),$D28,InService,"Y"),"-")</f>
        <v>0</v>
      </c>
      <c r="O28" s="272">
        <f ca="1">IFERROR(SUMIFS(OFFSET(REL_D,,MATCH($O$8,IND,0)-1),REL_D,Control!$I$2,IF(LEFT($D28,1)="W",NwID,OrgID),$D28,InService,"Y"),"-")</f>
        <v>0</v>
      </c>
    </row>
    <row r="29" spans="1:15" x14ac:dyDescent="0.25">
      <c r="A29" s="260"/>
      <c r="B29" s="329" t="str">
        <f>VLOOKUP(D29,Practice!$A$2:$E$48,5,FALSE)</f>
        <v>WF-2</v>
      </c>
      <c r="C29" s="329" t="str">
        <f>VLOOKUP(D29,Practice!$A$2:$E$48,2,FALSE)</f>
        <v>Chingford Medical Practice</v>
      </c>
      <c r="D29" s="344" t="s">
        <v>25</v>
      </c>
      <c r="E29" s="339">
        <f ca="1">IFERROR(SUMIFS(OFFSET(REL_D,,MATCH($E$8,IND,0)-1),REL_D,Control!$I$2,IF(LEFT($D29,1)="W",NwID,OrgID),$D29,InService,"Y"),"-")</f>
        <v>6</v>
      </c>
      <c r="F29" s="272">
        <f ca="1">IFERROR(SUMIFS(OFFSET(REL_D,,MATCH($F$8,IND,0)-1),REL_D,Control!$I$2,IF(LEFT($D29,1)="W",NwID,OrgID),$D29,InService,"Y"),"-")</f>
        <v>9</v>
      </c>
      <c r="G29" s="272">
        <f ca="1">IFERROR(SUMIFS(OFFSET(REL_D,,MATCH($G$8,IND,0)-1),REL_D,Control!$I$2,IF(LEFT($D29,1)="W",NwID,OrgID),$D29,InService,"Y"),"-")</f>
        <v>2</v>
      </c>
      <c r="H29" s="272">
        <f ca="1">IFERROR(SUMIFS(OFFSET(REL_D,,MATCH($H$8,IND,0)-1),REL_D,Control!$I$2,IF(LEFT($D29,1)="W",NwID,OrgID),$D29,InService,"Y"),"-")</f>
        <v>3</v>
      </c>
      <c r="I29" s="272">
        <f ca="1">IFERROR(SUMIFS(OFFSET(REL_D,,MATCH($I$8,IND,0)-1),REL_D,Control!$I$2,IF(LEFT($D29,1)="W",NwID,OrgID),$D29,InService,"Y"),"-")</f>
        <v>0</v>
      </c>
      <c r="J29" s="276">
        <f ca="1">IFERROR(SUMIFS(OFFSET(REL_D,,MATCH($J$8,IND,0)-1),REL_D,Control!$I$2,IF(LEFT($D29,1)="W",NwID,OrgID),$D29,InService,"Y"),"-")</f>
        <v>0</v>
      </c>
      <c r="K29" s="272">
        <f ca="1">IFERROR(SUMIFS(OFFSET(REL_D,,MATCH($K$8,IND,0)-1),REL_D,Control!$I$2,IF(LEFT($D29,1)="W",NwID,OrgID),$D29,InService,"Y"),"-")</f>
        <v>0</v>
      </c>
      <c r="L29" s="332">
        <f ca="1">IFERROR(SUMIFS(OFFSET(REL_D,,MATCH($L$8,IND,0)-1),REL_D,Control!$I$2,IF(LEFT($D29,1)="W",NwID,OrgID),$D29,InService,"Y"),"-")+(IFERROR(SUMIFS(OFFSET(REL_D,,MATCH($L$6,IND,0)-1),REL_D,Control!$I$2,IF(LEFT($D29,1)="W",NwID,OrgID),$D29,InService,"Y"),"-")+IFERROR(SUMIFS(OFFSET(REL_D,,MATCH($L$7,IND,0)-1),REL_D,Control!$I$2,IF(LEFT($D29,1)="W",NwID,OrgID),$D29,InService,"Y"),"-"))</f>
        <v>0</v>
      </c>
      <c r="M29" s="272">
        <f ca="1">IFERROR(SUMIFS(OFFSET(REL_D,,MATCH($M$8,IND,0)-1),REL_D,Control!$I$2,IF(LEFT($D29,1)="W",NwID,OrgID),$D29,InService,"Y"),"-")</f>
        <v>0</v>
      </c>
      <c r="N29" s="272">
        <f ca="1">IFERROR(SUMIFS(OFFSET(REL_D,,MATCH($N$8,IND,0)-1),REL_D,Control!$I$2,IF(LEFT($D29,1)="W",NwID,OrgID),$D29,InService,"Y"),"-")</f>
        <v>0</v>
      </c>
      <c r="O29" s="272">
        <f ca="1">IFERROR(SUMIFS(OFFSET(REL_D,,MATCH($O$8,IND,0)-1),REL_D,Control!$I$2,IF(LEFT($D29,1)="W",NwID,OrgID),$D29,InService,"Y"),"-")</f>
        <v>0</v>
      </c>
    </row>
    <row r="30" spans="1:15" x14ac:dyDescent="0.25">
      <c r="A30" s="260"/>
      <c r="B30" s="329" t="str">
        <f>VLOOKUP(D30,Practice!$A$2:$E$48,5,FALSE)</f>
        <v>WF-2</v>
      </c>
      <c r="C30" s="329" t="str">
        <f>VLOOKUP(D30,Practice!$A$2:$E$48,2,FALSE)</f>
        <v>Handsworth Medical Centre</v>
      </c>
      <c r="D30" s="344" t="s">
        <v>110</v>
      </c>
      <c r="E30" s="339">
        <f ca="1">IFERROR(SUMIFS(OFFSET(REL_D,,MATCH($E$8,IND,0)-1),REL_D,Control!$I$2,IF(LEFT($D30,1)="W",NwID,OrgID),$D30,InService,"Y"),"-")</f>
        <v>0</v>
      </c>
      <c r="F30" s="272">
        <f ca="1">IFERROR(SUMIFS(OFFSET(REL_D,,MATCH($F$8,IND,0)-1),REL_D,Control!$I$2,IF(LEFT($D30,1)="W",NwID,OrgID),$D30,InService,"Y"),"-")</f>
        <v>0</v>
      </c>
      <c r="G30" s="272">
        <f ca="1">IFERROR(SUMIFS(OFFSET(REL_D,,MATCH($G$8,IND,0)-1),REL_D,Control!$I$2,IF(LEFT($D30,1)="W",NwID,OrgID),$D30,InService,"Y"),"-")</f>
        <v>0</v>
      </c>
      <c r="H30" s="272">
        <f ca="1">IFERROR(SUMIFS(OFFSET(REL_D,,MATCH($H$8,IND,0)-1),REL_D,Control!$I$2,IF(LEFT($D30,1)="W",NwID,OrgID),$D30,InService,"Y"),"-")</f>
        <v>0</v>
      </c>
      <c r="I30" s="272">
        <f ca="1">IFERROR(SUMIFS(OFFSET(REL_D,,MATCH($I$8,IND,0)-1),REL_D,Control!$I$2,IF(LEFT($D30,1)="W",NwID,OrgID),$D30,InService,"Y"),"-")</f>
        <v>0</v>
      </c>
      <c r="J30" s="276">
        <f ca="1">IFERROR(SUMIFS(OFFSET(REL_D,,MATCH($J$8,IND,0)-1),REL_D,Control!$I$2,IF(LEFT($D30,1)="W",NwID,OrgID),$D30,InService,"Y"),"-")</f>
        <v>0</v>
      </c>
      <c r="K30" s="272">
        <f ca="1">IFERROR(SUMIFS(OFFSET(REL_D,,MATCH($K$8,IND,0)-1),REL_D,Control!$I$2,IF(LEFT($D30,1)="W",NwID,OrgID),$D30,InService,"Y"),"-")</f>
        <v>0</v>
      </c>
      <c r="L30" s="332">
        <f ca="1">IFERROR(SUMIFS(OFFSET(REL_D,,MATCH($L$8,IND,0)-1),REL_D,Control!$I$2,IF(LEFT($D30,1)="W",NwID,OrgID),$D30,InService,"Y"),"-")+(IFERROR(SUMIFS(OFFSET(REL_D,,MATCH($L$6,IND,0)-1),REL_D,Control!$I$2,IF(LEFT($D30,1)="W",NwID,OrgID),$D30,InService,"Y"),"-")+IFERROR(SUMIFS(OFFSET(REL_D,,MATCH($L$7,IND,0)-1),REL_D,Control!$I$2,IF(LEFT($D30,1)="W",NwID,OrgID),$D30,InService,"Y"),"-"))</f>
        <v>0</v>
      </c>
      <c r="M30" s="272">
        <f ca="1">IFERROR(SUMIFS(OFFSET(REL_D,,MATCH($M$8,IND,0)-1),REL_D,Control!$I$2,IF(LEFT($D30,1)="W",NwID,OrgID),$D30,InService,"Y"),"-")</f>
        <v>0</v>
      </c>
      <c r="N30" s="272">
        <f ca="1">IFERROR(SUMIFS(OFFSET(REL_D,,MATCH($N$8,IND,0)-1),REL_D,Control!$I$2,IF(LEFT($D30,1)="W",NwID,OrgID),$D30,InService,"Y"),"-")</f>
        <v>0</v>
      </c>
      <c r="O30" s="272">
        <f ca="1">IFERROR(SUMIFS(OFFSET(REL_D,,MATCH($O$8,IND,0)-1),REL_D,Control!$I$2,IF(LEFT($D30,1)="W",NwID,OrgID),$D30,InService,"Y"),"-")</f>
        <v>0</v>
      </c>
    </row>
    <row r="31" spans="1:15" x14ac:dyDescent="0.25">
      <c r="A31" s="260"/>
      <c r="B31" s="329" t="str">
        <f>VLOOKUP(D31,Practice!$A$2:$E$48,5,FALSE)</f>
        <v>WF-2</v>
      </c>
      <c r="C31" s="329" t="str">
        <f>VLOOKUP(D31,Practice!$A$2:$E$48,2,FALSE)</f>
        <v>Old Church Surgery</v>
      </c>
      <c r="D31" s="344" t="s">
        <v>37</v>
      </c>
      <c r="E31" s="339">
        <f ca="1">IFERROR(SUMIFS(OFFSET(REL_D,,MATCH($E$8,IND,0)-1),REL_D,Control!$I$2,IF(LEFT($D31,1)="W",NwID,OrgID),$D31,InService,"Y"),"-")</f>
        <v>3</v>
      </c>
      <c r="F31" s="272">
        <f ca="1">IFERROR(SUMIFS(OFFSET(REL_D,,MATCH($F$8,IND,0)-1),REL_D,Control!$I$2,IF(LEFT($D31,1)="W",NwID,OrgID),$D31,InService,"Y"),"-")</f>
        <v>0</v>
      </c>
      <c r="G31" s="272">
        <f ca="1">IFERROR(SUMIFS(OFFSET(REL_D,,MATCH($G$8,IND,0)-1),REL_D,Control!$I$2,IF(LEFT($D31,1)="W",NwID,OrgID),$D31,InService,"Y"),"-")</f>
        <v>0</v>
      </c>
      <c r="H31" s="272">
        <f ca="1">IFERROR(SUMIFS(OFFSET(REL_D,,MATCH($H$8,IND,0)-1),REL_D,Control!$I$2,IF(LEFT($D31,1)="W",NwID,OrgID),$D31,InService,"Y"),"-")</f>
        <v>0</v>
      </c>
      <c r="I31" s="272">
        <f ca="1">IFERROR(SUMIFS(OFFSET(REL_D,,MATCH($I$8,IND,0)-1),REL_D,Control!$I$2,IF(LEFT($D31,1)="W",NwID,OrgID),$D31,InService,"Y"),"-")</f>
        <v>0</v>
      </c>
      <c r="J31" s="276">
        <f ca="1">IFERROR(SUMIFS(OFFSET(REL_D,,MATCH($J$8,IND,0)-1),REL_D,Control!$I$2,IF(LEFT($D31,1)="W",NwID,OrgID),$D31,InService,"Y"),"-")</f>
        <v>0</v>
      </c>
      <c r="K31" s="272">
        <f ca="1">IFERROR(SUMIFS(OFFSET(REL_D,,MATCH($K$8,IND,0)-1),REL_D,Control!$I$2,IF(LEFT($D31,1)="W",NwID,OrgID),$D31,InService,"Y"),"-")</f>
        <v>0</v>
      </c>
      <c r="L31" s="332">
        <f ca="1">IFERROR(SUMIFS(OFFSET(REL_D,,MATCH($L$8,IND,0)-1),REL_D,Control!$I$2,IF(LEFT($D31,1)="W",NwID,OrgID),$D31,InService,"Y"),"-")+(IFERROR(SUMIFS(OFFSET(REL_D,,MATCH($L$6,IND,0)-1),REL_D,Control!$I$2,IF(LEFT($D31,1)="W",NwID,OrgID),$D31,InService,"Y"),"-")+IFERROR(SUMIFS(OFFSET(REL_D,,MATCH($L$7,IND,0)-1),REL_D,Control!$I$2,IF(LEFT($D31,1)="W",NwID,OrgID),$D31,InService,"Y"),"-"))</f>
        <v>0</v>
      </c>
      <c r="M31" s="272">
        <f ca="1">IFERROR(SUMIFS(OFFSET(REL_D,,MATCH($M$8,IND,0)-1),REL_D,Control!$I$2,IF(LEFT($D31,1)="W",NwID,OrgID),$D31,InService,"Y"),"-")</f>
        <v>0</v>
      </c>
      <c r="N31" s="272">
        <f ca="1">IFERROR(SUMIFS(OFFSET(REL_D,,MATCH($N$8,IND,0)-1),REL_D,Control!$I$2,IF(LEFT($D31,1)="W",NwID,OrgID),$D31,InService,"Y"),"-")</f>
        <v>1</v>
      </c>
      <c r="O31" s="272">
        <f ca="1">IFERROR(SUMIFS(OFFSET(REL_D,,MATCH($O$8,IND,0)-1),REL_D,Control!$I$2,IF(LEFT($D31,1)="W",NwID,OrgID),$D31,InService,"Y"),"-")</f>
        <v>0</v>
      </c>
    </row>
    <row r="32" spans="1:15" x14ac:dyDescent="0.25">
      <c r="A32" s="260"/>
      <c r="B32" s="329" t="str">
        <f>VLOOKUP(D32,Practice!$A$2:$E$48,5,FALSE)</f>
        <v>WF-2</v>
      </c>
      <c r="C32" s="329" t="str">
        <f>VLOOKUP(D32,Practice!$A$2:$E$48,2,FALSE)</f>
        <v>The Ridgeway Surgery</v>
      </c>
      <c r="D32" s="344" t="s">
        <v>30</v>
      </c>
      <c r="E32" s="339">
        <f ca="1">IFERROR(SUMIFS(OFFSET(REL_D,,MATCH($E$8,IND,0)-1),REL_D,Control!$I$2,IF(LEFT($D32,1)="W",NwID,OrgID),$D32,InService,"Y"),"-")</f>
        <v>3</v>
      </c>
      <c r="F32" s="272">
        <f ca="1">IFERROR(SUMIFS(OFFSET(REL_D,,MATCH($F$8,IND,0)-1),REL_D,Control!$I$2,IF(LEFT($D32,1)="W",NwID,OrgID),$D32,InService,"Y"),"-")</f>
        <v>0</v>
      </c>
      <c r="G32" s="272">
        <f ca="1">IFERROR(SUMIFS(OFFSET(REL_D,,MATCH($G$8,IND,0)-1),REL_D,Control!$I$2,IF(LEFT($D32,1)="W",NwID,OrgID),$D32,InService,"Y"),"-")</f>
        <v>0</v>
      </c>
      <c r="H32" s="272">
        <f ca="1">IFERROR(SUMIFS(OFFSET(REL_D,,MATCH($H$8,IND,0)-1),REL_D,Control!$I$2,IF(LEFT($D32,1)="W",NwID,OrgID),$D32,InService,"Y"),"-")</f>
        <v>0</v>
      </c>
      <c r="I32" s="272">
        <f ca="1">IFERROR(SUMIFS(OFFSET(REL_D,,MATCH($I$8,IND,0)-1),REL_D,Control!$I$2,IF(LEFT($D32,1)="W",NwID,OrgID),$D32,InService,"Y"),"-")</f>
        <v>0</v>
      </c>
      <c r="J32" s="276">
        <f ca="1">IFERROR(SUMIFS(OFFSET(REL_D,,MATCH($J$8,IND,0)-1),REL_D,Control!$I$2,IF(LEFT($D32,1)="W",NwID,OrgID),$D32,InService,"Y"),"-")</f>
        <v>0</v>
      </c>
      <c r="K32" s="272">
        <f ca="1">IFERROR(SUMIFS(OFFSET(REL_D,,MATCH($K$8,IND,0)-1),REL_D,Control!$I$2,IF(LEFT($D32,1)="W",NwID,OrgID),$D32,InService,"Y"),"-")</f>
        <v>0</v>
      </c>
      <c r="L32" s="332">
        <f ca="1">IFERROR(SUMIFS(OFFSET(REL_D,,MATCH($L$8,IND,0)-1),REL_D,Control!$I$2,IF(LEFT($D32,1)="W",NwID,OrgID),$D32,InService,"Y"),"-")+(IFERROR(SUMIFS(OFFSET(REL_D,,MATCH($L$6,IND,0)-1),REL_D,Control!$I$2,IF(LEFT($D32,1)="W",NwID,OrgID),$D32,InService,"Y"),"-")+IFERROR(SUMIFS(OFFSET(REL_D,,MATCH($L$7,IND,0)-1),REL_D,Control!$I$2,IF(LEFT($D32,1)="W",NwID,OrgID),$D32,InService,"Y"),"-"))</f>
        <v>0</v>
      </c>
      <c r="M32" s="272">
        <f ca="1">IFERROR(SUMIFS(OFFSET(REL_D,,MATCH($M$8,IND,0)-1),REL_D,Control!$I$2,IF(LEFT($D32,1)="W",NwID,OrgID),$D32,InService,"Y"),"-")</f>
        <v>0</v>
      </c>
      <c r="N32" s="272">
        <f ca="1">IFERROR(SUMIFS(OFFSET(REL_D,,MATCH($N$8,IND,0)-1),REL_D,Control!$I$2,IF(LEFT($D32,1)="W",NwID,OrgID),$D32,InService,"Y"),"-")</f>
        <v>1</v>
      </c>
      <c r="O32" s="272">
        <f ca="1">IFERROR(SUMIFS(OFFSET(REL_D,,MATCH($O$8,IND,0)-1),REL_D,Control!$I$2,IF(LEFT($D32,1)="W",NwID,OrgID),$D32,InService,"Y"),"-")</f>
        <v>0</v>
      </c>
    </row>
    <row r="33" spans="1:15" x14ac:dyDescent="0.25">
      <c r="A33" s="260"/>
      <c r="B33" s="329" t="str">
        <f>VLOOKUP(D33,Practice!$A$2:$E$48,5,FALSE)</f>
        <v>WF-5</v>
      </c>
      <c r="C33" s="329" t="str">
        <f>VLOOKUP(D33,Practice!$A$2:$E$48,2,FALSE)</f>
        <v>Green Man Medical Centre</v>
      </c>
      <c r="D33" s="344" t="s">
        <v>53</v>
      </c>
      <c r="E33" s="339">
        <f ca="1">IFERROR(SUMIFS(OFFSET(REL_D,,MATCH($E$8,IND,0)-1),REL_D,Control!$I$2,IF(LEFT($D33,1)="W",NwID,OrgID),$D33,InService,"Y"),"-")</f>
        <v>4</v>
      </c>
      <c r="F33" s="272">
        <f ca="1">IFERROR(SUMIFS(OFFSET(REL_D,,MATCH($F$8,IND,0)-1),REL_D,Control!$I$2,IF(LEFT($D33,1)="W",NwID,OrgID),$D33,InService,"Y"),"-")</f>
        <v>2</v>
      </c>
      <c r="G33" s="272">
        <f ca="1">IFERROR(SUMIFS(OFFSET(REL_D,,MATCH($G$8,IND,0)-1),REL_D,Control!$I$2,IF(LEFT($D33,1)="W",NwID,OrgID),$D33,InService,"Y"),"-")</f>
        <v>0</v>
      </c>
      <c r="H33" s="272">
        <f ca="1">IFERROR(SUMIFS(OFFSET(REL_D,,MATCH($H$8,IND,0)-1),REL_D,Control!$I$2,IF(LEFT($D33,1)="W",NwID,OrgID),$D33,InService,"Y"),"-")</f>
        <v>0</v>
      </c>
      <c r="I33" s="272">
        <f ca="1">IFERROR(SUMIFS(OFFSET(REL_D,,MATCH($I$8,IND,0)-1),REL_D,Control!$I$2,IF(LEFT($D33,1)="W",NwID,OrgID),$D33,InService,"Y"),"-")</f>
        <v>0</v>
      </c>
      <c r="J33" s="276">
        <f ca="1">IFERROR(SUMIFS(OFFSET(REL_D,,MATCH($J$8,IND,0)-1),REL_D,Control!$I$2,IF(LEFT($D33,1)="W",NwID,OrgID),$D33,InService,"Y"),"-")</f>
        <v>0</v>
      </c>
      <c r="K33" s="272">
        <f ca="1">IFERROR(SUMIFS(OFFSET(REL_D,,MATCH($K$8,IND,0)-1),REL_D,Control!$I$2,IF(LEFT($D33,1)="W",NwID,OrgID),$D33,InService,"Y"),"-")</f>
        <v>0</v>
      </c>
      <c r="L33" s="332">
        <f ca="1">IFERROR(SUMIFS(OFFSET(REL_D,,MATCH($L$8,IND,0)-1),REL_D,Control!$I$2,IF(LEFT($D33,1)="W",NwID,OrgID),$D33,InService,"Y"),"-")+(IFERROR(SUMIFS(OFFSET(REL_D,,MATCH($L$6,IND,0)-1),REL_D,Control!$I$2,IF(LEFT($D33,1)="W",NwID,OrgID),$D33,InService,"Y"),"-")+IFERROR(SUMIFS(OFFSET(REL_D,,MATCH($L$7,IND,0)-1),REL_D,Control!$I$2,IF(LEFT($D33,1)="W",NwID,OrgID),$D33,InService,"Y"),"-"))</f>
        <v>0</v>
      </c>
      <c r="M33" s="272">
        <f ca="1">IFERROR(SUMIFS(OFFSET(REL_D,,MATCH($M$8,IND,0)-1),REL_D,Control!$I$2,IF(LEFT($D33,1)="W",NwID,OrgID),$D33,InService,"Y"),"-")</f>
        <v>0</v>
      </c>
      <c r="N33" s="272">
        <f ca="1">IFERROR(SUMIFS(OFFSET(REL_D,,MATCH($N$8,IND,0)-1),REL_D,Control!$I$2,IF(LEFT($D33,1)="W",NwID,OrgID),$D33,InService,"Y"),"-")</f>
        <v>0</v>
      </c>
      <c r="O33" s="272">
        <f ca="1">IFERROR(SUMIFS(OFFSET(REL_D,,MATCH($O$8,IND,0)-1),REL_D,Control!$I$2,IF(LEFT($D33,1)="W",NwID,OrgID),$D33,InService,"Y"),"-")</f>
        <v>0</v>
      </c>
    </row>
    <row r="34" spans="1:15" x14ac:dyDescent="0.25">
      <c r="A34" s="66"/>
      <c r="B34" s="329" t="str">
        <f>VLOOKUP(D34,Practice!$A$2:$E$48,5,FALSE)</f>
        <v>WF-7</v>
      </c>
      <c r="C34" s="329" t="str">
        <f>VLOOKUP(D34,Practice!$A$2:$E$48,2,FALSE)</f>
        <v xml:space="preserve"> Queens Road Medical Centre</v>
      </c>
      <c r="D34" s="373" t="s">
        <v>94</v>
      </c>
      <c r="E34" s="339">
        <f ca="1">IFERROR(SUMIFS(OFFSET(REL_D,,MATCH($E$8,IND,0)-1),REL_D,Control!$I$2,IF(LEFT($D34,1)="W",NwID,OrgID),$D34,InService,"Y"),"-")</f>
        <v>1</v>
      </c>
      <c r="F34" s="272">
        <f ca="1">IFERROR(SUMIFS(OFFSET(REL_D,,MATCH($F$8,IND,0)-1),REL_D,Control!$I$2,IF(LEFT($D34,1)="W",NwID,OrgID),$D34,InService,"Y"),"-")</f>
        <v>0</v>
      </c>
      <c r="G34" s="272">
        <f ca="1">IFERROR(SUMIFS(OFFSET(REL_D,,MATCH($G$8,IND,0)-1),REL_D,Control!$I$2,IF(LEFT($D34,1)="W",NwID,OrgID),$D34,InService,"Y"),"-")</f>
        <v>1</v>
      </c>
      <c r="H34" s="272">
        <f ca="1">IFERROR(SUMIFS(OFFSET(REL_D,,MATCH($H$8,IND,0)-1),REL_D,Control!$I$2,IF(LEFT($D34,1)="W",NwID,OrgID),$D34,InService,"Y"),"-")</f>
        <v>0</v>
      </c>
      <c r="I34" s="272">
        <f ca="1">IFERROR(SUMIFS(OFFSET(REL_D,,MATCH($I$8,IND,0)-1),REL_D,Control!$I$2,IF(LEFT($D34,1)="W",NwID,OrgID),$D34,InService,"Y"),"-")</f>
        <v>0</v>
      </c>
      <c r="J34" s="276">
        <f ca="1">IFERROR(SUMIFS(OFFSET(REL_D,,MATCH($J$8,IND,0)-1),REL_D,Control!$I$2,IF(LEFT($D34,1)="W",NwID,OrgID),$D34,InService,"Y"),"-")</f>
        <v>0</v>
      </c>
      <c r="K34" s="272">
        <f ca="1">IFERROR(SUMIFS(OFFSET(REL_D,,MATCH($K$8,IND,0)-1),REL_D,Control!$I$2,IF(LEFT($D34,1)="W",NwID,OrgID),$D34,InService,"Y"),"-")</f>
        <v>0</v>
      </c>
      <c r="L34" s="332">
        <f ca="1">IFERROR(SUMIFS(OFFSET(REL_D,,MATCH($L$8,IND,0)-1),REL_D,Control!$I$2,IF(LEFT($D34,1)="W",NwID,OrgID),$D34,InService,"Y"),"-")+(IFERROR(SUMIFS(OFFSET(REL_D,,MATCH($L$6,IND,0)-1),REL_D,Control!$I$2,IF(LEFT($D34,1)="W",NwID,OrgID),$D34,InService,"Y"),"-")+IFERROR(SUMIFS(OFFSET(REL_D,,MATCH($L$7,IND,0)-1),REL_D,Control!$I$2,IF(LEFT($D34,1)="W",NwID,OrgID),$D34,InService,"Y"),"-"))</f>
        <v>0</v>
      </c>
      <c r="M34" s="272">
        <f ca="1">IFERROR(SUMIFS(OFFSET(REL_D,,MATCH($M$8,IND,0)-1),REL_D,Control!$I$2,IF(LEFT($D34,1)="W",NwID,OrgID),$D34,InService,"Y"),"-")</f>
        <v>0</v>
      </c>
      <c r="N34" s="272">
        <f ca="1">IFERROR(SUMIFS(OFFSET(REL_D,,MATCH($N$8,IND,0)-1),REL_D,Control!$I$2,IF(LEFT($D34,1)="W",NwID,OrgID),$D34,InService,"Y"),"-")</f>
        <v>0</v>
      </c>
      <c r="O34" s="272">
        <f ca="1">IFERROR(SUMIFS(OFFSET(REL_D,,MATCH($O$8,IND,0)-1),REL_D,Control!$I$2,IF(LEFT($D34,1)="W",NwID,OrgID),$D34,InService,"Y"),"-")</f>
        <v>0</v>
      </c>
    </row>
    <row r="35" spans="1:15" x14ac:dyDescent="0.25">
      <c r="A35" s="66"/>
      <c r="B35" s="329" t="str">
        <f>VLOOKUP(D35,Practice!$A$2:$E$48,5,FALSE)</f>
        <v>WF-4</v>
      </c>
      <c r="C35" s="329" t="str">
        <f>VLOOKUP(D35,Practice!$A$2:$E$48,2,FALSE)</f>
        <v>The Ecclesbourne Practice</v>
      </c>
      <c r="D35" s="373" t="s">
        <v>76</v>
      </c>
      <c r="E35" s="339">
        <f ca="1">IFERROR(SUMIFS(OFFSET(REL_D,,MATCH($E$8,IND,0)-1),REL_D,Control!$I$2,IF(LEFT($D35,1)="W",NwID,OrgID),$D35,InService,"Y"),"-")</f>
        <v>1</v>
      </c>
      <c r="F35" s="272">
        <f ca="1">IFERROR(SUMIFS(OFFSET(REL_D,,MATCH($F$8,IND,0)-1),REL_D,Control!$I$2,IF(LEFT($D35,1)="W",NwID,OrgID),$D35,InService,"Y"),"-")</f>
        <v>0</v>
      </c>
      <c r="G35" s="272">
        <f ca="1">IFERROR(SUMIFS(OFFSET(REL_D,,MATCH($G$8,IND,0)-1),REL_D,Control!$I$2,IF(LEFT($D35,1)="W",NwID,OrgID),$D35,InService,"Y"),"-")</f>
        <v>0</v>
      </c>
      <c r="H35" s="272">
        <f ca="1">IFERROR(SUMIFS(OFFSET(REL_D,,MATCH($H$8,IND,0)-1),REL_D,Control!$I$2,IF(LEFT($D35,1)="W",NwID,OrgID),$D35,InService,"Y"),"-")</f>
        <v>0</v>
      </c>
      <c r="I35" s="272">
        <f ca="1">IFERROR(SUMIFS(OFFSET(REL_D,,MATCH($I$8,IND,0)-1),REL_D,Control!$I$2,IF(LEFT($D35,1)="W",NwID,OrgID),$D35,InService,"Y"),"-")</f>
        <v>1</v>
      </c>
      <c r="J35" s="276">
        <f ca="1">IFERROR(SUMIFS(OFFSET(REL_D,,MATCH($J$8,IND,0)-1),REL_D,Control!$I$2,IF(LEFT($D35,1)="W",NwID,OrgID),$D35,InService,"Y"),"-")</f>
        <v>0</v>
      </c>
      <c r="K35" s="272">
        <f ca="1">IFERROR(SUMIFS(OFFSET(REL_D,,MATCH($K$8,IND,0)-1),REL_D,Control!$I$2,IF(LEFT($D35,1)="W",NwID,OrgID),$D35,InService,"Y"),"-")</f>
        <v>8</v>
      </c>
      <c r="L35" s="332">
        <f ca="1">IFERROR(SUMIFS(OFFSET(REL_D,,MATCH($L$8,IND,0)-1),REL_D,Control!$I$2,IF(LEFT($D35,1)="W",NwID,OrgID),$D35,InService,"Y"),"-")+(IFERROR(SUMIFS(OFFSET(REL_D,,MATCH($L$6,IND,0)-1),REL_D,Control!$I$2,IF(LEFT($D35,1)="W",NwID,OrgID),$D35,InService,"Y"),"-")+IFERROR(SUMIFS(OFFSET(REL_D,,MATCH($L$7,IND,0)-1),REL_D,Control!$I$2,IF(LEFT($D35,1)="W",NwID,OrgID),$D35,InService,"Y"),"-"))</f>
        <v>0</v>
      </c>
      <c r="M35" s="272">
        <f ca="1">IFERROR(SUMIFS(OFFSET(REL_D,,MATCH($M$8,IND,0)-1),REL_D,Control!$I$2,IF(LEFT($D35,1)="W",NwID,OrgID),$D35,InService,"Y"),"-")</f>
        <v>0</v>
      </c>
      <c r="N35" s="272">
        <f ca="1">IFERROR(SUMIFS(OFFSET(REL_D,,MATCH($N$8,IND,0)-1),REL_D,Control!$I$2,IF(LEFT($D35,1)="W",NwID,OrgID),$D35,InService,"Y"),"-")</f>
        <v>0</v>
      </c>
      <c r="O35" s="272">
        <f ca="1">IFERROR(SUMIFS(OFFSET(REL_D,,MATCH($O$8,IND,0)-1),REL_D,Control!$I$2,IF(LEFT($D35,1)="W",NwID,OrgID),$D35,InService,"Y"),"-")</f>
        <v>0</v>
      </c>
    </row>
    <row r="36" spans="1:15" ht="15.75" thickBot="1" x14ac:dyDescent="0.3">
      <c r="A36" s="66"/>
      <c r="B36" s="329" t="str">
        <f>VLOOKUP(D36,Practice!$A$2:$E$48,5,FALSE)</f>
        <v>WF-4</v>
      </c>
      <c r="C36" s="329" t="str">
        <f>VLOOKUP(D36,Practice!$A$2:$E$48,2,FALSE)</f>
        <v>The Allum Medical Centre</v>
      </c>
      <c r="D36" s="373" t="s">
        <v>44</v>
      </c>
      <c r="E36" s="339">
        <f ca="1">IFERROR(SUMIFS(OFFSET(REL_D,,MATCH($E$8,IND,0)-1),REL_D,Control!$I$2,IF(LEFT($D36,1)="W",NwID,OrgID),$D36,InService,"Y"),"-")</f>
        <v>0</v>
      </c>
      <c r="F36" s="272">
        <f ca="1">IFERROR(SUMIFS(OFFSET(REL_D,,MATCH($F$8,IND,0)-1),REL_D,Control!$I$2,IF(LEFT($D36,1)="W",NwID,OrgID),$D36,InService,"Y"),"-")</f>
        <v>0</v>
      </c>
      <c r="G36" s="272">
        <f ca="1">IFERROR(SUMIFS(OFFSET(REL_D,,MATCH($G$8,IND,0)-1),REL_D,Control!$I$2,IF(LEFT($D36,1)="W",NwID,OrgID),$D36,InService,"Y"),"-")</f>
        <v>0</v>
      </c>
      <c r="H36" s="272">
        <f ca="1">IFERROR(SUMIFS(OFFSET(REL_D,,MATCH($H$8,IND,0)-1),REL_D,Control!$I$2,IF(LEFT($D36,1)="W",NwID,OrgID),$D36,InService,"Y"),"-")</f>
        <v>0</v>
      </c>
      <c r="I36" s="272">
        <f ca="1">IFERROR(SUMIFS(OFFSET(REL_D,,MATCH($I$8,IND,0)-1),REL_D,Control!$I$2,IF(LEFT($D36,1)="W",NwID,OrgID),$D36,InService,"Y"),"-")</f>
        <v>0</v>
      </c>
      <c r="J36" s="276">
        <f ca="1">IFERROR(SUMIFS(OFFSET(REL_D,,MATCH($J$8,IND,0)-1),REL_D,Control!$I$2,IF(LEFT($D36,1)="W",NwID,OrgID),$D36,InService,"Y"),"-")</f>
        <v>0</v>
      </c>
      <c r="K36" s="272">
        <f ca="1">IFERROR(SUMIFS(OFFSET(REL_D,,MATCH($K$8,IND,0)-1),REL_D,Control!$I$2,IF(LEFT($D36,1)="W",NwID,OrgID),$D36,InService,"Y"),"-")</f>
        <v>3</v>
      </c>
      <c r="L36" s="332">
        <f ca="1">IFERROR(SUMIFS(OFFSET(REL_D,,MATCH($L$8,IND,0)-1),REL_D,Control!$I$2,IF(LEFT($D36,1)="W",NwID,OrgID),$D36,InService,"Y"),"-")+(IFERROR(SUMIFS(OFFSET(REL_D,,MATCH($L$6,IND,0)-1),REL_D,Control!$I$2,IF(LEFT($D36,1)="W",NwID,OrgID),$D36,InService,"Y"),"-")+IFERROR(SUMIFS(OFFSET(REL_D,,MATCH($L$7,IND,0)-1),REL_D,Control!$I$2,IF(LEFT($D36,1)="W",NwID,OrgID),$D36,InService,"Y"),"-"))</f>
        <v>0</v>
      </c>
      <c r="M36" s="272">
        <f ca="1">IFERROR(SUMIFS(OFFSET(REL_D,,MATCH($M$8,IND,0)-1),REL_D,Control!$I$2,IF(LEFT($D36,1)="W",NwID,OrgID),$D36,InService,"Y"),"-")</f>
        <v>0</v>
      </c>
      <c r="N36" s="272">
        <f ca="1">IFERROR(SUMIFS(OFFSET(REL_D,,MATCH($N$8,IND,0)-1),REL_D,Control!$I$2,IF(LEFT($D36,1)="W",NwID,OrgID),$D36,InService,"Y"),"-")</f>
        <v>0</v>
      </c>
      <c r="O36" s="272">
        <f ca="1">IFERROR(SUMIFS(OFFSET(REL_D,,MATCH($O$8,IND,0)-1),REL_D,Control!$I$2,IF(LEFT($D36,1)="W",NwID,OrgID),$D36,InService,"Y"),"-")</f>
        <v>0</v>
      </c>
    </row>
    <row r="37" spans="1:15" s="310" customFormat="1" ht="19.5" thickBot="1" x14ac:dyDescent="0.35">
      <c r="A37" s="309"/>
      <c r="B37" s="353"/>
      <c r="C37" s="353"/>
      <c r="D37" s="354" t="s">
        <v>125</v>
      </c>
      <c r="E37" s="355">
        <f ca="1">SUM(E20:E36)</f>
        <v>57</v>
      </c>
      <c r="F37" s="355">
        <f t="shared" ref="F37:O37" ca="1" si="5">SUM(F20:F36)</f>
        <v>23</v>
      </c>
      <c r="G37" s="355">
        <f t="shared" ca="1" si="5"/>
        <v>17</v>
      </c>
      <c r="H37" s="355">
        <f t="shared" ca="1" si="5"/>
        <v>21</v>
      </c>
      <c r="I37" s="355">
        <f t="shared" ca="1" si="5"/>
        <v>4</v>
      </c>
      <c r="J37" s="355">
        <f t="shared" ca="1" si="5"/>
        <v>7</v>
      </c>
      <c r="K37" s="355">
        <f t="shared" ca="1" si="5"/>
        <v>43</v>
      </c>
      <c r="L37" s="355">
        <f t="shared" ca="1" si="5"/>
        <v>0</v>
      </c>
      <c r="M37" s="355">
        <f t="shared" ca="1" si="5"/>
        <v>0</v>
      </c>
      <c r="N37" s="355">
        <f t="shared" ca="1" si="5"/>
        <v>2</v>
      </c>
      <c r="O37" s="355">
        <f t="shared" ca="1" si="5"/>
        <v>0</v>
      </c>
    </row>
    <row r="38" spans="1:15" hidden="1" x14ac:dyDescent="0.25">
      <c r="C38" s="271" t="s">
        <v>203</v>
      </c>
      <c r="E38" s="269">
        <v>100</v>
      </c>
      <c r="F38" s="269">
        <v>23</v>
      </c>
      <c r="G38" s="269">
        <v>50</v>
      </c>
      <c r="H38" s="269">
        <v>33</v>
      </c>
      <c r="I38" s="269">
        <v>9</v>
      </c>
      <c r="J38" s="273">
        <v>5</v>
      </c>
      <c r="K38" s="269">
        <v>8</v>
      </c>
      <c r="L38" s="269">
        <v>60</v>
      </c>
      <c r="M38" s="269">
        <v>150</v>
      </c>
      <c r="N38" s="269">
        <v>160</v>
      </c>
    </row>
    <row r="39" spans="1:15" x14ac:dyDescent="0.25"/>
    <row r="40" spans="1:15" x14ac:dyDescent="0.25"/>
    <row r="41" spans="1:15" x14ac:dyDescent="0.25"/>
    <row r="42" spans="1:15" x14ac:dyDescent="0.25"/>
    <row r="43" spans="1:15" x14ac:dyDescent="0.25"/>
    <row r="44" spans="1:15" x14ac:dyDescent="0.25"/>
    <row r="46" spans="1:15" x14ac:dyDescent="0.25"/>
    <row r="47" spans="1:15" x14ac:dyDescent="0.25"/>
    <row r="48" spans="1:15" x14ac:dyDescent="0.25"/>
    <row r="49" x14ac:dyDescent="0.25"/>
    <row r="50" x14ac:dyDescent="0.25"/>
    <row r="51" x14ac:dyDescent="0.25"/>
    <row r="52" x14ac:dyDescent="0.25"/>
    <row r="53" x14ac:dyDescent="0.25"/>
    <row r="54" x14ac:dyDescent="0.25"/>
    <row r="55" x14ac:dyDescent="0.25"/>
    <row r="56" x14ac:dyDescent="0.25"/>
  </sheetData>
  <mergeCells count="12">
    <mergeCell ref="I9:I11"/>
    <mergeCell ref="O9:O11"/>
    <mergeCell ref="J9:J11"/>
    <mergeCell ref="K9:K11"/>
    <mergeCell ref="L9:L11"/>
    <mergeCell ref="M9:M11"/>
    <mergeCell ref="N9:N11"/>
    <mergeCell ref="B3:C3"/>
    <mergeCell ref="E9:E11"/>
    <mergeCell ref="F9:F11"/>
    <mergeCell ref="G9:G11"/>
    <mergeCell ref="H9:H11"/>
  </mergeCells>
  <pageMargins left="0.7" right="0.7" top="0.75" bottom="0.75" header="0.3" footer="0.3"/>
  <pageSetup paperSize="9" orientation="portrait" r:id="rId1"/>
  <drawing r:id="rId2"/>
  <legacyDrawing r:id="rId3"/>
  <controls>
    <mc:AlternateContent xmlns:mc="http://schemas.openxmlformats.org/markup-compatibility/2006">
      <mc:Choice Requires="x14">
        <control shapeId="8193" r:id="rId4" name="ComboBox1">
          <controlPr defaultSize="0" autoLine="0" linkedCell="Control!H2" listFillRange="Control!E2:E5" r:id="rId5">
            <anchor moveWithCells="1">
              <from>
                <xdr:col>2</xdr:col>
                <xdr:colOff>1066800</xdr:colOff>
                <xdr:row>2</xdr:row>
                <xdr:rowOff>19050</xdr:rowOff>
              </from>
              <to>
                <xdr:col>3</xdr:col>
                <xdr:colOff>85725</xdr:colOff>
                <xdr:row>2</xdr:row>
                <xdr:rowOff>295275</xdr:rowOff>
              </to>
            </anchor>
          </controlPr>
        </control>
      </mc:Choice>
      <mc:Fallback>
        <control shapeId="8193" r:id="rId4" name="ComboBox1"/>
      </mc:Fallback>
    </mc:AlternateContent>
  </control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11">
    <tabColor rgb="FF004EEA"/>
  </sheetPr>
  <dimension ref="A1:T73"/>
  <sheetViews>
    <sheetView topLeftCell="B1" zoomScale="104" zoomScaleNormal="104" workbookViewId="0">
      <selection activeCell="E28" sqref="E28"/>
    </sheetView>
  </sheetViews>
  <sheetFormatPr defaultColWidth="0" defaultRowHeight="15" zeroHeight="1" x14ac:dyDescent="0.25"/>
  <cols>
    <col min="1" max="1" width="1.7109375" style="260" customWidth="1"/>
    <col min="2" max="2" width="10.28515625" style="66" customWidth="1"/>
    <col min="3" max="3" width="41.85546875" style="66" customWidth="1"/>
    <col min="4" max="4" width="13.85546875" style="66" customWidth="1"/>
    <col min="5" max="5" width="7" style="82" bestFit="1" customWidth="1"/>
    <col min="6" max="6" width="19.28515625" style="66" hidden="1" customWidth="1"/>
    <col min="7" max="9" width="18.140625" style="66" customWidth="1"/>
    <col min="10" max="10" width="19.42578125" style="66" customWidth="1"/>
    <col min="11" max="11" width="7.140625" style="66" customWidth="1"/>
    <col min="12" max="12" width="13.28515625" style="66" hidden="1" customWidth="1"/>
    <col min="13" max="13" width="5.7109375" style="66" customWidth="1"/>
    <col min="14" max="14" width="0" style="66" hidden="1" customWidth="1"/>
    <col min="15" max="17" width="15" style="66" hidden="1" customWidth="1"/>
    <col min="18" max="18" width="13.28515625" style="66" hidden="1" customWidth="1"/>
    <col min="19" max="20" width="0" style="66" hidden="1" customWidth="1"/>
    <col min="21" max="16384" width="9.140625" style="66" hidden="1"/>
  </cols>
  <sheetData>
    <row r="1" spans="1:12" s="259" customFormat="1" ht="18.75" customHeight="1" x14ac:dyDescent="0.25">
      <c r="B1" s="256" t="s">
        <v>259</v>
      </c>
      <c r="C1" s="257"/>
      <c r="D1" s="257"/>
      <c r="E1" s="258" t="s">
        <v>116</v>
      </c>
      <c r="F1" s="258" t="s">
        <v>179</v>
      </c>
      <c r="G1" s="258" t="s">
        <v>136</v>
      </c>
      <c r="H1" s="258"/>
      <c r="I1" s="258"/>
      <c r="J1" s="258"/>
      <c r="K1" s="258"/>
      <c r="L1" s="258" t="s">
        <v>194</v>
      </c>
    </row>
    <row r="2" spans="1:12" ht="12.75" customHeight="1" x14ac:dyDescent="0.25">
      <c r="A2" s="66"/>
      <c r="B2" s="48" t="s">
        <v>148</v>
      </c>
      <c r="C2" s="48" t="s">
        <v>139</v>
      </c>
      <c r="D2" s="48" t="s">
        <v>140</v>
      </c>
      <c r="E2" s="263"/>
      <c r="F2" s="67"/>
      <c r="G2" s="67" t="s">
        <v>143</v>
      </c>
      <c r="H2" s="67" t="s">
        <v>144</v>
      </c>
      <c r="I2" s="67" t="s">
        <v>145</v>
      </c>
      <c r="J2" s="67" t="s">
        <v>146</v>
      </c>
      <c r="K2" s="67" t="s">
        <v>147</v>
      </c>
      <c r="L2" s="100" t="s">
        <v>149</v>
      </c>
    </row>
    <row r="3" spans="1:12" ht="12.75" customHeight="1" x14ac:dyDescent="0.25">
      <c r="A3" s="66"/>
      <c r="B3" s="69"/>
      <c r="C3" s="69"/>
      <c r="D3" s="69"/>
      <c r="E3" s="68" t="s">
        <v>141</v>
      </c>
      <c r="F3" s="70" t="s">
        <v>188</v>
      </c>
      <c r="G3" s="70" t="s">
        <v>184</v>
      </c>
      <c r="H3" s="71"/>
      <c r="I3" s="71"/>
      <c r="J3" s="71"/>
      <c r="K3" s="71"/>
      <c r="L3" s="101"/>
    </row>
    <row r="4" spans="1:12" ht="12.75" customHeight="1" x14ac:dyDescent="0.25">
      <c r="A4" s="66"/>
      <c r="B4" s="69"/>
      <c r="C4" s="69"/>
      <c r="D4" s="69"/>
      <c r="E4" s="261">
        <f>Control!$I$2</f>
        <v>45383</v>
      </c>
      <c r="F4" s="72">
        <v>43647</v>
      </c>
      <c r="G4" s="52">
        <v>45108</v>
      </c>
      <c r="H4" s="52">
        <v>45200</v>
      </c>
      <c r="I4" s="52">
        <v>45292</v>
      </c>
      <c r="J4" s="52">
        <v>45383</v>
      </c>
      <c r="K4" s="52"/>
      <c r="L4" s="102"/>
    </row>
    <row r="5" spans="1:12" ht="12.75" customHeight="1" x14ac:dyDescent="0.25">
      <c r="A5" s="66"/>
      <c r="B5" s="46" t="s">
        <v>34</v>
      </c>
      <c r="C5" s="46" t="s">
        <v>158</v>
      </c>
      <c r="D5" s="46" t="s">
        <v>34</v>
      </c>
      <c r="E5" s="62">
        <f t="shared" ref="E5:E11" ca="1" si="0">IFERROR(SUMIFS(OFFSET(REL_D,,MATCH($E$1,IND,0)-1),REL_D,E$4,IF(LEFT($D5,1)="W",NwID,OrgID),$D5,InService,"Y"),"-")</f>
        <v>22526</v>
      </c>
      <c r="F5" s="56" t="str">
        <f t="shared" ref="F5:F11" ca="1" si="1">IFERROR(SUMIFS(OFFSET(REL_D,,MATCH($F$1,IND,0)-1),REL_D,F$4,IF(LEFT($D5,1)="W",NwID,OrgID),$D5,InService,"Y"),"-")</f>
        <v>-</v>
      </c>
      <c r="G5" s="56">
        <f t="shared" ref="G5:J11" ca="1" si="2">IFERROR(SUMIFS(OFFSET(REL_D,,MATCH($G$1,IND,0)-1),REL_D,G$4,IF(LEFT($D5,1)="W",NwID,OrgID),$D5,InService,"Y"),"-")</f>
        <v>4</v>
      </c>
      <c r="H5" s="56">
        <f t="shared" ca="1" si="2"/>
        <v>0</v>
      </c>
      <c r="I5" s="56">
        <f t="shared" ca="1" si="2"/>
        <v>0</v>
      </c>
      <c r="J5" s="56">
        <f t="shared" ca="1" si="2"/>
        <v>0</v>
      </c>
      <c r="K5" s="104">
        <f ca="1">SUM(G5:J5)</f>
        <v>4</v>
      </c>
      <c r="L5" s="95" t="str">
        <f ca="1">IFERROR(K5/F5,"-")</f>
        <v>-</v>
      </c>
    </row>
    <row r="6" spans="1:12" ht="12.75" customHeight="1" x14ac:dyDescent="0.25">
      <c r="A6" s="66"/>
      <c r="B6" s="46" t="s">
        <v>27</v>
      </c>
      <c r="C6" s="46" t="s">
        <v>159</v>
      </c>
      <c r="D6" s="46" t="s">
        <v>27</v>
      </c>
      <c r="E6" s="62">
        <f t="shared" ca="1" si="0"/>
        <v>38818</v>
      </c>
      <c r="F6" s="56" t="str">
        <f t="shared" ca="1" si="1"/>
        <v>-</v>
      </c>
      <c r="G6" s="56">
        <f t="shared" ca="1" si="2"/>
        <v>11</v>
      </c>
      <c r="H6" s="56">
        <f t="shared" ca="1" si="2"/>
        <v>0</v>
      </c>
      <c r="I6" s="56">
        <f t="shared" ca="1" si="2"/>
        <v>3</v>
      </c>
      <c r="J6" s="56">
        <f t="shared" ca="1" si="2"/>
        <v>7</v>
      </c>
      <c r="K6" s="104">
        <f t="shared" ref="K6:K11" ca="1" si="3">SUM(G6:J6)</f>
        <v>21</v>
      </c>
      <c r="L6" s="95" t="str">
        <f t="shared" ref="L6:L11" ca="1" si="4">IFERROR(K6/F6,"-")</f>
        <v>-</v>
      </c>
    </row>
    <row r="7" spans="1:12" ht="12.75" customHeight="1" x14ac:dyDescent="0.25">
      <c r="A7" s="66"/>
      <c r="B7" s="46" t="s">
        <v>43</v>
      </c>
      <c r="C7" s="46" t="s">
        <v>160</v>
      </c>
      <c r="D7" s="46" t="s">
        <v>43</v>
      </c>
      <c r="E7" s="62">
        <f t="shared" ca="1" si="0"/>
        <v>0</v>
      </c>
      <c r="F7" s="56" t="str">
        <f t="shared" ca="1" si="1"/>
        <v>-</v>
      </c>
      <c r="G7" s="56">
        <f t="shared" ca="1" si="2"/>
        <v>0</v>
      </c>
      <c r="H7" s="56">
        <f t="shared" ca="1" si="2"/>
        <v>0</v>
      </c>
      <c r="I7" s="56">
        <f t="shared" ca="1" si="2"/>
        <v>0</v>
      </c>
      <c r="J7" s="56">
        <f t="shared" ca="1" si="2"/>
        <v>0</v>
      </c>
      <c r="K7" s="104">
        <f t="shared" ca="1" si="3"/>
        <v>0</v>
      </c>
      <c r="L7" s="95" t="str">
        <f t="shared" ca="1" si="4"/>
        <v>-</v>
      </c>
    </row>
    <row r="8" spans="1:12" ht="12.75" customHeight="1" x14ac:dyDescent="0.25">
      <c r="A8" s="66"/>
      <c r="B8" s="46" t="s">
        <v>46</v>
      </c>
      <c r="C8" s="46" t="s">
        <v>161</v>
      </c>
      <c r="D8" s="46" t="s">
        <v>46</v>
      </c>
      <c r="E8" s="62">
        <f t="shared" ca="1" si="0"/>
        <v>47327</v>
      </c>
      <c r="F8" s="56" t="str">
        <f t="shared" ca="1" si="1"/>
        <v>-</v>
      </c>
      <c r="G8" s="56">
        <f t="shared" ca="1" si="2"/>
        <v>0</v>
      </c>
      <c r="H8" s="56">
        <f t="shared" ca="1" si="2"/>
        <v>0</v>
      </c>
      <c r="I8" s="56">
        <f t="shared" ca="1" si="2"/>
        <v>0</v>
      </c>
      <c r="J8" s="56">
        <f t="shared" ca="1" si="2"/>
        <v>0</v>
      </c>
      <c r="K8" s="104">
        <f t="shared" ca="1" si="3"/>
        <v>0</v>
      </c>
      <c r="L8" s="95" t="str">
        <f t="shared" ca="1" si="4"/>
        <v>-</v>
      </c>
    </row>
    <row r="9" spans="1:12" ht="12.75" customHeight="1" x14ac:dyDescent="0.25">
      <c r="A9" s="66"/>
      <c r="B9" s="46" t="s">
        <v>55</v>
      </c>
      <c r="C9" s="46" t="s">
        <v>162</v>
      </c>
      <c r="D9" s="46" t="s">
        <v>55</v>
      </c>
      <c r="E9" s="62">
        <f t="shared" ca="1" si="0"/>
        <v>22221</v>
      </c>
      <c r="F9" s="56" t="str">
        <f t="shared" ca="1" si="1"/>
        <v>-</v>
      </c>
      <c r="G9" s="56">
        <f t="shared" ca="1" si="2"/>
        <v>0</v>
      </c>
      <c r="H9" s="56">
        <f t="shared" ca="1" si="2"/>
        <v>0</v>
      </c>
      <c r="I9" s="56">
        <f t="shared" ca="1" si="2"/>
        <v>0</v>
      </c>
      <c r="J9" s="56">
        <f t="shared" ca="1" si="2"/>
        <v>0</v>
      </c>
      <c r="K9" s="104">
        <f t="shared" ref="K9:K10" ca="1" si="5">SUM(G9:J9)</f>
        <v>0</v>
      </c>
      <c r="L9" s="95"/>
    </row>
    <row r="10" spans="1:12" ht="12.75" customHeight="1" x14ac:dyDescent="0.25">
      <c r="A10" s="66"/>
      <c r="B10" s="46" t="s">
        <v>80</v>
      </c>
      <c r="C10" s="46" t="s">
        <v>163</v>
      </c>
      <c r="D10" s="46" t="s">
        <v>80</v>
      </c>
      <c r="E10" s="62">
        <f t="shared" ca="1" si="0"/>
        <v>9152</v>
      </c>
      <c r="F10" s="56" t="str">
        <f t="shared" ca="1" si="1"/>
        <v>-</v>
      </c>
      <c r="G10" s="56">
        <f t="shared" ca="1" si="2"/>
        <v>0</v>
      </c>
      <c r="H10" s="56">
        <f t="shared" ca="1" si="2"/>
        <v>0</v>
      </c>
      <c r="I10" s="56">
        <f t="shared" ca="1" si="2"/>
        <v>0</v>
      </c>
      <c r="J10" s="56">
        <f t="shared" ca="1" si="2"/>
        <v>0</v>
      </c>
      <c r="K10" s="104">
        <f t="shared" ca="1" si="5"/>
        <v>0</v>
      </c>
      <c r="L10" s="95"/>
    </row>
    <row r="11" spans="1:12" ht="12.75" customHeight="1" x14ac:dyDescent="0.25">
      <c r="A11" s="66"/>
      <c r="B11" s="46" t="s">
        <v>91</v>
      </c>
      <c r="C11" s="46" t="s">
        <v>164</v>
      </c>
      <c r="D11" s="46" t="s">
        <v>91</v>
      </c>
      <c r="E11" s="62">
        <f t="shared" ca="1" si="0"/>
        <v>8086</v>
      </c>
      <c r="F11" s="56" t="str">
        <f t="shared" ca="1" si="1"/>
        <v>-</v>
      </c>
      <c r="G11" s="56">
        <f t="shared" ca="1" si="2"/>
        <v>0</v>
      </c>
      <c r="H11" s="56">
        <f t="shared" ca="1" si="2"/>
        <v>0</v>
      </c>
      <c r="I11" s="56">
        <f t="shared" ca="1" si="2"/>
        <v>0</v>
      </c>
      <c r="J11" s="56">
        <f t="shared" ca="1" si="2"/>
        <v>0</v>
      </c>
      <c r="K11" s="104">
        <f t="shared" ca="1" si="3"/>
        <v>0</v>
      </c>
      <c r="L11" s="95" t="str">
        <f t="shared" ca="1" si="4"/>
        <v>-</v>
      </c>
    </row>
    <row r="12" spans="1:12" ht="12.75" customHeight="1" x14ac:dyDescent="0.25">
      <c r="A12" s="66"/>
      <c r="B12" s="73"/>
      <c r="C12" s="74"/>
      <c r="D12" s="75" t="s">
        <v>125</v>
      </c>
      <c r="E12" s="262">
        <f t="shared" ref="E12:K12" ca="1" si="6">SUM(E5:E11)</f>
        <v>148130</v>
      </c>
      <c r="F12" s="59">
        <f t="shared" ca="1" si="6"/>
        <v>0</v>
      </c>
      <c r="G12" s="76">
        <f t="shared" ca="1" si="6"/>
        <v>15</v>
      </c>
      <c r="H12" s="76">
        <f t="shared" ca="1" si="6"/>
        <v>0</v>
      </c>
      <c r="I12" s="76">
        <f t="shared" ca="1" si="6"/>
        <v>3</v>
      </c>
      <c r="J12" s="76">
        <f t="shared" ca="1" si="6"/>
        <v>7</v>
      </c>
      <c r="K12" s="105">
        <f t="shared" ca="1" si="6"/>
        <v>25</v>
      </c>
      <c r="L12" s="103" t="str">
        <f ca="1">IFERROR(K12/F12,"-")</f>
        <v>-</v>
      </c>
    </row>
    <row r="13" spans="1:12" ht="12.75" customHeight="1" x14ac:dyDescent="0.25">
      <c r="A13" s="66"/>
      <c r="B13" s="46" t="s">
        <v>80</v>
      </c>
      <c r="C13" s="46" t="s">
        <v>107</v>
      </c>
      <c r="D13" s="46" t="s">
        <v>106</v>
      </c>
      <c r="E13" s="62">
        <f t="shared" ref="E13:E29" ca="1" si="7">IFERROR(SUMIFS(OFFSET(REL_D,,MATCH($E$1,IND,0)-1),REL_D,E$4,IF(LEFT($D13,1)="W",NwID,OrgID),$D13,InService,"Y"),"-")</f>
        <v>9152</v>
      </c>
      <c r="F13" s="56" t="str">
        <f t="shared" ref="F13:F29" ca="1" si="8">IFERROR(SUMIFS(OFFSET(REL_D,,MATCH($F$1,IND,0)-1),REL_D,F$4,IF(LEFT($D13,1)="W",NwID,OrgID),$D13,InService,"Y"),"-")</f>
        <v>-</v>
      </c>
      <c r="G13" s="56">
        <f t="shared" ref="G13:J28" ca="1" si="9">IFERROR(SUMIFS(OFFSET(REL_D,,MATCH($G$1,IND,0)-1),REL_D,G$4,IF(LEFT($D13,1)="W",NwID,OrgID),$D13,InService,"Y"),"-")</f>
        <v>0</v>
      </c>
      <c r="H13" s="56">
        <f t="shared" ca="1" si="9"/>
        <v>0</v>
      </c>
      <c r="I13" s="56">
        <f t="shared" ca="1" si="9"/>
        <v>0</v>
      </c>
      <c r="J13" s="56">
        <f t="shared" ca="1" si="9"/>
        <v>0</v>
      </c>
      <c r="K13" s="104">
        <f ca="1">SUM(G13:J13)</f>
        <v>0</v>
      </c>
      <c r="L13" s="95" t="str">
        <f ca="1">IFERROR(K13/F13,"-")</f>
        <v>-</v>
      </c>
    </row>
    <row r="14" spans="1:12" ht="12.75" customHeight="1" x14ac:dyDescent="0.25">
      <c r="A14" s="66"/>
      <c r="B14" s="46" t="s">
        <v>34</v>
      </c>
      <c r="C14" s="46" t="s">
        <v>36</v>
      </c>
      <c r="D14" s="46" t="s">
        <v>35</v>
      </c>
      <c r="E14" s="62">
        <f t="shared" ca="1" si="7"/>
        <v>8532</v>
      </c>
      <c r="F14" s="56" t="str">
        <f t="shared" ca="1" si="8"/>
        <v>-</v>
      </c>
      <c r="G14" s="56">
        <f t="shared" ca="1" si="9"/>
        <v>0</v>
      </c>
      <c r="H14" s="56">
        <f t="shared" ca="1" si="9"/>
        <v>0</v>
      </c>
      <c r="I14" s="56">
        <f t="shared" ca="1" si="9"/>
        <v>0</v>
      </c>
      <c r="J14" s="56">
        <f t="shared" ca="1" si="9"/>
        <v>0</v>
      </c>
      <c r="K14" s="104">
        <f t="shared" ref="K14:K25" ca="1" si="10">SUM(G14:J14)</f>
        <v>0</v>
      </c>
      <c r="L14" s="95" t="str">
        <f t="shared" ref="L14:L26" ca="1" si="11">IFERROR(K14/F14,"-")</f>
        <v>-</v>
      </c>
    </row>
    <row r="15" spans="1:12" ht="12.75" customHeight="1" x14ac:dyDescent="0.25">
      <c r="A15" s="66"/>
      <c r="B15" s="46" t="s">
        <v>34</v>
      </c>
      <c r="C15" s="46" t="s">
        <v>40</v>
      </c>
      <c r="D15" s="46" t="s">
        <v>39</v>
      </c>
      <c r="E15" s="62">
        <f t="shared" ca="1" si="7"/>
        <v>4651</v>
      </c>
      <c r="F15" s="56" t="str">
        <f t="shared" ca="1" si="8"/>
        <v>-</v>
      </c>
      <c r="G15" s="56">
        <f t="shared" ca="1" si="9"/>
        <v>0</v>
      </c>
      <c r="H15" s="56">
        <f t="shared" ca="1" si="9"/>
        <v>0</v>
      </c>
      <c r="I15" s="56">
        <f t="shared" ca="1" si="9"/>
        <v>0</v>
      </c>
      <c r="J15" s="56">
        <f t="shared" ca="1" si="9"/>
        <v>0</v>
      </c>
      <c r="K15" s="104">
        <f t="shared" ca="1" si="10"/>
        <v>0</v>
      </c>
      <c r="L15" s="95" t="str">
        <f t="shared" ca="1" si="11"/>
        <v>-</v>
      </c>
    </row>
    <row r="16" spans="1:12" ht="12.75" customHeight="1" x14ac:dyDescent="0.25">
      <c r="B16" s="46" t="s">
        <v>34</v>
      </c>
      <c r="C16" s="46" t="s">
        <v>86</v>
      </c>
      <c r="D16" s="46" t="s">
        <v>85</v>
      </c>
      <c r="E16" s="62">
        <f t="shared" ca="1" si="7"/>
        <v>9343</v>
      </c>
      <c r="F16" s="56" t="str">
        <f t="shared" ca="1" si="8"/>
        <v>-</v>
      </c>
      <c r="G16" s="56">
        <f t="shared" ca="1" si="9"/>
        <v>4</v>
      </c>
      <c r="H16" s="56">
        <f t="shared" ca="1" si="9"/>
        <v>0</v>
      </c>
      <c r="I16" s="56">
        <f t="shared" ca="1" si="9"/>
        <v>0</v>
      </c>
      <c r="J16" s="56">
        <f t="shared" ca="1" si="9"/>
        <v>0</v>
      </c>
      <c r="K16" s="104">
        <f t="shared" ca="1" si="10"/>
        <v>4</v>
      </c>
      <c r="L16" s="95" t="str">
        <f t="shared" ca="1" si="11"/>
        <v>-</v>
      </c>
    </row>
    <row r="17" spans="1:13" s="86" customFormat="1" ht="12.75" customHeight="1" x14ac:dyDescent="0.25">
      <c r="A17" s="260"/>
      <c r="B17" s="164" t="s">
        <v>46</v>
      </c>
      <c r="C17" s="164" t="s">
        <v>52</v>
      </c>
      <c r="D17" s="164" t="s">
        <v>51</v>
      </c>
      <c r="E17" s="62">
        <f t="shared" ca="1" si="7"/>
        <v>7371</v>
      </c>
      <c r="F17" s="56" t="str">
        <f t="shared" ca="1" si="8"/>
        <v>-</v>
      </c>
      <c r="G17" s="56">
        <f t="shared" ca="1" si="9"/>
        <v>0</v>
      </c>
      <c r="H17" s="56">
        <f t="shared" ca="1" si="9"/>
        <v>0</v>
      </c>
      <c r="I17" s="56">
        <f t="shared" ca="1" si="9"/>
        <v>0</v>
      </c>
      <c r="J17" s="56">
        <f t="shared" ca="1" si="9"/>
        <v>0</v>
      </c>
      <c r="K17" s="104">
        <f t="shared" ref="K17" ca="1" si="12">SUM(G17:J17)</f>
        <v>0</v>
      </c>
      <c r="L17" s="95" t="str">
        <f t="shared" ca="1" si="11"/>
        <v>-</v>
      </c>
    </row>
    <row r="18" spans="1:13" ht="12.75" customHeight="1" x14ac:dyDescent="0.25">
      <c r="B18" s="46" t="s">
        <v>46</v>
      </c>
      <c r="C18" s="46" t="s">
        <v>71</v>
      </c>
      <c r="D18" s="46" t="s">
        <v>70</v>
      </c>
      <c r="E18" s="62">
        <f t="shared" ca="1" si="7"/>
        <v>5223</v>
      </c>
      <c r="F18" s="56" t="str">
        <f t="shared" ca="1" si="8"/>
        <v>-</v>
      </c>
      <c r="G18" s="56">
        <f t="shared" ca="1" si="9"/>
        <v>0</v>
      </c>
      <c r="H18" s="56">
        <f t="shared" ca="1" si="9"/>
        <v>0</v>
      </c>
      <c r="I18" s="56">
        <f t="shared" ca="1" si="9"/>
        <v>0</v>
      </c>
      <c r="J18" s="56">
        <f t="shared" ca="1" si="9"/>
        <v>0</v>
      </c>
      <c r="K18" s="104">
        <f t="shared" ca="1" si="10"/>
        <v>0</v>
      </c>
      <c r="L18" s="95" t="str">
        <f t="shared" ca="1" si="11"/>
        <v>-</v>
      </c>
    </row>
    <row r="19" spans="1:13" ht="12.75" customHeight="1" x14ac:dyDescent="0.25">
      <c r="B19" s="46" t="s">
        <v>46</v>
      </c>
      <c r="C19" s="46" t="s">
        <v>50</v>
      </c>
      <c r="D19" s="46" t="s">
        <v>49</v>
      </c>
      <c r="E19" s="62">
        <f t="shared" ca="1" si="7"/>
        <v>10471</v>
      </c>
      <c r="F19" s="56" t="str">
        <f t="shared" ca="1" si="8"/>
        <v>-</v>
      </c>
      <c r="G19" s="56">
        <f t="shared" ca="1" si="9"/>
        <v>0</v>
      </c>
      <c r="H19" s="56">
        <f t="shared" ca="1" si="9"/>
        <v>0</v>
      </c>
      <c r="I19" s="56">
        <f t="shared" ca="1" si="9"/>
        <v>0</v>
      </c>
      <c r="J19" s="56">
        <f t="shared" ca="1" si="9"/>
        <v>0</v>
      </c>
      <c r="K19" s="104">
        <f t="shared" ca="1" si="10"/>
        <v>0</v>
      </c>
      <c r="L19" s="95" t="str">
        <f t="shared" ca="1" si="11"/>
        <v>-</v>
      </c>
    </row>
    <row r="20" spans="1:13" ht="12.75" customHeight="1" x14ac:dyDescent="0.25">
      <c r="B20" s="46" t="s">
        <v>55</v>
      </c>
      <c r="C20" s="46" t="s">
        <v>67</v>
      </c>
      <c r="D20" s="46" t="s">
        <v>66</v>
      </c>
      <c r="E20" s="62">
        <f t="shared" ca="1" si="7"/>
        <v>15253</v>
      </c>
      <c r="F20" s="56" t="str">
        <f t="shared" ca="1" si="8"/>
        <v>-</v>
      </c>
      <c r="G20" s="56">
        <f t="shared" ca="1" si="9"/>
        <v>0</v>
      </c>
      <c r="H20" s="56">
        <f t="shared" ca="1" si="9"/>
        <v>0</v>
      </c>
      <c r="I20" s="56">
        <f t="shared" ca="1" si="9"/>
        <v>0</v>
      </c>
      <c r="J20" s="56">
        <f t="shared" ca="1" si="9"/>
        <v>0</v>
      </c>
      <c r="K20" s="104">
        <f t="shared" ca="1" si="10"/>
        <v>0</v>
      </c>
      <c r="L20" s="95" t="str">
        <f t="shared" ca="1" si="11"/>
        <v>-</v>
      </c>
    </row>
    <row r="21" spans="1:13" ht="12.75" customHeight="1" x14ac:dyDescent="0.25">
      <c r="B21" s="46" t="s">
        <v>27</v>
      </c>
      <c r="C21" s="46" t="s">
        <v>29</v>
      </c>
      <c r="D21" s="46" t="s">
        <v>28</v>
      </c>
      <c r="E21" s="62">
        <f t="shared" ca="1" si="7"/>
        <v>13442</v>
      </c>
      <c r="F21" s="56" t="str">
        <f t="shared" ca="1" si="8"/>
        <v>-</v>
      </c>
      <c r="G21" s="56">
        <f t="shared" ca="1" si="9"/>
        <v>10</v>
      </c>
      <c r="H21" s="56">
        <f t="shared" ca="1" si="9"/>
        <v>0</v>
      </c>
      <c r="I21" s="56">
        <f t="shared" ca="1" si="9"/>
        <v>3</v>
      </c>
      <c r="J21" s="56">
        <f t="shared" ca="1" si="9"/>
        <v>7</v>
      </c>
      <c r="K21" s="104">
        <f t="shared" ca="1" si="10"/>
        <v>20</v>
      </c>
      <c r="L21" s="95" t="str">
        <f t="shared" ca="1" si="11"/>
        <v>-</v>
      </c>
    </row>
    <row r="22" spans="1:13" ht="12.75" customHeight="1" x14ac:dyDescent="0.25">
      <c r="B22" s="46" t="s">
        <v>27</v>
      </c>
      <c r="C22" s="46" t="s">
        <v>26</v>
      </c>
      <c r="D22" s="46" t="s">
        <v>25</v>
      </c>
      <c r="E22" s="62">
        <f t="shared" ca="1" si="7"/>
        <v>10142</v>
      </c>
      <c r="F22" s="56" t="str">
        <f t="shared" ca="1" si="8"/>
        <v>-</v>
      </c>
      <c r="G22" s="56">
        <f t="shared" ca="1" si="9"/>
        <v>0</v>
      </c>
      <c r="H22" s="56">
        <f t="shared" ca="1" si="9"/>
        <v>0</v>
      </c>
      <c r="I22" s="56">
        <f t="shared" ca="1" si="9"/>
        <v>0</v>
      </c>
      <c r="J22" s="56">
        <f t="shared" ca="1" si="9"/>
        <v>0</v>
      </c>
      <c r="K22" s="104">
        <f t="shared" ca="1" si="10"/>
        <v>0</v>
      </c>
      <c r="L22" s="95" t="str">
        <f t="shared" ca="1" si="11"/>
        <v>-</v>
      </c>
    </row>
    <row r="23" spans="1:13" ht="12.75" customHeight="1" x14ac:dyDescent="0.25">
      <c r="B23" s="164" t="s">
        <v>27</v>
      </c>
      <c r="C23" s="164" t="s">
        <v>111</v>
      </c>
      <c r="D23" s="164" t="s">
        <v>110</v>
      </c>
      <c r="E23" s="62">
        <f t="shared" ca="1" si="7"/>
        <v>0</v>
      </c>
      <c r="F23" s="56" t="str">
        <f t="shared" ca="1" si="8"/>
        <v>-</v>
      </c>
      <c r="G23" s="56">
        <f t="shared" ca="1" si="9"/>
        <v>1</v>
      </c>
      <c r="H23" s="56">
        <f t="shared" ca="1" si="9"/>
        <v>0</v>
      </c>
      <c r="I23" s="56">
        <f t="shared" ca="1" si="9"/>
        <v>0</v>
      </c>
      <c r="J23" s="56">
        <f t="shared" ca="1" si="9"/>
        <v>0</v>
      </c>
      <c r="K23" s="104">
        <f t="shared" ref="K23" ca="1" si="13">SUM(G23:J23)</f>
        <v>1</v>
      </c>
      <c r="L23" s="95" t="str">
        <f t="shared" ca="1" si="11"/>
        <v>-</v>
      </c>
      <c r="M23" s="86"/>
    </row>
    <row r="24" spans="1:13" ht="12.75" customHeight="1" x14ac:dyDescent="0.25">
      <c r="B24" s="46" t="s">
        <v>27</v>
      </c>
      <c r="C24" s="46" t="s">
        <v>38</v>
      </c>
      <c r="D24" s="46" t="s">
        <v>37</v>
      </c>
      <c r="E24" s="62">
        <f t="shared" ca="1" si="7"/>
        <v>8504</v>
      </c>
      <c r="F24" s="56" t="str">
        <f t="shared" ca="1" si="8"/>
        <v>-</v>
      </c>
      <c r="G24" s="56">
        <f t="shared" ca="1" si="9"/>
        <v>0</v>
      </c>
      <c r="H24" s="56">
        <f t="shared" ca="1" si="9"/>
        <v>0</v>
      </c>
      <c r="I24" s="56">
        <f t="shared" ca="1" si="9"/>
        <v>0</v>
      </c>
      <c r="J24" s="56">
        <f t="shared" ca="1" si="9"/>
        <v>0</v>
      </c>
      <c r="K24" s="104">
        <f t="shared" ca="1" si="10"/>
        <v>0</v>
      </c>
      <c r="L24" s="95" t="str">
        <f t="shared" ca="1" si="11"/>
        <v>-</v>
      </c>
    </row>
    <row r="25" spans="1:13" ht="12.75" customHeight="1" x14ac:dyDescent="0.25">
      <c r="A25" s="66"/>
      <c r="B25" s="46" t="s">
        <v>27</v>
      </c>
      <c r="C25" s="46" t="s">
        <v>31</v>
      </c>
      <c r="D25" s="46" t="s">
        <v>30</v>
      </c>
      <c r="E25" s="62">
        <f t="shared" ca="1" si="7"/>
        <v>6730</v>
      </c>
      <c r="F25" s="56" t="str">
        <f t="shared" ca="1" si="8"/>
        <v>-</v>
      </c>
      <c r="G25" s="56">
        <f t="shared" ca="1" si="9"/>
        <v>0</v>
      </c>
      <c r="H25" s="56">
        <f t="shared" ca="1" si="9"/>
        <v>0</v>
      </c>
      <c r="I25" s="56">
        <f t="shared" ca="1" si="9"/>
        <v>0</v>
      </c>
      <c r="J25" s="56">
        <f t="shared" ca="1" si="9"/>
        <v>0</v>
      </c>
      <c r="K25" s="104">
        <f t="shared" ca="1" si="10"/>
        <v>0</v>
      </c>
      <c r="L25" s="95" t="str">
        <f t="shared" ca="1" si="11"/>
        <v>-</v>
      </c>
    </row>
    <row r="26" spans="1:13" ht="12.75" customHeight="1" x14ac:dyDescent="0.25">
      <c r="A26" s="66"/>
      <c r="B26" s="164" t="s">
        <v>55</v>
      </c>
      <c r="C26" s="164" t="s">
        <v>54</v>
      </c>
      <c r="D26" s="164" t="s">
        <v>53</v>
      </c>
      <c r="E26" s="62">
        <f t="shared" ca="1" si="7"/>
        <v>6968</v>
      </c>
      <c r="F26" s="56" t="str">
        <f t="shared" ca="1" si="8"/>
        <v>-</v>
      </c>
      <c r="G26" s="56">
        <f t="shared" ca="1" si="9"/>
        <v>0</v>
      </c>
      <c r="H26" s="56">
        <f t="shared" ca="1" si="9"/>
        <v>0</v>
      </c>
      <c r="I26" s="56">
        <f t="shared" ca="1" si="9"/>
        <v>0</v>
      </c>
      <c r="J26" s="56">
        <f t="shared" ca="1" si="9"/>
        <v>0</v>
      </c>
      <c r="K26" s="104">
        <f t="shared" ref="K26" ca="1" si="14">SUM(G26:J26)</f>
        <v>0</v>
      </c>
      <c r="L26" s="95" t="str">
        <f t="shared" ca="1" si="11"/>
        <v>-</v>
      </c>
    </row>
    <row r="27" spans="1:13" ht="12.75" customHeight="1" x14ac:dyDescent="0.25">
      <c r="A27" s="66"/>
      <c r="B27" s="164" t="s">
        <v>91</v>
      </c>
      <c r="C27" s="164" t="s">
        <v>95</v>
      </c>
      <c r="D27" s="164" t="s">
        <v>94</v>
      </c>
      <c r="E27" s="62">
        <f t="shared" ca="1" si="7"/>
        <v>8086</v>
      </c>
      <c r="F27" s="56" t="str">
        <f t="shared" ca="1" si="8"/>
        <v>-</v>
      </c>
      <c r="G27" s="56">
        <f t="shared" ca="1" si="9"/>
        <v>0</v>
      </c>
      <c r="H27" s="56">
        <f t="shared" ca="1" si="9"/>
        <v>0</v>
      </c>
      <c r="I27" s="56">
        <f t="shared" ca="1" si="9"/>
        <v>0</v>
      </c>
      <c r="J27" s="56">
        <f t="shared" ca="1" si="9"/>
        <v>0</v>
      </c>
      <c r="K27" s="104">
        <f t="shared" ref="K27:K29" ca="1" si="15">SUM(G27:J27)</f>
        <v>0</v>
      </c>
      <c r="L27" s="95"/>
    </row>
    <row r="28" spans="1:13" ht="12.75" customHeight="1" x14ac:dyDescent="0.25">
      <c r="A28" s="66"/>
      <c r="B28" s="164" t="s">
        <v>46</v>
      </c>
      <c r="C28" s="164" t="s">
        <v>77</v>
      </c>
      <c r="D28" s="164" t="s">
        <v>76</v>
      </c>
      <c r="E28" s="62">
        <f t="shared" ca="1" si="7"/>
        <v>9855</v>
      </c>
      <c r="F28" s="56" t="str">
        <f t="shared" ca="1" si="8"/>
        <v>-</v>
      </c>
      <c r="G28" s="56">
        <f t="shared" ca="1" si="9"/>
        <v>0</v>
      </c>
      <c r="H28" s="56">
        <f t="shared" ca="1" si="9"/>
        <v>0</v>
      </c>
      <c r="I28" s="56">
        <f t="shared" ca="1" si="9"/>
        <v>0</v>
      </c>
      <c r="J28" s="56">
        <f t="shared" ca="1" si="9"/>
        <v>0</v>
      </c>
      <c r="K28" s="104">
        <f t="shared" ca="1" si="15"/>
        <v>0</v>
      </c>
      <c r="L28" s="95"/>
    </row>
    <row r="29" spans="1:13" ht="12.75" customHeight="1" x14ac:dyDescent="0.25">
      <c r="A29" s="66"/>
      <c r="B29" s="164" t="s">
        <v>46</v>
      </c>
      <c r="C29" s="164" t="s">
        <v>45</v>
      </c>
      <c r="D29" s="164" t="s">
        <v>44</v>
      </c>
      <c r="E29" s="62">
        <f t="shared" ca="1" si="7"/>
        <v>14407</v>
      </c>
      <c r="F29" s="56" t="str">
        <f t="shared" ca="1" si="8"/>
        <v>-</v>
      </c>
      <c r="G29" s="56">
        <f t="shared" ref="G29:J29" ca="1" si="16">IFERROR(SUMIFS(OFFSET(REL_D,,MATCH($G$1,IND,0)-1),REL_D,G$4,IF(LEFT($D29,1)="W",NwID,OrgID),$D29,InService,"Y"),"-")</f>
        <v>0</v>
      </c>
      <c r="H29" s="56">
        <f t="shared" ca="1" si="16"/>
        <v>0</v>
      </c>
      <c r="I29" s="56">
        <f t="shared" ca="1" si="16"/>
        <v>0</v>
      </c>
      <c r="J29" s="56">
        <f t="shared" ca="1" si="16"/>
        <v>0</v>
      </c>
      <c r="K29" s="104">
        <f t="shared" ca="1" si="15"/>
        <v>0</v>
      </c>
      <c r="L29" s="95"/>
    </row>
    <row r="30" spans="1:13" ht="12.75" customHeight="1" x14ac:dyDescent="0.25">
      <c r="A30" s="66"/>
      <c r="B30" s="74"/>
      <c r="C30" s="74"/>
      <c r="D30" s="75" t="s">
        <v>125</v>
      </c>
      <c r="E30" s="262">
        <f ca="1">SUM(E13:E29)</f>
        <v>148130</v>
      </c>
      <c r="F30" s="59">
        <f t="shared" ref="F30" ca="1" si="17">SUM(F13:F26)</f>
        <v>0</v>
      </c>
      <c r="G30" s="76">
        <f ca="1">SUM(G13:G29)</f>
        <v>15</v>
      </c>
      <c r="H30" s="76">
        <f t="shared" ref="H30:K30" ca="1" si="18">SUM(H13:H29)</f>
        <v>0</v>
      </c>
      <c r="I30" s="76">
        <f t="shared" ca="1" si="18"/>
        <v>3</v>
      </c>
      <c r="J30" s="76">
        <f t="shared" ca="1" si="18"/>
        <v>7</v>
      </c>
      <c r="K30" s="76">
        <f t="shared" ca="1" si="18"/>
        <v>25</v>
      </c>
      <c r="L30" s="103" t="str">
        <f ca="1">IFERROR(K30/F30,"-")</f>
        <v>-</v>
      </c>
    </row>
    <row r="31" spans="1:13" ht="12.75" customHeight="1" x14ac:dyDescent="0.25">
      <c r="A31" s="66"/>
      <c r="B31" s="46"/>
      <c r="C31" s="78"/>
      <c r="D31" s="46"/>
      <c r="E31" s="56"/>
      <c r="F31" s="46"/>
      <c r="G31" s="46"/>
      <c r="H31" s="46"/>
      <c r="I31" s="46"/>
      <c r="J31" s="46"/>
      <c r="K31" s="46"/>
      <c r="L31" s="46"/>
    </row>
    <row r="32" spans="1:13" ht="12.75" customHeight="1" x14ac:dyDescent="0.25">
      <c r="A32" s="66"/>
      <c r="B32" s="79" t="s">
        <v>151</v>
      </c>
      <c r="C32" s="80"/>
      <c r="D32" s="80"/>
      <c r="E32" s="81"/>
      <c r="F32" s="80"/>
      <c r="G32" s="80"/>
      <c r="H32" s="80"/>
      <c r="I32" s="80"/>
      <c r="J32" s="80"/>
      <c r="K32" s="80"/>
      <c r="L32" s="80"/>
    </row>
    <row r="33" spans="1:12" ht="12.75" customHeight="1" x14ac:dyDescent="0.25">
      <c r="A33" s="66"/>
      <c r="B33" s="46" t="s">
        <v>260</v>
      </c>
      <c r="C33" s="46"/>
      <c r="D33" s="46"/>
      <c r="E33" s="56"/>
      <c r="F33" s="46"/>
      <c r="G33" s="46"/>
      <c r="H33" s="46"/>
      <c r="I33" s="46"/>
      <c r="J33" s="46"/>
      <c r="K33" s="46"/>
      <c r="L33" s="46"/>
    </row>
    <row r="34" spans="1:12" ht="12.75" customHeight="1" x14ac:dyDescent="0.25">
      <c r="A34" s="66"/>
      <c r="B34" s="46"/>
      <c r="C34" s="46"/>
      <c r="D34" s="46"/>
      <c r="E34" s="56"/>
      <c r="F34" s="46"/>
      <c r="G34" s="46"/>
      <c r="H34" s="46"/>
      <c r="I34" s="46"/>
      <c r="J34" s="46"/>
      <c r="K34" s="46"/>
      <c r="L34" s="46"/>
    </row>
    <row r="35" spans="1:12" x14ac:dyDescent="0.25">
      <c r="A35" s="66"/>
    </row>
    <row r="36" spans="1:12" hidden="1" x14ac:dyDescent="0.25">
      <c r="A36" s="66"/>
    </row>
    <row r="37" spans="1:12" x14ac:dyDescent="0.25">
      <c r="A37" s="66"/>
    </row>
    <row r="38" spans="1:12" x14ac:dyDescent="0.25">
      <c r="A38" s="66"/>
      <c r="B38" s="158"/>
      <c r="G38" s="66">
        <f>24-8</f>
        <v>16</v>
      </c>
    </row>
    <row r="39" spans="1:12" x14ac:dyDescent="0.25">
      <c r="A39" s="66"/>
    </row>
    <row r="40" spans="1:12" x14ac:dyDescent="0.25">
      <c r="A40" s="66"/>
    </row>
    <row r="41" spans="1:12" x14ac:dyDescent="0.25"/>
    <row r="42" spans="1:12" x14ac:dyDescent="0.25"/>
    <row r="49" x14ac:dyDescent="0.25"/>
    <row r="50" x14ac:dyDescent="0.25"/>
    <row r="51" x14ac:dyDescent="0.25"/>
    <row r="52" x14ac:dyDescent="0.25"/>
    <row r="53" x14ac:dyDescent="0.25"/>
    <row r="61" x14ac:dyDescent="0.25"/>
    <row r="62" x14ac:dyDescent="0.25"/>
    <row r="63" x14ac:dyDescent="0.25"/>
    <row r="64" x14ac:dyDescent="0.25"/>
    <row r="65" x14ac:dyDescent="0.25"/>
    <row r="66" x14ac:dyDescent="0.25"/>
    <row r="67" x14ac:dyDescent="0.25"/>
    <row r="68" x14ac:dyDescent="0.25"/>
    <row r="69" x14ac:dyDescent="0.25"/>
    <row r="70" x14ac:dyDescent="0.25"/>
    <row r="71" x14ac:dyDescent="0.25"/>
    <row r="72" x14ac:dyDescent="0.25"/>
    <row r="73" x14ac:dyDescent="0.25"/>
  </sheetData>
  <pageMargins left="0.7" right="0.7" top="0.75" bottom="0.75" header="0.3" footer="0.3"/>
  <pageSetup paperSize="9" orientation="portrait" r:id="rId1"/>
  <ignoredErrors>
    <ignoredError sqref="E12:L12" formula="1"/>
  </ignoredError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2">
    <tabColor rgb="FF00B0F0"/>
  </sheetPr>
  <dimension ref="A1:S73"/>
  <sheetViews>
    <sheetView topLeftCell="B1" workbookViewId="0">
      <selection activeCell="E4" sqref="E4"/>
    </sheetView>
  </sheetViews>
  <sheetFormatPr defaultColWidth="0" defaultRowHeight="15" zeroHeight="1" x14ac:dyDescent="0.25"/>
  <cols>
    <col min="1" max="1" width="1.7109375" style="66" customWidth="1"/>
    <col min="2" max="2" width="10.28515625" style="66" customWidth="1"/>
    <col min="3" max="3" width="40.42578125" style="66" customWidth="1"/>
    <col min="4" max="4" width="11.42578125" style="66" customWidth="1"/>
    <col min="5" max="5" width="12.7109375" style="82" customWidth="1"/>
    <col min="6" max="6" width="11.28515625" style="66" bestFit="1" customWidth="1"/>
    <col min="7" max="10" width="18.140625" style="66" customWidth="1"/>
    <col min="11" max="11" width="6" style="66" hidden="1" customWidth="1"/>
    <col min="12" max="12" width="12.42578125" style="66" hidden="1" customWidth="1"/>
    <col min="13" max="13" width="17.7109375" style="66" hidden="1" customWidth="1"/>
    <col min="14" max="14" width="6.28515625" style="66" hidden="1" customWidth="1"/>
    <col min="15" max="16" width="5.42578125" style="66" hidden="1" customWidth="1"/>
    <col min="17" max="17" width="11.140625" style="66" hidden="1" customWidth="1"/>
    <col min="18" max="18" width="12.42578125" style="66" hidden="1" customWidth="1"/>
    <col min="19" max="19" width="5.7109375" style="66" hidden="1" customWidth="1"/>
    <col min="20" max="16384" width="0" style="66" hidden="1"/>
  </cols>
  <sheetData>
    <row r="1" spans="2:18" ht="18.75" customHeight="1" x14ac:dyDescent="0.25">
      <c r="B1" s="64" t="s">
        <v>261</v>
      </c>
      <c r="C1" s="65"/>
      <c r="D1" s="65"/>
      <c r="E1" s="47" t="s">
        <v>116</v>
      </c>
      <c r="F1" s="47" t="s">
        <v>135</v>
      </c>
      <c r="G1" s="47" t="s">
        <v>178</v>
      </c>
      <c r="H1" s="47"/>
      <c r="I1" s="47"/>
      <c r="J1" s="47"/>
      <c r="K1" s="47"/>
      <c r="L1" s="47" t="s">
        <v>180</v>
      </c>
      <c r="M1" s="47" t="s">
        <v>181</v>
      </c>
      <c r="N1" s="47"/>
      <c r="O1" s="47"/>
      <c r="P1" s="47"/>
      <c r="Q1" s="47" t="s">
        <v>182</v>
      </c>
      <c r="R1" s="47" t="s">
        <v>183</v>
      </c>
    </row>
    <row r="2" spans="2:18" ht="12.75" customHeight="1" x14ac:dyDescent="0.25">
      <c r="B2" s="48" t="s">
        <v>148</v>
      </c>
      <c r="C2" s="48" t="s">
        <v>139</v>
      </c>
      <c r="D2" s="48" t="s">
        <v>140</v>
      </c>
      <c r="E2" s="263"/>
      <c r="F2" s="67"/>
      <c r="G2" s="67" t="s">
        <v>143</v>
      </c>
      <c r="H2" s="67" t="s">
        <v>144</v>
      </c>
      <c r="I2" s="67" t="s">
        <v>145</v>
      </c>
      <c r="J2" s="67" t="s">
        <v>146</v>
      </c>
      <c r="K2" s="67" t="s">
        <v>147</v>
      </c>
      <c r="L2" s="68" t="s">
        <v>149</v>
      </c>
      <c r="M2" s="91" t="s">
        <v>143</v>
      </c>
      <c r="N2" s="91" t="s">
        <v>144</v>
      </c>
      <c r="O2" s="91" t="s">
        <v>145</v>
      </c>
      <c r="P2" s="90" t="s">
        <v>146</v>
      </c>
      <c r="Q2" s="90" t="s">
        <v>147</v>
      </c>
      <c r="R2" s="94" t="s">
        <v>149</v>
      </c>
    </row>
    <row r="3" spans="2:18" ht="12.75" customHeight="1" x14ac:dyDescent="0.25">
      <c r="B3" s="69"/>
      <c r="C3" s="69"/>
      <c r="D3" s="69"/>
      <c r="E3" s="68" t="s">
        <v>141</v>
      </c>
      <c r="F3" s="70" t="s">
        <v>193</v>
      </c>
      <c r="G3" s="70" t="s">
        <v>186</v>
      </c>
      <c r="H3" s="71"/>
      <c r="I3" s="71"/>
      <c r="J3" s="71"/>
      <c r="K3" s="121"/>
      <c r="L3" s="117"/>
      <c r="M3" s="114" t="s">
        <v>150</v>
      </c>
      <c r="N3" s="92"/>
      <c r="O3" s="92"/>
      <c r="P3" s="92"/>
      <c r="Q3" s="127"/>
      <c r="R3" s="126"/>
    </row>
    <row r="4" spans="2:18" ht="12.75" customHeight="1" x14ac:dyDescent="0.25">
      <c r="B4" s="69"/>
      <c r="C4" s="69"/>
      <c r="D4" s="69"/>
      <c r="E4" s="261">
        <f>Control!$I$2</f>
        <v>45383</v>
      </c>
      <c r="F4" s="261">
        <f>Control!$I$2</f>
        <v>45383</v>
      </c>
      <c r="G4" s="52">
        <v>45108</v>
      </c>
      <c r="H4" s="52">
        <v>45200</v>
      </c>
      <c r="I4" s="52">
        <v>45292</v>
      </c>
      <c r="J4" s="52">
        <v>45383</v>
      </c>
      <c r="K4" s="122"/>
      <c r="L4" s="118"/>
      <c r="M4" s="115">
        <v>44013</v>
      </c>
      <c r="N4" s="93">
        <v>44105</v>
      </c>
      <c r="O4" s="93">
        <v>44197</v>
      </c>
      <c r="P4" s="93">
        <v>44287</v>
      </c>
      <c r="Q4" s="127"/>
      <c r="R4" s="126"/>
    </row>
    <row r="5" spans="2:18" ht="12.75" customHeight="1" x14ac:dyDescent="0.25">
      <c r="B5" s="46" t="s">
        <v>34</v>
      </c>
      <c r="C5" s="46" t="s">
        <v>158</v>
      </c>
      <c r="D5" s="46" t="s">
        <v>34</v>
      </c>
      <c r="E5" s="62">
        <f t="shared" ref="E5:E11" ca="1" si="0">IFERROR(SUMIFS(OFFSET(REL_D,,MATCH($E$1,IND,0)-1),REL_D,E$4,IF(LEFT($D5,1)="W",NwID,OrgID),$D5,InService,"Y"),"-")</f>
        <v>22526</v>
      </c>
      <c r="F5" s="56">
        <f t="shared" ref="F5:F11" ca="1" si="1">IFERROR(SUMIFS(OFFSET(REL_D,,MATCH($F$1,IND,0)-1),REL_D,F$4,IF(LEFT($D5,1)="W",NwID,OrgID),$D5,InService,"Y"),"-")</f>
        <v>2458</v>
      </c>
      <c r="G5" s="56">
        <f t="shared" ref="G5:J11" ca="1" si="2">IFERROR(SUMIFS(OFFSET(REL_D,,MATCH($G$1,IND,0)-1),REL_D,G$4,IF(LEFT($D5,1)="W",NwID,OrgID),$D5,InService,"Y"),"-")</f>
        <v>0</v>
      </c>
      <c r="H5" s="56">
        <f t="shared" ca="1" si="2"/>
        <v>0</v>
      </c>
      <c r="I5" s="56">
        <f t="shared" ca="1" si="2"/>
        <v>0</v>
      </c>
      <c r="J5" s="56">
        <f ca="1">IFERROR(SUMIFS(OFFSET(REL_D,,MATCH($G$1,IND,0)-1),REL_D,J$4,IF(LEFT($D5,1)="W",NwID,OrgID),$D5,InService,"Y"),"-")</f>
        <v>1</v>
      </c>
      <c r="K5" s="123">
        <f ca="1">SUM(G5:J5)</f>
        <v>1</v>
      </c>
      <c r="L5" s="119">
        <f ca="1">IFERROR(K5/F5,"-")</f>
        <v>4.0683482506102521E-4</v>
      </c>
      <c r="M5" s="56">
        <f ca="1">SUMIF($B$5:$B$11,D5,$M$13:$M$26)</f>
        <v>0</v>
      </c>
      <c r="N5" s="56">
        <f ca="1">SUMIF($B$5:$B$11,D5,$N$13:$N$26)</f>
        <v>0</v>
      </c>
      <c r="O5" s="56">
        <f ca="1">SUMIF($B$5:$B$11,D5,$O$13:$O$26)</f>
        <v>0</v>
      </c>
      <c r="P5" s="56" t="str">
        <f t="shared" ref="P5:P11" ca="1" si="3">IFERROR(SUMIFS(OFFSET(REL_D,,MATCH($M$1,IND,0)-1),REL_D,P$4,IF(LEFT($D5,1)="W",NwID,OrgID),$D5,InService,"Y"),"-")</f>
        <v>-</v>
      </c>
      <c r="Q5" s="128">
        <f ca="1">SUM(M5:P5)</f>
        <v>0</v>
      </c>
      <c r="R5" s="108">
        <f ca="1">IFERROR(Q5/K5,"-")</f>
        <v>0</v>
      </c>
    </row>
    <row r="6" spans="2:18" ht="12.75" customHeight="1" x14ac:dyDescent="0.25">
      <c r="B6" s="46" t="s">
        <v>27</v>
      </c>
      <c r="C6" s="46" t="s">
        <v>159</v>
      </c>
      <c r="D6" s="46" t="s">
        <v>27</v>
      </c>
      <c r="E6" s="62">
        <f t="shared" ca="1" si="0"/>
        <v>38818</v>
      </c>
      <c r="F6" s="56">
        <f t="shared" ca="1" si="1"/>
        <v>4414</v>
      </c>
      <c r="G6" s="56">
        <f t="shared" ca="1" si="2"/>
        <v>1</v>
      </c>
      <c r="H6" s="56">
        <f t="shared" ca="1" si="2"/>
        <v>1</v>
      </c>
      <c r="I6" s="56">
        <f t="shared" ca="1" si="2"/>
        <v>2</v>
      </c>
      <c r="J6" s="56">
        <f t="shared" ca="1" si="2"/>
        <v>2</v>
      </c>
      <c r="K6" s="123"/>
      <c r="L6" s="119"/>
      <c r="M6" s="56"/>
      <c r="N6" s="56"/>
      <c r="O6" s="56"/>
      <c r="P6" s="56"/>
      <c r="Q6" s="128"/>
      <c r="R6" s="108"/>
    </row>
    <row r="7" spans="2:18" ht="12.75" customHeight="1" x14ac:dyDescent="0.25">
      <c r="B7" s="46" t="s">
        <v>43</v>
      </c>
      <c r="C7" s="46" t="s">
        <v>160</v>
      </c>
      <c r="D7" s="46" t="s">
        <v>43</v>
      </c>
      <c r="E7" s="62">
        <f t="shared" ca="1" si="0"/>
        <v>0</v>
      </c>
      <c r="F7" s="56">
        <f t="shared" ca="1" si="1"/>
        <v>0</v>
      </c>
      <c r="G7" s="56">
        <f t="shared" ca="1" si="2"/>
        <v>0</v>
      </c>
      <c r="H7" s="56">
        <f t="shared" ca="1" si="2"/>
        <v>0</v>
      </c>
      <c r="I7" s="56">
        <f t="shared" ca="1" si="2"/>
        <v>0</v>
      </c>
      <c r="J7" s="56">
        <f t="shared" ca="1" si="2"/>
        <v>0</v>
      </c>
      <c r="K7" s="123"/>
      <c r="L7" s="119"/>
      <c r="M7" s="56"/>
      <c r="N7" s="56"/>
      <c r="O7" s="56"/>
      <c r="P7" s="56"/>
      <c r="Q7" s="128"/>
      <c r="R7" s="108"/>
    </row>
    <row r="8" spans="2:18" ht="12.75" customHeight="1" x14ac:dyDescent="0.25">
      <c r="B8" s="46" t="s">
        <v>46</v>
      </c>
      <c r="C8" s="46" t="s">
        <v>161</v>
      </c>
      <c r="D8" s="46" t="s">
        <v>46</v>
      </c>
      <c r="E8" s="62">
        <f t="shared" ca="1" si="0"/>
        <v>47327</v>
      </c>
      <c r="F8" s="56">
        <f t="shared" ca="1" si="1"/>
        <v>4957</v>
      </c>
      <c r="G8" s="56">
        <f t="shared" ca="1" si="2"/>
        <v>0</v>
      </c>
      <c r="H8" s="56">
        <f t="shared" ca="1" si="2"/>
        <v>0</v>
      </c>
      <c r="I8" s="56">
        <f ca="1">IFERROR(SUMIFS(OFFSET(REL_D,,MATCH($G$1,IND,0)-1),REL_D,I$4,IF(LEFT($D8,1)="W",NwID,OrgID),$D8,InService,"Y"),"-")</f>
        <v>0</v>
      </c>
      <c r="J8" s="56">
        <f t="shared" ca="1" si="2"/>
        <v>1</v>
      </c>
      <c r="K8" s="123">
        <f t="shared" ref="K8:K11" ca="1" si="4">SUM(G8:J8)</f>
        <v>1</v>
      </c>
      <c r="L8" s="119">
        <f t="shared" ref="L8:L11" ca="1" si="5">IFERROR(K8/F8,"-")</f>
        <v>2.0173492031470649E-4</v>
      </c>
      <c r="M8" s="56">
        <f ca="1">SUMIF($B$5:$B$11,D8,$M$13:$M$26)</f>
        <v>0</v>
      </c>
      <c r="N8" s="56">
        <f ca="1">SUMIF($B$5:$B$11,D8,$N$13:$N$26)</f>
        <v>0</v>
      </c>
      <c r="O8" s="56">
        <f ca="1">SUMIF($B$5:$B$11,D8,$O$13:$O$26)</f>
        <v>0</v>
      </c>
      <c r="P8" s="56" t="str">
        <f t="shared" ca="1" si="3"/>
        <v>-</v>
      </c>
      <c r="Q8" s="128">
        <f t="shared" ref="Q8:Q11" ca="1" si="6">SUM(M8:P8)</f>
        <v>0</v>
      </c>
      <c r="R8" s="108">
        <f t="shared" ref="R8:R11" ca="1" si="7">IFERROR(Q8/K8,"-")</f>
        <v>0</v>
      </c>
    </row>
    <row r="9" spans="2:18" ht="12.75" customHeight="1" x14ac:dyDescent="0.25">
      <c r="B9" s="46" t="s">
        <v>55</v>
      </c>
      <c r="C9" s="46" t="s">
        <v>162</v>
      </c>
      <c r="D9" s="46" t="s">
        <v>55</v>
      </c>
      <c r="E9" s="62">
        <f t="shared" ca="1" si="0"/>
        <v>22221</v>
      </c>
      <c r="F9" s="56">
        <f t="shared" ca="1" si="1"/>
        <v>2376</v>
      </c>
      <c r="G9" s="56">
        <f t="shared" ca="1" si="2"/>
        <v>0</v>
      </c>
      <c r="H9" s="56">
        <f t="shared" ca="1" si="2"/>
        <v>0</v>
      </c>
      <c r="I9" s="56">
        <f t="shared" ca="1" si="2"/>
        <v>0</v>
      </c>
      <c r="J9" s="56">
        <f t="shared" ca="1" si="2"/>
        <v>0</v>
      </c>
      <c r="K9" s="123">
        <f t="shared" ca="1" si="4"/>
        <v>0</v>
      </c>
      <c r="L9" s="119">
        <f t="shared" ca="1" si="5"/>
        <v>0</v>
      </c>
      <c r="M9" s="56">
        <f ca="1">SUMIF($B$5:$B$11,D9,$M$13:$M$26)</f>
        <v>0</v>
      </c>
      <c r="N9" s="56">
        <f ca="1">SUMIF($B$5:$B$11,D9,$N$13:$N$26)</f>
        <v>0</v>
      </c>
      <c r="O9" s="56">
        <f ca="1">SUMIF($B$5:$B$11,D9,$O$13:$O$26)</f>
        <v>0</v>
      </c>
      <c r="P9" s="56" t="str">
        <f t="shared" ca="1" si="3"/>
        <v>-</v>
      </c>
      <c r="Q9" s="128">
        <f t="shared" ca="1" si="6"/>
        <v>0</v>
      </c>
      <c r="R9" s="108" t="str">
        <f t="shared" ca="1" si="7"/>
        <v>-</v>
      </c>
    </row>
    <row r="10" spans="2:18" ht="12.75" customHeight="1" x14ac:dyDescent="0.25">
      <c r="B10" s="46" t="s">
        <v>80</v>
      </c>
      <c r="C10" s="46" t="s">
        <v>163</v>
      </c>
      <c r="D10" s="46" t="s">
        <v>80</v>
      </c>
      <c r="E10" s="62">
        <f t="shared" ca="1" si="0"/>
        <v>9152</v>
      </c>
      <c r="F10" s="56">
        <f t="shared" ca="1" si="1"/>
        <v>1240</v>
      </c>
      <c r="G10" s="56">
        <f t="shared" ca="1" si="2"/>
        <v>0</v>
      </c>
      <c r="H10" s="56">
        <f t="shared" ca="1" si="2"/>
        <v>0</v>
      </c>
      <c r="I10" s="56">
        <f t="shared" ca="1" si="2"/>
        <v>0</v>
      </c>
      <c r="J10" s="56">
        <f t="shared" ca="1" si="2"/>
        <v>0</v>
      </c>
      <c r="K10" s="123">
        <f t="shared" ca="1" si="4"/>
        <v>0</v>
      </c>
      <c r="L10" s="119">
        <f t="shared" ca="1" si="5"/>
        <v>0</v>
      </c>
      <c r="M10" s="56">
        <f ca="1">SUMIF($B$5:$B$11,D10,$M$13:$M$26)</f>
        <v>0</v>
      </c>
      <c r="N10" s="56">
        <f ca="1">SUMIF($B$5:$B$11,D10,$N$13:$N$26)</f>
        <v>0</v>
      </c>
      <c r="O10" s="56">
        <f ca="1">SUMIF($B$5:$B$11,D10,$O$13:$O$26)</f>
        <v>0</v>
      </c>
      <c r="P10" s="56" t="str">
        <f t="shared" ca="1" si="3"/>
        <v>-</v>
      </c>
      <c r="Q10" s="128">
        <f t="shared" ca="1" si="6"/>
        <v>0</v>
      </c>
      <c r="R10" s="108" t="str">
        <f t="shared" ca="1" si="7"/>
        <v>-</v>
      </c>
    </row>
    <row r="11" spans="2:18" ht="12.75" customHeight="1" x14ac:dyDescent="0.25">
      <c r="B11" s="46" t="s">
        <v>91</v>
      </c>
      <c r="C11" s="46" t="s">
        <v>164</v>
      </c>
      <c r="D11" s="46" t="s">
        <v>91</v>
      </c>
      <c r="E11" s="62">
        <f t="shared" ca="1" si="0"/>
        <v>8086</v>
      </c>
      <c r="F11" s="56">
        <f t="shared" ca="1" si="1"/>
        <v>1017</v>
      </c>
      <c r="G11" s="56">
        <f t="shared" ca="1" si="2"/>
        <v>0</v>
      </c>
      <c r="H11" s="56">
        <f t="shared" ca="1" si="2"/>
        <v>0</v>
      </c>
      <c r="I11" s="56">
        <f t="shared" ca="1" si="2"/>
        <v>0</v>
      </c>
      <c r="J11" s="56">
        <f t="shared" ca="1" si="2"/>
        <v>0</v>
      </c>
      <c r="K11" s="123">
        <f t="shared" ca="1" si="4"/>
        <v>0</v>
      </c>
      <c r="L11" s="119">
        <f t="shared" ca="1" si="5"/>
        <v>0</v>
      </c>
      <c r="M11" s="56">
        <f ca="1">SUMIF($B$5:$B$11,D11,$M$13:$M$26)</f>
        <v>0</v>
      </c>
      <c r="N11" s="56">
        <f ca="1">SUMIF($B$5:$B$11,D11,$N$13:$N$26)</f>
        <v>0</v>
      </c>
      <c r="O11" s="56">
        <f ca="1">SUMIF($B$5:$B$11,D11,$O$13:$O$26)</f>
        <v>0</v>
      </c>
      <c r="P11" s="56" t="str">
        <f t="shared" ca="1" si="3"/>
        <v>-</v>
      </c>
      <c r="Q11" s="128">
        <f t="shared" ca="1" si="6"/>
        <v>0</v>
      </c>
      <c r="R11" s="108" t="str">
        <f t="shared" ca="1" si="7"/>
        <v>-</v>
      </c>
    </row>
    <row r="12" spans="2:18" ht="12.75" customHeight="1" x14ac:dyDescent="0.25">
      <c r="B12" s="73"/>
      <c r="C12" s="74"/>
      <c r="D12" s="75" t="s">
        <v>125</v>
      </c>
      <c r="E12" s="262">
        <f t="shared" ref="E12:K12" ca="1" si="8">SUM(E5:E11)</f>
        <v>148130</v>
      </c>
      <c r="F12" s="59">
        <f t="shared" ca="1" si="8"/>
        <v>16462</v>
      </c>
      <c r="G12" s="76">
        <f t="shared" ca="1" si="8"/>
        <v>1</v>
      </c>
      <c r="H12" s="76">
        <f t="shared" ca="1" si="8"/>
        <v>1</v>
      </c>
      <c r="I12" s="76">
        <f t="shared" ca="1" si="8"/>
        <v>2</v>
      </c>
      <c r="J12" s="76">
        <f t="shared" ca="1" si="8"/>
        <v>4</v>
      </c>
      <c r="K12" s="124">
        <f t="shared" ca="1" si="8"/>
        <v>2</v>
      </c>
      <c r="L12" s="120">
        <f ca="1">IFERROR(K12/F12,"-")</f>
        <v>1.2149192078726765E-4</v>
      </c>
      <c r="M12" s="97">
        <f ca="1">SUM(M5:M11)</f>
        <v>0</v>
      </c>
      <c r="N12" s="98">
        <f ca="1">SUM(N5:N11)</f>
        <v>0</v>
      </c>
      <c r="O12" s="99">
        <f ca="1">SUM(O5:O11)</f>
        <v>0</v>
      </c>
      <c r="P12" s="99">
        <f ca="1">SUM(P5:P11)</f>
        <v>0</v>
      </c>
      <c r="Q12" s="129">
        <f ca="1">SUM(Q5:Q11)</f>
        <v>0</v>
      </c>
      <c r="R12" s="109">
        <f ca="1">IFERROR(Q12/K12,"-")</f>
        <v>0</v>
      </c>
    </row>
    <row r="13" spans="2:18" ht="12.75" customHeight="1" x14ac:dyDescent="0.25">
      <c r="B13" s="46" t="s">
        <v>80</v>
      </c>
      <c r="C13" s="46" t="s">
        <v>107</v>
      </c>
      <c r="D13" s="46" t="s">
        <v>106</v>
      </c>
      <c r="E13" s="62">
        <f t="shared" ref="E13:E29" ca="1" si="9">IFERROR(SUMIFS(OFFSET(REL_D,,MATCH($E$1,IND,0)-1),REL_D,E$4,IF(LEFT($D13,1)="W",NwID,OrgID),$D13,InService,"Y"),"-")</f>
        <v>9152</v>
      </c>
      <c r="F13" s="56">
        <f t="shared" ref="F13:F29" ca="1" si="10">IFERROR(SUMIFS(OFFSET(REL_D,,MATCH($F$1,IND,0)-1),REL_D,F$4,IF(LEFT($D13,1)="W",NwID,OrgID),$D13,InService,"Y"),"-")</f>
        <v>1240</v>
      </c>
      <c r="G13" s="56">
        <f t="shared" ref="G13:J28" ca="1" si="11">IFERROR(SUMIFS(OFFSET(REL_D,,MATCH($G$1,IND,0)-1),REL_D,G$4,IF(LEFT($D13,1)="W",NwID,OrgID),$D13,InService,"Y"),"-")</f>
        <v>0</v>
      </c>
      <c r="H13" s="56">
        <f t="shared" ca="1" si="11"/>
        <v>0</v>
      </c>
      <c r="I13" s="56">
        <f t="shared" ca="1" si="11"/>
        <v>0</v>
      </c>
      <c r="J13" s="56">
        <f t="shared" ca="1" si="11"/>
        <v>0</v>
      </c>
      <c r="K13" s="123">
        <f ca="1">SUM(G13:J13)</f>
        <v>0</v>
      </c>
      <c r="L13" s="119">
        <f ca="1">IFERROR(K13/F13,"-")</f>
        <v>0</v>
      </c>
      <c r="M13" s="116" t="str">
        <f t="shared" ref="M13:P26" ca="1" si="12">IFERROR(SUMIFS(OFFSET(REL_D,,MATCH($M$1,IND,0)-1),REL_D,M$4,IF(LEFT($D13,1)="W",NwID,OrgID),$D13),"-")</f>
        <v>-</v>
      </c>
      <c r="N13" s="56" t="str">
        <f t="shared" ca="1" si="12"/>
        <v>-</v>
      </c>
      <c r="O13" s="56" t="str">
        <f t="shared" ca="1" si="12"/>
        <v>-</v>
      </c>
      <c r="P13" s="56" t="str">
        <f t="shared" ca="1" si="12"/>
        <v>-</v>
      </c>
      <c r="Q13" s="128">
        <f ca="1">SUM(M13:P13)</f>
        <v>0</v>
      </c>
      <c r="R13" s="108" t="str">
        <f ca="1">IFERROR(Q13/K13,"-")</f>
        <v>-</v>
      </c>
    </row>
    <row r="14" spans="2:18" ht="12.75" customHeight="1" x14ac:dyDescent="0.25">
      <c r="B14" s="46" t="s">
        <v>34</v>
      </c>
      <c r="C14" s="46" t="s">
        <v>36</v>
      </c>
      <c r="D14" s="46" t="s">
        <v>35</v>
      </c>
      <c r="E14" s="62">
        <f t="shared" ca="1" si="9"/>
        <v>8532</v>
      </c>
      <c r="F14" s="56">
        <f t="shared" ca="1" si="10"/>
        <v>1032</v>
      </c>
      <c r="G14" s="56">
        <f t="shared" ca="1" si="11"/>
        <v>0</v>
      </c>
      <c r="H14" s="56">
        <f t="shared" ca="1" si="11"/>
        <v>0</v>
      </c>
      <c r="I14" s="56">
        <f t="shared" ca="1" si="11"/>
        <v>0</v>
      </c>
      <c r="J14" s="56">
        <f t="shared" ca="1" si="11"/>
        <v>0</v>
      </c>
      <c r="K14" s="123">
        <f t="shared" ref="K14:K26" ca="1" si="13">SUM(G14:J14)</f>
        <v>0</v>
      </c>
      <c r="L14" s="119">
        <f t="shared" ref="L14:L26" ca="1" si="14">IFERROR(K14/F14,"-")</f>
        <v>0</v>
      </c>
      <c r="M14" s="116" t="str">
        <f t="shared" ca="1" si="12"/>
        <v>-</v>
      </c>
      <c r="N14" s="56" t="str">
        <f t="shared" ca="1" si="12"/>
        <v>-</v>
      </c>
      <c r="O14" s="56" t="str">
        <f t="shared" ca="1" si="12"/>
        <v>-</v>
      </c>
      <c r="P14" s="56" t="str">
        <f t="shared" ca="1" si="12"/>
        <v>-</v>
      </c>
      <c r="Q14" s="128">
        <f t="shared" ref="Q14:Q26" ca="1" si="15">SUM(M14:P14)</f>
        <v>0</v>
      </c>
      <c r="R14" s="108" t="str">
        <f t="shared" ref="R14:R26" ca="1" si="16">IFERROR(Q14/K14,"-")</f>
        <v>-</v>
      </c>
    </row>
    <row r="15" spans="2:18" ht="12.75" customHeight="1" x14ac:dyDescent="0.25">
      <c r="B15" s="46" t="s">
        <v>34</v>
      </c>
      <c r="C15" s="46" t="s">
        <v>40</v>
      </c>
      <c r="D15" s="46" t="s">
        <v>39</v>
      </c>
      <c r="E15" s="62">
        <f t="shared" ca="1" si="9"/>
        <v>4651</v>
      </c>
      <c r="F15" s="56">
        <f t="shared" ca="1" si="10"/>
        <v>523</v>
      </c>
      <c r="G15" s="56">
        <f t="shared" ca="1" si="11"/>
        <v>0</v>
      </c>
      <c r="H15" s="56">
        <f t="shared" ca="1" si="11"/>
        <v>0</v>
      </c>
      <c r="I15" s="56">
        <f t="shared" ca="1" si="11"/>
        <v>0</v>
      </c>
      <c r="J15" s="56">
        <f t="shared" ca="1" si="11"/>
        <v>1</v>
      </c>
      <c r="K15" s="123">
        <f t="shared" ca="1" si="13"/>
        <v>1</v>
      </c>
      <c r="L15" s="119">
        <f t="shared" ca="1" si="14"/>
        <v>1.9120458891013384E-3</v>
      </c>
      <c r="M15" s="116" t="str">
        <f t="shared" ca="1" si="12"/>
        <v>-</v>
      </c>
      <c r="N15" s="56" t="str">
        <f t="shared" ca="1" si="12"/>
        <v>-</v>
      </c>
      <c r="O15" s="56" t="str">
        <f t="shared" ca="1" si="12"/>
        <v>-</v>
      </c>
      <c r="P15" s="56" t="str">
        <f t="shared" ca="1" si="12"/>
        <v>-</v>
      </c>
      <c r="Q15" s="128">
        <f t="shared" ca="1" si="15"/>
        <v>0</v>
      </c>
      <c r="R15" s="108">
        <f t="shared" ca="1" si="16"/>
        <v>0</v>
      </c>
    </row>
    <row r="16" spans="2:18" ht="12.75" customHeight="1" x14ac:dyDescent="0.25">
      <c r="B16" s="46" t="s">
        <v>34</v>
      </c>
      <c r="C16" s="46" t="s">
        <v>86</v>
      </c>
      <c r="D16" s="46" t="s">
        <v>85</v>
      </c>
      <c r="E16" s="62">
        <f t="shared" ca="1" si="9"/>
        <v>9343</v>
      </c>
      <c r="F16" s="56">
        <f t="shared" ca="1" si="10"/>
        <v>903</v>
      </c>
      <c r="G16" s="56">
        <f t="shared" ca="1" si="11"/>
        <v>0</v>
      </c>
      <c r="H16" s="56">
        <f t="shared" ca="1" si="11"/>
        <v>0</v>
      </c>
      <c r="I16" s="56">
        <f t="shared" ca="1" si="11"/>
        <v>0</v>
      </c>
      <c r="J16" s="56">
        <f t="shared" ca="1" si="11"/>
        <v>0</v>
      </c>
      <c r="K16" s="123">
        <f t="shared" ca="1" si="13"/>
        <v>0</v>
      </c>
      <c r="L16" s="119">
        <f t="shared" ca="1" si="14"/>
        <v>0</v>
      </c>
      <c r="M16" s="116" t="str">
        <f t="shared" ca="1" si="12"/>
        <v>-</v>
      </c>
      <c r="N16" s="56" t="str">
        <f t="shared" ca="1" si="12"/>
        <v>-</v>
      </c>
      <c r="O16" s="56" t="str">
        <f t="shared" ca="1" si="12"/>
        <v>-</v>
      </c>
      <c r="P16" s="56" t="str">
        <f t="shared" ca="1" si="12"/>
        <v>-</v>
      </c>
      <c r="Q16" s="128">
        <f t="shared" ca="1" si="15"/>
        <v>0</v>
      </c>
      <c r="R16" s="108" t="str">
        <f t="shared" ca="1" si="16"/>
        <v>-</v>
      </c>
    </row>
    <row r="17" spans="1:18" ht="12.75" customHeight="1" x14ac:dyDescent="0.25">
      <c r="B17" s="46" t="s">
        <v>46</v>
      </c>
      <c r="C17" s="46" t="s">
        <v>52</v>
      </c>
      <c r="D17" s="46" t="s">
        <v>51</v>
      </c>
      <c r="E17" s="62">
        <f t="shared" ca="1" si="9"/>
        <v>7371</v>
      </c>
      <c r="F17" s="56">
        <f t="shared" ca="1" si="10"/>
        <v>790</v>
      </c>
      <c r="G17" s="56">
        <f t="shared" ca="1" si="11"/>
        <v>0</v>
      </c>
      <c r="H17" s="56">
        <f t="shared" ca="1" si="11"/>
        <v>0</v>
      </c>
      <c r="I17" s="56">
        <f t="shared" ca="1" si="11"/>
        <v>0</v>
      </c>
      <c r="J17" s="56">
        <f t="shared" ca="1" si="11"/>
        <v>0</v>
      </c>
      <c r="K17" s="123">
        <f t="shared" ca="1" si="13"/>
        <v>0</v>
      </c>
      <c r="L17" s="119">
        <f t="shared" ca="1" si="14"/>
        <v>0</v>
      </c>
      <c r="M17" s="116" t="str">
        <f t="shared" ca="1" si="12"/>
        <v>-</v>
      </c>
      <c r="N17" s="56" t="str">
        <f t="shared" ca="1" si="12"/>
        <v>-</v>
      </c>
      <c r="O17" s="56" t="str">
        <f t="shared" ca="1" si="12"/>
        <v>-</v>
      </c>
      <c r="P17" s="56" t="str">
        <f t="shared" ca="1" si="12"/>
        <v>-</v>
      </c>
      <c r="Q17" s="128">
        <f t="shared" ca="1" si="15"/>
        <v>0</v>
      </c>
      <c r="R17" s="108" t="str">
        <f t="shared" ca="1" si="16"/>
        <v>-</v>
      </c>
    </row>
    <row r="18" spans="1:18" ht="12.75" customHeight="1" x14ac:dyDescent="0.25">
      <c r="B18" s="164" t="s">
        <v>46</v>
      </c>
      <c r="C18" s="164" t="s">
        <v>71</v>
      </c>
      <c r="D18" s="164" t="s">
        <v>70</v>
      </c>
      <c r="E18" s="62">
        <f t="shared" ca="1" si="9"/>
        <v>5223</v>
      </c>
      <c r="F18" s="56">
        <f t="shared" ca="1" si="10"/>
        <v>567</v>
      </c>
      <c r="G18" s="56">
        <f t="shared" ca="1" si="11"/>
        <v>0</v>
      </c>
      <c r="H18" s="56">
        <f t="shared" ca="1" si="11"/>
        <v>0</v>
      </c>
      <c r="I18" s="56">
        <f t="shared" ca="1" si="11"/>
        <v>0</v>
      </c>
      <c r="J18" s="56">
        <f t="shared" ca="1" si="11"/>
        <v>0</v>
      </c>
      <c r="K18" s="123">
        <f t="shared" ref="K18" ca="1" si="17">SUM(G18:J18)</f>
        <v>0</v>
      </c>
      <c r="L18" s="119">
        <f t="shared" ca="1" si="14"/>
        <v>0</v>
      </c>
      <c r="M18" s="116" t="str">
        <f t="shared" ca="1" si="12"/>
        <v>-</v>
      </c>
      <c r="N18" s="56" t="str">
        <f t="shared" ca="1" si="12"/>
        <v>-</v>
      </c>
      <c r="O18" s="56" t="str">
        <f t="shared" ca="1" si="12"/>
        <v>-</v>
      </c>
      <c r="P18" s="56" t="s">
        <v>167</v>
      </c>
      <c r="Q18" s="128" t="s">
        <v>167</v>
      </c>
      <c r="R18" s="108" t="str">
        <f t="shared" ca="1" si="16"/>
        <v>-</v>
      </c>
    </row>
    <row r="19" spans="1:18" s="86" customFormat="1" ht="12.75" customHeight="1" x14ac:dyDescent="0.25">
      <c r="A19" s="66"/>
      <c r="B19" s="46" t="s">
        <v>46</v>
      </c>
      <c r="C19" s="46" t="s">
        <v>50</v>
      </c>
      <c r="D19" s="46" t="s">
        <v>49</v>
      </c>
      <c r="E19" s="62">
        <f t="shared" ca="1" si="9"/>
        <v>10471</v>
      </c>
      <c r="F19" s="56">
        <f t="shared" ca="1" si="10"/>
        <v>960</v>
      </c>
      <c r="G19" s="56">
        <f t="shared" ca="1" si="11"/>
        <v>0</v>
      </c>
      <c r="H19" s="56">
        <f t="shared" ca="1" si="11"/>
        <v>0</v>
      </c>
      <c r="I19" s="56">
        <f t="shared" ca="1" si="11"/>
        <v>0</v>
      </c>
      <c r="J19" s="56">
        <f t="shared" ca="1" si="11"/>
        <v>0</v>
      </c>
      <c r="K19" s="125">
        <f t="shared" ca="1" si="13"/>
        <v>0</v>
      </c>
      <c r="L19" s="119">
        <f t="shared" ca="1" si="14"/>
        <v>0</v>
      </c>
      <c r="M19" s="116" t="str">
        <f t="shared" ca="1" si="12"/>
        <v>-</v>
      </c>
      <c r="N19" s="56" t="str">
        <f t="shared" ca="1" si="12"/>
        <v>-</v>
      </c>
      <c r="O19" s="56" t="str">
        <f t="shared" ca="1" si="12"/>
        <v>-</v>
      </c>
      <c r="P19" s="56" t="str">
        <f t="shared" ca="1" si="12"/>
        <v>-</v>
      </c>
      <c r="Q19" s="130">
        <f t="shared" ca="1" si="15"/>
        <v>0</v>
      </c>
      <c r="R19" s="108" t="str">
        <f t="shared" ca="1" si="16"/>
        <v>-</v>
      </c>
    </row>
    <row r="20" spans="1:18" ht="12.75" customHeight="1" x14ac:dyDescent="0.25">
      <c r="B20" s="46" t="s">
        <v>55</v>
      </c>
      <c r="C20" s="77" t="s">
        <v>67</v>
      </c>
      <c r="D20" s="77" t="s">
        <v>66</v>
      </c>
      <c r="E20" s="62">
        <f t="shared" ca="1" si="9"/>
        <v>15253</v>
      </c>
      <c r="F20" s="56">
        <f t="shared" ca="1" si="10"/>
        <v>1781</v>
      </c>
      <c r="G20" s="56">
        <f t="shared" ca="1" si="11"/>
        <v>0</v>
      </c>
      <c r="H20" s="56">
        <f t="shared" ca="1" si="11"/>
        <v>0</v>
      </c>
      <c r="I20" s="56">
        <f t="shared" ca="1" si="11"/>
        <v>0</v>
      </c>
      <c r="J20" s="56">
        <f t="shared" ca="1" si="11"/>
        <v>0</v>
      </c>
      <c r="K20" s="123">
        <f t="shared" ca="1" si="13"/>
        <v>0</v>
      </c>
      <c r="L20" s="119">
        <f t="shared" ca="1" si="14"/>
        <v>0</v>
      </c>
      <c r="M20" s="116" t="str">
        <f t="shared" ca="1" si="12"/>
        <v>-</v>
      </c>
      <c r="N20" s="56" t="str">
        <f t="shared" ca="1" si="12"/>
        <v>-</v>
      </c>
      <c r="O20" s="56" t="str">
        <f t="shared" ca="1" si="12"/>
        <v>-</v>
      </c>
      <c r="P20" s="56" t="str">
        <f t="shared" ca="1" si="12"/>
        <v>-</v>
      </c>
      <c r="Q20" s="128">
        <f t="shared" ca="1" si="15"/>
        <v>0</v>
      </c>
      <c r="R20" s="108" t="str">
        <f t="shared" ca="1" si="16"/>
        <v>-</v>
      </c>
    </row>
    <row r="21" spans="1:18" ht="12.75" customHeight="1" x14ac:dyDescent="0.25">
      <c r="B21" s="46" t="s">
        <v>27</v>
      </c>
      <c r="C21" s="46" t="s">
        <v>29</v>
      </c>
      <c r="D21" s="46" t="s">
        <v>28</v>
      </c>
      <c r="E21" s="62">
        <f t="shared" ca="1" si="9"/>
        <v>13442</v>
      </c>
      <c r="F21" s="56">
        <f t="shared" ca="1" si="10"/>
        <v>1676</v>
      </c>
      <c r="G21" s="56">
        <f ca="1">IFERROR(SUMIFS(OFFSET(REL_D,,MATCH($G$1,IND,0)-1),REL_D,G$4,IF(LEFT($D21,1)="W",NwID,OrgID),$D21,InService,"Y"),"-")</f>
        <v>1</v>
      </c>
      <c r="H21" s="56">
        <f ca="1">IFERROR(SUMIFS(OFFSET(REL_D,,MATCH($G$1,IND,0)-1),REL_D,H$4,IF(LEFT($D21,1)="W",NwID,OrgID),$D21,InService,"Y"),"-")</f>
        <v>0</v>
      </c>
      <c r="I21" s="56">
        <f t="shared" ca="1" si="11"/>
        <v>1</v>
      </c>
      <c r="J21" s="56">
        <f t="shared" ca="1" si="11"/>
        <v>2</v>
      </c>
      <c r="K21" s="123">
        <f t="shared" ca="1" si="13"/>
        <v>4</v>
      </c>
      <c r="L21" s="119">
        <f t="shared" ca="1" si="14"/>
        <v>2.3866348448687352E-3</v>
      </c>
      <c r="M21" s="116" t="str">
        <f t="shared" ca="1" si="12"/>
        <v>-</v>
      </c>
      <c r="N21" s="56" t="str">
        <f t="shared" ca="1" si="12"/>
        <v>-</v>
      </c>
      <c r="O21" s="56" t="str">
        <f t="shared" ca="1" si="12"/>
        <v>-</v>
      </c>
      <c r="P21" s="56" t="str">
        <f t="shared" ca="1" si="12"/>
        <v>-</v>
      </c>
      <c r="Q21" s="128">
        <f t="shared" ca="1" si="15"/>
        <v>0</v>
      </c>
      <c r="R21" s="108">
        <f t="shared" ca="1" si="16"/>
        <v>0</v>
      </c>
    </row>
    <row r="22" spans="1:18" ht="12.75" customHeight="1" x14ac:dyDescent="0.25">
      <c r="B22" s="46" t="s">
        <v>27</v>
      </c>
      <c r="C22" s="46" t="s">
        <v>26</v>
      </c>
      <c r="D22" s="46" t="s">
        <v>25</v>
      </c>
      <c r="E22" s="62">
        <f t="shared" ca="1" si="9"/>
        <v>10142</v>
      </c>
      <c r="F22" s="56">
        <f t="shared" ca="1" si="10"/>
        <v>1174</v>
      </c>
      <c r="G22" s="56">
        <f t="shared" ca="1" si="11"/>
        <v>0</v>
      </c>
      <c r="H22" s="56">
        <f t="shared" ca="1" si="11"/>
        <v>0</v>
      </c>
      <c r="I22" s="56">
        <f t="shared" ca="1" si="11"/>
        <v>0</v>
      </c>
      <c r="J22" s="56">
        <f t="shared" ca="1" si="11"/>
        <v>0</v>
      </c>
      <c r="K22" s="123">
        <f t="shared" ca="1" si="13"/>
        <v>0</v>
      </c>
      <c r="L22" s="119">
        <f t="shared" ca="1" si="14"/>
        <v>0</v>
      </c>
      <c r="M22" s="116" t="str">
        <f t="shared" ca="1" si="12"/>
        <v>-</v>
      </c>
      <c r="N22" s="56" t="str">
        <f t="shared" ca="1" si="12"/>
        <v>-</v>
      </c>
      <c r="O22" s="56" t="str">
        <f t="shared" ca="1" si="12"/>
        <v>-</v>
      </c>
      <c r="P22" s="56" t="str">
        <f t="shared" ca="1" si="12"/>
        <v>-</v>
      </c>
      <c r="Q22" s="128">
        <f t="shared" ca="1" si="15"/>
        <v>0</v>
      </c>
      <c r="R22" s="108" t="str">
        <f t="shared" ca="1" si="16"/>
        <v>-</v>
      </c>
    </row>
    <row r="23" spans="1:18" ht="12.75" customHeight="1" x14ac:dyDescent="0.25">
      <c r="B23" s="46" t="s">
        <v>27</v>
      </c>
      <c r="C23" s="46" t="s">
        <v>111</v>
      </c>
      <c r="D23" s="46" t="s">
        <v>110</v>
      </c>
      <c r="E23" s="62">
        <f t="shared" ca="1" si="9"/>
        <v>0</v>
      </c>
      <c r="F23" s="56">
        <f t="shared" ca="1" si="10"/>
        <v>0</v>
      </c>
      <c r="G23" s="56">
        <f t="shared" ca="1" si="11"/>
        <v>0</v>
      </c>
      <c r="H23" s="56">
        <f t="shared" ca="1" si="11"/>
        <v>1</v>
      </c>
      <c r="I23" s="56">
        <f t="shared" ca="1" si="11"/>
        <v>1</v>
      </c>
      <c r="J23" s="56">
        <f t="shared" ca="1" si="11"/>
        <v>0</v>
      </c>
      <c r="K23" s="123">
        <f t="shared" ca="1" si="13"/>
        <v>2</v>
      </c>
      <c r="L23" s="119" t="str">
        <f t="shared" ca="1" si="14"/>
        <v>-</v>
      </c>
      <c r="M23" s="116" t="str">
        <f t="shared" ca="1" si="12"/>
        <v>-</v>
      </c>
      <c r="N23" s="56" t="str">
        <f t="shared" ca="1" si="12"/>
        <v>-</v>
      </c>
      <c r="O23" s="56" t="str">
        <f t="shared" ca="1" si="12"/>
        <v>-</v>
      </c>
      <c r="P23" s="56" t="str">
        <f t="shared" ca="1" si="12"/>
        <v>-</v>
      </c>
      <c r="Q23" s="128">
        <f t="shared" ca="1" si="15"/>
        <v>0</v>
      </c>
      <c r="R23" s="108">
        <f t="shared" ca="1" si="16"/>
        <v>0</v>
      </c>
    </row>
    <row r="24" spans="1:18" ht="12.75" customHeight="1" x14ac:dyDescent="0.25">
      <c r="B24" s="46" t="s">
        <v>27</v>
      </c>
      <c r="C24" s="46" t="s">
        <v>38</v>
      </c>
      <c r="D24" s="46" t="s">
        <v>37</v>
      </c>
      <c r="E24" s="62">
        <f t="shared" ca="1" si="9"/>
        <v>8504</v>
      </c>
      <c r="F24" s="56">
        <f t="shared" ca="1" si="10"/>
        <v>818</v>
      </c>
      <c r="G24" s="56">
        <f t="shared" ca="1" si="11"/>
        <v>0</v>
      </c>
      <c r="H24" s="56">
        <f t="shared" ca="1" si="11"/>
        <v>0</v>
      </c>
      <c r="I24" s="56">
        <f t="shared" ca="1" si="11"/>
        <v>0</v>
      </c>
      <c r="J24" s="56">
        <f t="shared" ca="1" si="11"/>
        <v>0</v>
      </c>
      <c r="K24" s="123">
        <f t="shared" ca="1" si="13"/>
        <v>0</v>
      </c>
      <c r="L24" s="119">
        <f t="shared" ca="1" si="14"/>
        <v>0</v>
      </c>
      <c r="M24" s="116" t="str">
        <f t="shared" ca="1" si="12"/>
        <v>-</v>
      </c>
      <c r="N24" s="56" t="str">
        <f t="shared" ca="1" si="12"/>
        <v>-</v>
      </c>
      <c r="O24" s="56" t="str">
        <f t="shared" ca="1" si="12"/>
        <v>-</v>
      </c>
      <c r="P24" s="56" t="str">
        <f t="shared" ca="1" si="12"/>
        <v>-</v>
      </c>
      <c r="Q24" s="128">
        <f t="shared" ca="1" si="15"/>
        <v>0</v>
      </c>
      <c r="R24" s="108" t="str">
        <f t="shared" ca="1" si="16"/>
        <v>-</v>
      </c>
    </row>
    <row r="25" spans="1:18" ht="12.75" customHeight="1" x14ac:dyDescent="0.25">
      <c r="B25" s="46" t="s">
        <v>27</v>
      </c>
      <c r="C25" s="46" t="s">
        <v>31</v>
      </c>
      <c r="D25" s="46" t="s">
        <v>30</v>
      </c>
      <c r="E25" s="62">
        <f t="shared" ca="1" si="9"/>
        <v>6730</v>
      </c>
      <c r="F25" s="56">
        <f t="shared" ca="1" si="10"/>
        <v>746</v>
      </c>
      <c r="G25" s="56">
        <f t="shared" ca="1" si="11"/>
        <v>0</v>
      </c>
      <c r="H25" s="56">
        <f t="shared" ca="1" si="11"/>
        <v>0</v>
      </c>
      <c r="I25" s="56">
        <f t="shared" ca="1" si="11"/>
        <v>0</v>
      </c>
      <c r="J25" s="56">
        <f t="shared" ca="1" si="11"/>
        <v>0</v>
      </c>
      <c r="K25" s="123">
        <f t="shared" ca="1" si="13"/>
        <v>0</v>
      </c>
      <c r="L25" s="119">
        <f t="shared" ca="1" si="14"/>
        <v>0</v>
      </c>
      <c r="M25" s="116" t="str">
        <f t="shared" ca="1" si="12"/>
        <v>-</v>
      </c>
      <c r="N25" s="56" t="str">
        <f t="shared" ca="1" si="12"/>
        <v>-</v>
      </c>
      <c r="O25" s="56" t="str">
        <f t="shared" ca="1" si="12"/>
        <v>-</v>
      </c>
      <c r="P25" s="56" t="str">
        <f t="shared" ca="1" si="12"/>
        <v>-</v>
      </c>
      <c r="Q25" s="128">
        <f t="shared" ca="1" si="15"/>
        <v>0</v>
      </c>
      <c r="R25" s="108" t="str">
        <f t="shared" ca="1" si="16"/>
        <v>-</v>
      </c>
    </row>
    <row r="26" spans="1:18" ht="12.75" customHeight="1" x14ac:dyDescent="0.25">
      <c r="B26" s="46" t="s">
        <v>55</v>
      </c>
      <c r="C26" s="46" t="s">
        <v>54</v>
      </c>
      <c r="D26" s="46" t="s">
        <v>53</v>
      </c>
      <c r="E26" s="62">
        <f t="shared" ca="1" si="9"/>
        <v>6968</v>
      </c>
      <c r="F26" s="56">
        <f t="shared" ca="1" si="10"/>
        <v>595</v>
      </c>
      <c r="G26" s="56">
        <f t="shared" ca="1" si="11"/>
        <v>0</v>
      </c>
      <c r="H26" s="56">
        <f t="shared" ca="1" si="11"/>
        <v>0</v>
      </c>
      <c r="I26" s="56">
        <f t="shared" ca="1" si="11"/>
        <v>0</v>
      </c>
      <c r="J26" s="56">
        <f t="shared" ca="1" si="11"/>
        <v>0</v>
      </c>
      <c r="K26" s="123">
        <f t="shared" ca="1" si="13"/>
        <v>0</v>
      </c>
      <c r="L26" s="119">
        <f t="shared" ca="1" si="14"/>
        <v>0</v>
      </c>
      <c r="M26" s="116" t="str">
        <f t="shared" ca="1" si="12"/>
        <v>-</v>
      </c>
      <c r="N26" s="56" t="str">
        <f t="shared" ca="1" si="12"/>
        <v>-</v>
      </c>
      <c r="O26" s="56" t="str">
        <f t="shared" ca="1" si="12"/>
        <v>-</v>
      </c>
      <c r="P26" s="56" t="str">
        <f t="shared" ca="1" si="12"/>
        <v>-</v>
      </c>
      <c r="Q26" s="128">
        <f t="shared" ca="1" si="15"/>
        <v>0</v>
      </c>
      <c r="R26" s="108" t="str">
        <f t="shared" ca="1" si="16"/>
        <v>-</v>
      </c>
    </row>
    <row r="27" spans="1:18" ht="12.75" customHeight="1" x14ac:dyDescent="0.25">
      <c r="B27" s="46" t="s">
        <v>91</v>
      </c>
      <c r="C27" s="46" t="s">
        <v>95</v>
      </c>
      <c r="D27" s="46" t="s">
        <v>94</v>
      </c>
      <c r="E27" s="62">
        <f t="shared" ca="1" si="9"/>
        <v>8086</v>
      </c>
      <c r="F27" s="56">
        <f t="shared" ca="1" si="10"/>
        <v>1017</v>
      </c>
      <c r="G27" s="56">
        <f t="shared" ca="1" si="11"/>
        <v>0</v>
      </c>
      <c r="H27" s="56">
        <f t="shared" ca="1" si="11"/>
        <v>0</v>
      </c>
      <c r="I27" s="56">
        <f t="shared" ca="1" si="11"/>
        <v>0</v>
      </c>
      <c r="J27" s="56">
        <f t="shared" ca="1" si="11"/>
        <v>0</v>
      </c>
      <c r="K27" s="123"/>
      <c r="L27" s="119"/>
      <c r="M27" s="116"/>
      <c r="N27" s="56"/>
      <c r="O27" s="56"/>
      <c r="P27" s="56"/>
      <c r="Q27" s="128"/>
      <c r="R27" s="108"/>
    </row>
    <row r="28" spans="1:18" ht="12.75" customHeight="1" x14ac:dyDescent="0.25">
      <c r="B28" s="46" t="s">
        <v>46</v>
      </c>
      <c r="C28" s="46" t="s">
        <v>77</v>
      </c>
      <c r="D28" s="46" t="s">
        <v>76</v>
      </c>
      <c r="E28" s="62">
        <f t="shared" ca="1" si="9"/>
        <v>9855</v>
      </c>
      <c r="F28" s="56">
        <f t="shared" ca="1" si="10"/>
        <v>1187</v>
      </c>
      <c r="G28" s="56">
        <f t="shared" ca="1" si="11"/>
        <v>0</v>
      </c>
      <c r="H28" s="56">
        <f t="shared" ca="1" si="11"/>
        <v>0</v>
      </c>
      <c r="I28" s="56">
        <f t="shared" ca="1" si="11"/>
        <v>0</v>
      </c>
      <c r="J28" s="56">
        <f t="shared" ca="1" si="11"/>
        <v>1</v>
      </c>
      <c r="K28" s="123"/>
      <c r="L28" s="119"/>
      <c r="M28" s="116"/>
      <c r="N28" s="56"/>
      <c r="O28" s="56"/>
      <c r="P28" s="56"/>
      <c r="Q28" s="128"/>
      <c r="R28" s="108"/>
    </row>
    <row r="29" spans="1:18" ht="12.75" customHeight="1" x14ac:dyDescent="0.25">
      <c r="B29" s="46" t="s">
        <v>46</v>
      </c>
      <c r="C29" s="46" t="s">
        <v>45</v>
      </c>
      <c r="D29" s="46" t="s">
        <v>44</v>
      </c>
      <c r="E29" s="62">
        <f t="shared" ca="1" si="9"/>
        <v>14407</v>
      </c>
      <c r="F29" s="56">
        <f t="shared" ca="1" si="10"/>
        <v>1453</v>
      </c>
      <c r="G29" s="56">
        <f t="shared" ref="G29:J29" ca="1" si="18">IFERROR(SUMIFS(OFFSET(REL_D,,MATCH($G$1,IND,0)-1),REL_D,G$4,IF(LEFT($D29,1)="W",NwID,OrgID),$D29,InService,"Y"),"-")</f>
        <v>0</v>
      </c>
      <c r="H29" s="56">
        <f t="shared" ca="1" si="18"/>
        <v>0</v>
      </c>
      <c r="I29" s="56">
        <f t="shared" ca="1" si="18"/>
        <v>0</v>
      </c>
      <c r="J29" s="56">
        <f t="shared" ca="1" si="18"/>
        <v>0</v>
      </c>
      <c r="K29" s="123"/>
      <c r="L29" s="119"/>
      <c r="M29" s="116"/>
      <c r="N29" s="56"/>
      <c r="O29" s="56"/>
      <c r="P29" s="56"/>
      <c r="Q29" s="128"/>
      <c r="R29" s="108"/>
    </row>
    <row r="30" spans="1:18" ht="12.75" customHeight="1" x14ac:dyDescent="0.25">
      <c r="B30" s="74"/>
      <c r="C30" s="74"/>
      <c r="D30" s="75" t="s">
        <v>125</v>
      </c>
      <c r="E30" s="262">
        <f ca="1">SUM(E13:E29)</f>
        <v>148130</v>
      </c>
      <c r="F30" s="59">
        <f ca="1">SUM(F13:F29)</f>
        <v>16462</v>
      </c>
      <c r="G30" s="59">
        <f ca="1">SUM(G13:G29)</f>
        <v>1</v>
      </c>
      <c r="H30" s="59">
        <f t="shared" ref="H30:J30" ca="1" si="19">SUM(H13:H29)</f>
        <v>1</v>
      </c>
      <c r="I30" s="59">
        <f t="shared" ca="1" si="19"/>
        <v>2</v>
      </c>
      <c r="J30" s="59">
        <f t="shared" ca="1" si="19"/>
        <v>4</v>
      </c>
      <c r="K30" s="124">
        <f t="shared" ref="K30" ca="1" si="20">SUM(K13:K26)</f>
        <v>7</v>
      </c>
      <c r="L30" s="120">
        <f ca="1">K30/F30</f>
        <v>4.2522172275543676E-4</v>
      </c>
      <c r="M30" s="106">
        <f ca="1">SUM(M13:M26)</f>
        <v>0</v>
      </c>
      <c r="N30" s="107">
        <f ca="1">SUM(N13:N26)</f>
        <v>0</v>
      </c>
      <c r="O30" s="107">
        <f ca="1">SUM(O13:O26)</f>
        <v>0</v>
      </c>
      <c r="P30" s="107">
        <f ca="1">SUM(P13:P26)</f>
        <v>0</v>
      </c>
      <c r="Q30" s="131">
        <f ca="1">SUM(Q13:Q26)</f>
        <v>0</v>
      </c>
      <c r="R30" s="110">
        <f t="shared" ref="R30" ca="1" si="21">Q30/K30</f>
        <v>0</v>
      </c>
    </row>
    <row r="31" spans="1:18" ht="12.75" customHeight="1" x14ac:dyDescent="0.25">
      <c r="B31" s="46"/>
      <c r="C31" s="78"/>
      <c r="D31" s="46"/>
      <c r="E31" s="56"/>
      <c r="F31" s="46"/>
      <c r="G31" s="46"/>
      <c r="H31" s="46"/>
      <c r="I31" s="46"/>
      <c r="J31" s="46"/>
      <c r="K31" s="46"/>
      <c r="L31" s="46"/>
      <c r="M31" s="46"/>
      <c r="N31" s="46"/>
      <c r="O31" s="46"/>
      <c r="P31" s="46"/>
      <c r="Q31" s="46"/>
      <c r="R31" s="46"/>
    </row>
    <row r="32" spans="1:18" ht="12.75" customHeight="1" x14ac:dyDescent="0.25">
      <c r="B32" s="79"/>
      <c r="C32" s="80"/>
      <c r="D32" s="80"/>
      <c r="E32" s="81"/>
      <c r="F32" s="80"/>
      <c r="G32" s="80"/>
      <c r="H32" s="80"/>
      <c r="I32" s="80"/>
      <c r="J32" s="80"/>
      <c r="K32" s="80"/>
      <c r="L32" s="80"/>
      <c r="M32" s="80"/>
      <c r="N32" s="80"/>
      <c r="O32" s="80"/>
      <c r="P32" s="80"/>
      <c r="Q32" s="80"/>
      <c r="R32" s="80"/>
    </row>
    <row r="33" spans="2:18" ht="12.75" customHeight="1" x14ac:dyDescent="0.25">
      <c r="B33" s="46"/>
      <c r="C33" s="46"/>
      <c r="D33" s="46"/>
      <c r="E33" s="56"/>
      <c r="F33" s="46"/>
      <c r="G33" s="46"/>
      <c r="H33" s="46"/>
      <c r="I33" s="46"/>
      <c r="J33" s="46"/>
      <c r="K33" s="46"/>
      <c r="L33" s="46"/>
      <c r="M33" s="46"/>
      <c r="N33" s="46"/>
      <c r="O33" s="46"/>
      <c r="P33" s="46"/>
      <c r="Q33" s="46"/>
      <c r="R33" s="46"/>
    </row>
    <row r="34" spans="2:18" ht="12.75" customHeight="1" x14ac:dyDescent="0.25">
      <c r="B34" s="158"/>
      <c r="D34" s="46"/>
      <c r="E34" s="56"/>
      <c r="F34" s="46"/>
      <c r="G34" s="46"/>
      <c r="H34" s="46"/>
      <c r="I34" s="46"/>
      <c r="J34" s="46"/>
      <c r="K34" s="46"/>
      <c r="L34" s="46"/>
      <c r="M34" s="46"/>
      <c r="N34" s="46"/>
      <c r="O34" s="46"/>
      <c r="P34" s="46"/>
      <c r="Q34" s="46"/>
      <c r="R34" s="46"/>
    </row>
    <row r="35" spans="2:18" ht="12.75" customHeight="1" x14ac:dyDescent="0.25">
      <c r="H35" s="56"/>
    </row>
    <row r="37" spans="2:18" x14ac:dyDescent="0.25"/>
    <row r="38" spans="2:18" x14ac:dyDescent="0.25"/>
    <row r="39" spans="2:18" x14ac:dyDescent="0.25"/>
    <row r="40" spans="2:18" x14ac:dyDescent="0.25"/>
    <row r="41" spans="2:18" x14ac:dyDescent="0.25"/>
    <row r="49" x14ac:dyDescent="0.25"/>
    <row r="50" x14ac:dyDescent="0.25"/>
    <row r="51" x14ac:dyDescent="0.25"/>
    <row r="52" x14ac:dyDescent="0.25"/>
    <row r="53" x14ac:dyDescent="0.25"/>
    <row r="61" x14ac:dyDescent="0.25"/>
    <row r="62" x14ac:dyDescent="0.25"/>
    <row r="63" x14ac:dyDescent="0.25"/>
    <row r="64" x14ac:dyDescent="0.25"/>
    <row r="65" x14ac:dyDescent="0.25"/>
    <row r="66" x14ac:dyDescent="0.25"/>
    <row r="67" x14ac:dyDescent="0.25"/>
    <row r="68" x14ac:dyDescent="0.25"/>
    <row r="69" x14ac:dyDescent="0.25"/>
    <row r="70" x14ac:dyDescent="0.25"/>
    <row r="71" x14ac:dyDescent="0.25"/>
    <row r="72" x14ac:dyDescent="0.25"/>
    <row r="73" x14ac:dyDescent="0.25"/>
  </sheetData>
  <pageMargins left="0.7" right="0.7" top="0.75" bottom="0.75" header="0.3" footer="0.3"/>
  <ignoredErrors>
    <ignoredError sqref="E12:F12 L12 L30 Q12" formula="1"/>
    <ignoredError sqref="G12:K12" formula="1" formulaRange="1"/>
  </ignoredErrors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3">
    <tabColor rgb="FFFFC000"/>
  </sheetPr>
  <dimension ref="A1:J37"/>
  <sheetViews>
    <sheetView showGridLines="0" workbookViewId="0">
      <selection activeCell="E3" sqref="E3:H3"/>
    </sheetView>
  </sheetViews>
  <sheetFormatPr defaultRowHeight="15" x14ac:dyDescent="0.25"/>
  <cols>
    <col min="2" max="2" width="46.7109375" bestFit="1" customWidth="1"/>
    <col min="5" max="5" width="9.140625" customWidth="1"/>
  </cols>
  <sheetData>
    <row r="1" spans="1:10" x14ac:dyDescent="0.25">
      <c r="A1" s="132" t="s">
        <v>262</v>
      </c>
      <c r="B1" s="142"/>
      <c r="C1" s="133"/>
      <c r="D1" s="133" t="s">
        <v>116</v>
      </c>
      <c r="E1" s="133" t="s">
        <v>185</v>
      </c>
      <c r="F1" s="133"/>
      <c r="G1" s="133"/>
      <c r="H1" s="133"/>
      <c r="I1" s="133" t="s">
        <v>152</v>
      </c>
      <c r="J1" s="134"/>
    </row>
    <row r="2" spans="1:10" x14ac:dyDescent="0.25">
      <c r="A2" s="135" t="s">
        <v>138</v>
      </c>
      <c r="B2" s="48" t="s">
        <v>139</v>
      </c>
      <c r="C2" s="48" t="s">
        <v>140</v>
      </c>
      <c r="D2" s="49" t="s">
        <v>141</v>
      </c>
      <c r="E2" s="50" t="s">
        <v>143</v>
      </c>
      <c r="F2" s="49" t="s">
        <v>144</v>
      </c>
      <c r="G2" s="49" t="s">
        <v>145</v>
      </c>
      <c r="H2" s="49" t="s">
        <v>146</v>
      </c>
      <c r="I2" s="50" t="s">
        <v>147</v>
      </c>
      <c r="J2" s="136"/>
    </row>
    <row r="3" spans="1:10" x14ac:dyDescent="0.25">
      <c r="A3" s="143"/>
      <c r="B3" s="51"/>
      <c r="C3" s="51"/>
      <c r="D3" s="261">
        <f>Control!$I$2</f>
        <v>45383</v>
      </c>
      <c r="E3" s="52">
        <v>45108</v>
      </c>
      <c r="F3" s="52">
        <v>45200</v>
      </c>
      <c r="G3" s="52">
        <v>45292</v>
      </c>
      <c r="H3" s="52">
        <v>45383</v>
      </c>
      <c r="I3" s="111"/>
      <c r="J3" s="136"/>
    </row>
    <row r="4" spans="1:10" x14ac:dyDescent="0.25">
      <c r="A4" s="137" t="s">
        <v>34</v>
      </c>
      <c r="B4" s="46" t="s">
        <v>158</v>
      </c>
      <c r="C4" s="46" t="s">
        <v>34</v>
      </c>
      <c r="D4" s="165">
        <f t="shared" ref="D4:D10" ca="1" si="0">IFERROR(SUMIFS(OFFSET(REL_D,,MATCH($D$1,IND,0)-1),REL_D,D$3,IF(LEFT($C4,1)="W",NwID,OrgID),$C4,InService,"Y"),"-")</f>
        <v>22526</v>
      </c>
      <c r="E4" s="56">
        <f t="shared" ref="E4:H10" ca="1" si="1">IFERROR(SUMIFS(OFFSET(REL_D,,MATCH($E$1,IND,0)-1),REL_D,E$3,IF(LEFT($C4,1)="W",NwID,OrgID),$C4,InService,"Y"),"-")</f>
        <v>8</v>
      </c>
      <c r="F4" s="56">
        <f t="shared" ca="1" si="1"/>
        <v>9</v>
      </c>
      <c r="G4" s="56">
        <f t="shared" ca="1" si="1"/>
        <v>5</v>
      </c>
      <c r="H4" s="56">
        <f t="shared" ca="1" si="1"/>
        <v>22</v>
      </c>
      <c r="I4" s="112">
        <f ca="1">SUM(E4:H4)</f>
        <v>44</v>
      </c>
      <c r="J4" s="136"/>
    </row>
    <row r="5" spans="1:10" x14ac:dyDescent="0.25">
      <c r="A5" s="137" t="s">
        <v>27</v>
      </c>
      <c r="B5" s="46" t="s">
        <v>159</v>
      </c>
      <c r="C5" s="46" t="s">
        <v>27</v>
      </c>
      <c r="D5" s="165">
        <f t="shared" ca="1" si="0"/>
        <v>38818</v>
      </c>
      <c r="E5" s="56">
        <f t="shared" ca="1" si="1"/>
        <v>1</v>
      </c>
      <c r="F5" s="56">
        <f t="shared" ca="1" si="1"/>
        <v>2</v>
      </c>
      <c r="G5" s="56">
        <f t="shared" ca="1" si="1"/>
        <v>3</v>
      </c>
      <c r="H5" s="56">
        <f t="shared" ca="1" si="1"/>
        <v>1</v>
      </c>
      <c r="I5" s="112">
        <f t="shared" ref="I5:I6" ca="1" si="2">SUM(E5:H5)</f>
        <v>7</v>
      </c>
      <c r="J5" s="136"/>
    </row>
    <row r="6" spans="1:10" x14ac:dyDescent="0.25">
      <c r="A6" s="137" t="s">
        <v>43</v>
      </c>
      <c r="B6" s="46" t="s">
        <v>160</v>
      </c>
      <c r="C6" s="46" t="s">
        <v>43</v>
      </c>
      <c r="D6" s="165">
        <f t="shared" ca="1" si="0"/>
        <v>0</v>
      </c>
      <c r="E6" s="56">
        <f t="shared" ca="1" si="1"/>
        <v>0</v>
      </c>
      <c r="F6" s="56">
        <f t="shared" ca="1" si="1"/>
        <v>0</v>
      </c>
      <c r="G6" s="56">
        <f t="shared" ca="1" si="1"/>
        <v>0</v>
      </c>
      <c r="H6" s="56">
        <f t="shared" ca="1" si="1"/>
        <v>0</v>
      </c>
      <c r="I6" s="112">
        <f t="shared" ca="1" si="2"/>
        <v>0</v>
      </c>
      <c r="J6" s="136"/>
    </row>
    <row r="7" spans="1:10" x14ac:dyDescent="0.25">
      <c r="A7" s="137" t="s">
        <v>46</v>
      </c>
      <c r="B7" s="46" t="s">
        <v>161</v>
      </c>
      <c r="C7" s="46" t="s">
        <v>46</v>
      </c>
      <c r="D7" s="165">
        <f t="shared" ca="1" si="0"/>
        <v>47327</v>
      </c>
      <c r="E7" s="56">
        <f t="shared" ca="1" si="1"/>
        <v>2</v>
      </c>
      <c r="F7" s="56">
        <f t="shared" ca="1" si="1"/>
        <v>0</v>
      </c>
      <c r="G7" s="56">
        <f t="shared" ca="1" si="1"/>
        <v>19</v>
      </c>
      <c r="H7" s="56">
        <f t="shared" ca="1" si="1"/>
        <v>20</v>
      </c>
      <c r="I7" s="112">
        <f t="shared" ref="I7:I10" ca="1" si="3">SUM(E7:H7)</f>
        <v>41</v>
      </c>
      <c r="J7" s="136"/>
    </row>
    <row r="8" spans="1:10" x14ac:dyDescent="0.25">
      <c r="A8" s="137" t="s">
        <v>55</v>
      </c>
      <c r="B8" s="46" t="s">
        <v>162</v>
      </c>
      <c r="C8" s="46" t="s">
        <v>55</v>
      </c>
      <c r="D8" s="165">
        <f t="shared" ca="1" si="0"/>
        <v>22221</v>
      </c>
      <c r="E8" s="56">
        <f t="shared" ca="1" si="1"/>
        <v>1</v>
      </c>
      <c r="F8" s="56">
        <f t="shared" ca="1" si="1"/>
        <v>1</v>
      </c>
      <c r="G8" s="56">
        <f t="shared" ca="1" si="1"/>
        <v>0</v>
      </c>
      <c r="H8" s="56">
        <f t="shared" ca="1" si="1"/>
        <v>0</v>
      </c>
      <c r="I8" s="112">
        <f t="shared" ca="1" si="3"/>
        <v>2</v>
      </c>
      <c r="J8" s="136"/>
    </row>
    <row r="9" spans="1:10" x14ac:dyDescent="0.25">
      <c r="A9" s="137" t="s">
        <v>80</v>
      </c>
      <c r="B9" s="46" t="s">
        <v>163</v>
      </c>
      <c r="C9" s="46" t="s">
        <v>80</v>
      </c>
      <c r="D9" s="165">
        <f t="shared" ca="1" si="0"/>
        <v>9152</v>
      </c>
      <c r="E9" s="56">
        <f t="shared" ca="1" si="1"/>
        <v>0</v>
      </c>
      <c r="F9" s="56">
        <f t="shared" ca="1" si="1"/>
        <v>0</v>
      </c>
      <c r="G9" s="56">
        <f t="shared" ca="1" si="1"/>
        <v>0</v>
      </c>
      <c r="H9" s="56">
        <f t="shared" ca="1" si="1"/>
        <v>0</v>
      </c>
      <c r="I9" s="112">
        <f t="shared" ca="1" si="3"/>
        <v>0</v>
      </c>
      <c r="J9" s="136"/>
    </row>
    <row r="10" spans="1:10" x14ac:dyDescent="0.25">
      <c r="A10" s="137" t="s">
        <v>91</v>
      </c>
      <c r="B10" s="46" t="s">
        <v>164</v>
      </c>
      <c r="C10" s="46" t="s">
        <v>91</v>
      </c>
      <c r="D10" s="165">
        <f t="shared" ca="1" si="0"/>
        <v>8086</v>
      </c>
      <c r="E10" s="56">
        <f t="shared" ca="1" si="1"/>
        <v>0</v>
      </c>
      <c r="F10" s="56">
        <f t="shared" ca="1" si="1"/>
        <v>0</v>
      </c>
      <c r="G10" s="56">
        <f t="shared" ca="1" si="1"/>
        <v>0</v>
      </c>
      <c r="H10" s="56">
        <f t="shared" ca="1" si="1"/>
        <v>0</v>
      </c>
      <c r="I10" s="112">
        <f t="shared" ca="1" si="3"/>
        <v>0</v>
      </c>
      <c r="J10" s="136"/>
    </row>
    <row r="11" spans="1:10" x14ac:dyDescent="0.25">
      <c r="A11" s="144"/>
      <c r="B11" s="57"/>
      <c r="C11" s="57" t="s">
        <v>125</v>
      </c>
      <c r="D11" s="58">
        <f t="shared" ref="D11:I11" ca="1" si="4">SUM(D4:D10)</f>
        <v>148130</v>
      </c>
      <c r="E11" s="59">
        <f t="shared" ca="1" si="4"/>
        <v>12</v>
      </c>
      <c r="F11" s="60">
        <f t="shared" ca="1" si="4"/>
        <v>12</v>
      </c>
      <c r="G11" s="60">
        <f t="shared" ca="1" si="4"/>
        <v>27</v>
      </c>
      <c r="H11" s="60">
        <f t="shared" ca="1" si="4"/>
        <v>43</v>
      </c>
      <c r="I11" s="113">
        <f t="shared" ca="1" si="4"/>
        <v>94</v>
      </c>
      <c r="J11" s="136"/>
    </row>
    <row r="12" spans="1:10" x14ac:dyDescent="0.25">
      <c r="A12" s="46" t="s">
        <v>80</v>
      </c>
      <c r="B12" s="46" t="s">
        <v>107</v>
      </c>
      <c r="C12" s="46" t="s">
        <v>106</v>
      </c>
      <c r="D12" s="165">
        <f t="shared" ref="D12:D28" ca="1" si="5">IFERROR(SUMIFS(OFFSET(REL_D,,MATCH($D$1,IND,0)-1),REL_D,D$3,IF(LEFT($C12,1)="W",NwID,OrgID),$C12,InService,"Y"),"-")</f>
        <v>9152</v>
      </c>
      <c r="E12" s="56">
        <f t="shared" ref="E12:H27" ca="1" si="6">IFERROR(SUMIFS(OFFSET(REL_D,,MATCH($E$1,IND,0)-1),REL_D,E$3,IF(LEFT($C12,1)="W",NwID,OrgID),$C12,InService,"Y"),"-")</f>
        <v>0</v>
      </c>
      <c r="F12" s="56">
        <f t="shared" ca="1" si="6"/>
        <v>0</v>
      </c>
      <c r="G12" s="56">
        <f t="shared" ca="1" si="6"/>
        <v>0</v>
      </c>
      <c r="H12" s="56">
        <f t="shared" ca="1" si="6"/>
        <v>0</v>
      </c>
      <c r="I12" s="112">
        <f t="shared" ref="I12" ca="1" si="7">SUM(E12:H12)</f>
        <v>0</v>
      </c>
      <c r="J12" s="136"/>
    </row>
    <row r="13" spans="1:10" x14ac:dyDescent="0.25">
      <c r="A13" s="46" t="s">
        <v>34</v>
      </c>
      <c r="B13" s="46" t="s">
        <v>36</v>
      </c>
      <c r="C13" s="46" t="s">
        <v>35</v>
      </c>
      <c r="D13" s="165">
        <f t="shared" ca="1" si="5"/>
        <v>8532</v>
      </c>
      <c r="E13" s="56">
        <f t="shared" ca="1" si="6"/>
        <v>6</v>
      </c>
      <c r="F13" s="56">
        <f t="shared" ca="1" si="6"/>
        <v>9</v>
      </c>
      <c r="G13" s="56">
        <f t="shared" ca="1" si="6"/>
        <v>5</v>
      </c>
      <c r="H13" s="56">
        <f t="shared" ca="1" si="6"/>
        <v>8</v>
      </c>
      <c r="I13" s="112">
        <f t="shared" ref="I13:I28" ca="1" si="8">SUM(E13:H13)</f>
        <v>28</v>
      </c>
      <c r="J13" s="136"/>
    </row>
    <row r="14" spans="1:10" x14ac:dyDescent="0.25">
      <c r="A14" s="46" t="s">
        <v>34</v>
      </c>
      <c r="B14" s="46" t="s">
        <v>40</v>
      </c>
      <c r="C14" s="46" t="s">
        <v>39</v>
      </c>
      <c r="D14" s="165">
        <f t="shared" ca="1" si="5"/>
        <v>4651</v>
      </c>
      <c r="E14" s="56">
        <f t="shared" ca="1" si="6"/>
        <v>0</v>
      </c>
      <c r="F14" s="56">
        <f t="shared" ca="1" si="6"/>
        <v>0</v>
      </c>
      <c r="G14" s="56">
        <f t="shared" ca="1" si="6"/>
        <v>0</v>
      </c>
      <c r="H14" s="56">
        <f t="shared" ca="1" si="6"/>
        <v>14</v>
      </c>
      <c r="I14" s="112">
        <f t="shared" ca="1" si="8"/>
        <v>14</v>
      </c>
      <c r="J14" s="136"/>
    </row>
    <row r="15" spans="1:10" x14ac:dyDescent="0.25">
      <c r="A15" s="46" t="s">
        <v>34</v>
      </c>
      <c r="B15" s="46" t="s">
        <v>86</v>
      </c>
      <c r="C15" s="46" t="s">
        <v>85</v>
      </c>
      <c r="D15" s="165">
        <f t="shared" ca="1" si="5"/>
        <v>9343</v>
      </c>
      <c r="E15" s="56">
        <f t="shared" ca="1" si="6"/>
        <v>2</v>
      </c>
      <c r="F15" s="56">
        <f t="shared" ca="1" si="6"/>
        <v>0</v>
      </c>
      <c r="G15" s="56">
        <f t="shared" ca="1" si="6"/>
        <v>0</v>
      </c>
      <c r="H15" s="56">
        <f t="shared" ca="1" si="6"/>
        <v>0</v>
      </c>
      <c r="I15" s="112">
        <f t="shared" ca="1" si="8"/>
        <v>2</v>
      </c>
      <c r="J15" s="136"/>
    </row>
    <row r="16" spans="1:10" x14ac:dyDescent="0.25">
      <c r="A16" s="46" t="s">
        <v>46</v>
      </c>
      <c r="B16" s="46" t="s">
        <v>52</v>
      </c>
      <c r="C16" s="46" t="s">
        <v>51</v>
      </c>
      <c r="D16" s="165">
        <f t="shared" ca="1" si="5"/>
        <v>7371</v>
      </c>
      <c r="E16" s="56">
        <f t="shared" ca="1" si="6"/>
        <v>0</v>
      </c>
      <c r="F16" s="56">
        <f t="shared" ca="1" si="6"/>
        <v>0</v>
      </c>
      <c r="G16" s="56">
        <f t="shared" ca="1" si="6"/>
        <v>0</v>
      </c>
      <c r="H16" s="56">
        <f t="shared" ca="1" si="6"/>
        <v>0</v>
      </c>
      <c r="I16" s="112">
        <f t="shared" ca="1" si="8"/>
        <v>0</v>
      </c>
      <c r="J16" s="136"/>
    </row>
    <row r="17" spans="1:10" x14ac:dyDescent="0.25">
      <c r="A17" s="164" t="s">
        <v>46</v>
      </c>
      <c r="B17" s="164" t="s">
        <v>71</v>
      </c>
      <c r="C17" s="164" t="s">
        <v>70</v>
      </c>
      <c r="D17" s="165">
        <f t="shared" ca="1" si="5"/>
        <v>5223</v>
      </c>
      <c r="E17" s="56">
        <f t="shared" ca="1" si="6"/>
        <v>0</v>
      </c>
      <c r="F17" s="56">
        <f t="shared" ca="1" si="6"/>
        <v>0</v>
      </c>
      <c r="G17" s="56">
        <f t="shared" ca="1" si="6"/>
        <v>9</v>
      </c>
      <c r="H17" s="56">
        <f t="shared" ca="1" si="6"/>
        <v>6</v>
      </c>
      <c r="I17" s="112">
        <f t="shared" ca="1" si="8"/>
        <v>15</v>
      </c>
      <c r="J17" s="136"/>
    </row>
    <row r="18" spans="1:10" x14ac:dyDescent="0.25">
      <c r="A18" s="46" t="s">
        <v>46</v>
      </c>
      <c r="B18" s="46" t="s">
        <v>50</v>
      </c>
      <c r="C18" s="46" t="s">
        <v>49</v>
      </c>
      <c r="D18" s="165">
        <f t="shared" ca="1" si="5"/>
        <v>10471</v>
      </c>
      <c r="E18" s="56">
        <f t="shared" ca="1" si="6"/>
        <v>0</v>
      </c>
      <c r="F18" s="56">
        <f t="shared" ca="1" si="6"/>
        <v>0</v>
      </c>
      <c r="G18" s="56">
        <f t="shared" ca="1" si="6"/>
        <v>10</v>
      </c>
      <c r="H18" s="56">
        <f t="shared" ca="1" si="6"/>
        <v>3</v>
      </c>
      <c r="I18" s="112">
        <f t="shared" ca="1" si="8"/>
        <v>13</v>
      </c>
      <c r="J18" s="136"/>
    </row>
    <row r="19" spans="1:10" x14ac:dyDescent="0.25">
      <c r="A19" s="46" t="s">
        <v>55</v>
      </c>
      <c r="B19" s="77" t="s">
        <v>67</v>
      </c>
      <c r="C19" s="77" t="s">
        <v>66</v>
      </c>
      <c r="D19" s="165">
        <f t="shared" ca="1" si="5"/>
        <v>15253</v>
      </c>
      <c r="E19" s="56">
        <f t="shared" ca="1" si="6"/>
        <v>1</v>
      </c>
      <c r="F19" s="56">
        <f t="shared" ca="1" si="6"/>
        <v>1</v>
      </c>
      <c r="G19" s="56">
        <f t="shared" ca="1" si="6"/>
        <v>0</v>
      </c>
      <c r="H19" s="56">
        <f t="shared" ca="1" si="6"/>
        <v>0</v>
      </c>
      <c r="I19" s="112">
        <f t="shared" ca="1" si="8"/>
        <v>2</v>
      </c>
      <c r="J19" s="136"/>
    </row>
    <row r="20" spans="1:10" x14ac:dyDescent="0.25">
      <c r="A20" s="46" t="s">
        <v>27</v>
      </c>
      <c r="B20" s="46" t="s">
        <v>29</v>
      </c>
      <c r="C20" s="46" t="s">
        <v>28</v>
      </c>
      <c r="D20" s="165">
        <f t="shared" ca="1" si="5"/>
        <v>13442</v>
      </c>
      <c r="E20" s="56">
        <f t="shared" ca="1" si="6"/>
        <v>0</v>
      </c>
      <c r="F20" s="56">
        <f t="shared" ca="1" si="6"/>
        <v>1</v>
      </c>
      <c r="G20" s="56">
        <f t="shared" ca="1" si="6"/>
        <v>2</v>
      </c>
      <c r="H20" s="56">
        <f t="shared" ca="1" si="6"/>
        <v>1</v>
      </c>
      <c r="I20" s="112">
        <f t="shared" ca="1" si="8"/>
        <v>4</v>
      </c>
      <c r="J20" s="136"/>
    </row>
    <row r="21" spans="1:10" x14ac:dyDescent="0.25">
      <c r="A21" s="46" t="s">
        <v>27</v>
      </c>
      <c r="B21" s="46" t="s">
        <v>26</v>
      </c>
      <c r="C21" s="46" t="s">
        <v>25</v>
      </c>
      <c r="D21" s="165">
        <f t="shared" ca="1" si="5"/>
        <v>10142</v>
      </c>
      <c r="E21" s="56">
        <f t="shared" ca="1" si="6"/>
        <v>0</v>
      </c>
      <c r="F21" s="56">
        <f t="shared" ca="1" si="6"/>
        <v>0</v>
      </c>
      <c r="G21" s="56">
        <f t="shared" ca="1" si="6"/>
        <v>0</v>
      </c>
      <c r="H21" s="56">
        <f t="shared" ca="1" si="6"/>
        <v>0</v>
      </c>
      <c r="I21" s="112">
        <f t="shared" ca="1" si="8"/>
        <v>0</v>
      </c>
      <c r="J21" s="136"/>
    </row>
    <row r="22" spans="1:10" x14ac:dyDescent="0.25">
      <c r="A22" s="46" t="s">
        <v>27</v>
      </c>
      <c r="B22" s="46" t="s">
        <v>111</v>
      </c>
      <c r="C22" s="46" t="s">
        <v>110</v>
      </c>
      <c r="D22" s="165">
        <f t="shared" ca="1" si="5"/>
        <v>0</v>
      </c>
      <c r="E22" s="56">
        <f t="shared" ca="1" si="6"/>
        <v>1</v>
      </c>
      <c r="F22" s="56">
        <f t="shared" ca="1" si="6"/>
        <v>1</v>
      </c>
      <c r="G22" s="56">
        <f t="shared" ca="1" si="6"/>
        <v>1</v>
      </c>
      <c r="H22" s="56">
        <f t="shared" ca="1" si="6"/>
        <v>0</v>
      </c>
      <c r="I22" s="112">
        <f t="shared" ca="1" si="8"/>
        <v>3</v>
      </c>
      <c r="J22" s="136"/>
    </row>
    <row r="23" spans="1:10" x14ac:dyDescent="0.25">
      <c r="A23" s="46" t="s">
        <v>27</v>
      </c>
      <c r="B23" s="46" t="s">
        <v>38</v>
      </c>
      <c r="C23" s="46" t="s">
        <v>37</v>
      </c>
      <c r="D23" s="165">
        <f t="shared" ca="1" si="5"/>
        <v>8504</v>
      </c>
      <c r="E23" s="56">
        <f t="shared" ca="1" si="6"/>
        <v>0</v>
      </c>
      <c r="F23" s="56">
        <f t="shared" ca="1" si="6"/>
        <v>0</v>
      </c>
      <c r="G23" s="56">
        <f t="shared" ca="1" si="6"/>
        <v>0</v>
      </c>
      <c r="H23" s="56">
        <f t="shared" ca="1" si="6"/>
        <v>0</v>
      </c>
      <c r="I23" s="112">
        <f t="shared" ca="1" si="8"/>
        <v>0</v>
      </c>
      <c r="J23" s="136"/>
    </row>
    <row r="24" spans="1:10" x14ac:dyDescent="0.25">
      <c r="A24" s="46" t="s">
        <v>27</v>
      </c>
      <c r="B24" s="46" t="s">
        <v>31</v>
      </c>
      <c r="C24" s="46" t="s">
        <v>30</v>
      </c>
      <c r="D24" s="165">
        <f t="shared" ca="1" si="5"/>
        <v>6730</v>
      </c>
      <c r="E24" s="56">
        <f t="shared" ca="1" si="6"/>
        <v>0</v>
      </c>
      <c r="F24" s="56">
        <f t="shared" ca="1" si="6"/>
        <v>0</v>
      </c>
      <c r="G24" s="56">
        <f t="shared" ca="1" si="6"/>
        <v>0</v>
      </c>
      <c r="H24" s="56">
        <f t="shared" ca="1" si="6"/>
        <v>0</v>
      </c>
      <c r="I24" s="112">
        <f t="shared" ca="1" si="8"/>
        <v>0</v>
      </c>
      <c r="J24" s="136"/>
    </row>
    <row r="25" spans="1:10" x14ac:dyDescent="0.25">
      <c r="A25" s="46" t="s">
        <v>55</v>
      </c>
      <c r="B25" s="46" t="s">
        <v>54</v>
      </c>
      <c r="C25" s="46" t="s">
        <v>53</v>
      </c>
      <c r="D25" s="165">
        <f t="shared" ca="1" si="5"/>
        <v>6968</v>
      </c>
      <c r="E25" s="56">
        <f t="shared" ca="1" si="6"/>
        <v>0</v>
      </c>
      <c r="F25" s="56">
        <f t="shared" ca="1" si="6"/>
        <v>0</v>
      </c>
      <c r="G25" s="56">
        <f t="shared" ca="1" si="6"/>
        <v>0</v>
      </c>
      <c r="H25" s="56">
        <f t="shared" ca="1" si="6"/>
        <v>0</v>
      </c>
      <c r="I25" s="112">
        <f t="shared" ca="1" si="8"/>
        <v>0</v>
      </c>
      <c r="J25" s="136"/>
    </row>
    <row r="26" spans="1:10" x14ac:dyDescent="0.25">
      <c r="A26" s="46" t="s">
        <v>91</v>
      </c>
      <c r="B26" s="46" t="s">
        <v>95</v>
      </c>
      <c r="C26" s="46" t="s">
        <v>94</v>
      </c>
      <c r="D26" s="165">
        <f t="shared" ca="1" si="5"/>
        <v>8086</v>
      </c>
      <c r="E26" s="56">
        <f t="shared" ca="1" si="6"/>
        <v>0</v>
      </c>
      <c r="F26" s="56">
        <f t="shared" ca="1" si="6"/>
        <v>0</v>
      </c>
      <c r="G26" s="56">
        <f t="shared" ca="1" si="6"/>
        <v>0</v>
      </c>
      <c r="H26" s="56">
        <f t="shared" ca="1" si="6"/>
        <v>0</v>
      </c>
      <c r="I26" s="112">
        <f t="shared" ca="1" si="8"/>
        <v>0</v>
      </c>
      <c r="J26" s="136"/>
    </row>
    <row r="27" spans="1:10" x14ac:dyDescent="0.25">
      <c r="A27" s="46" t="s">
        <v>46</v>
      </c>
      <c r="B27" s="46" t="s">
        <v>77</v>
      </c>
      <c r="C27" s="46" t="s">
        <v>76</v>
      </c>
      <c r="D27" s="165">
        <f t="shared" ca="1" si="5"/>
        <v>9855</v>
      </c>
      <c r="E27" s="56">
        <f t="shared" ca="1" si="6"/>
        <v>0</v>
      </c>
      <c r="F27" s="56">
        <f t="shared" ca="1" si="6"/>
        <v>0</v>
      </c>
      <c r="G27" s="56">
        <f t="shared" ca="1" si="6"/>
        <v>0</v>
      </c>
      <c r="H27" s="56">
        <f t="shared" ca="1" si="6"/>
        <v>8</v>
      </c>
      <c r="I27" s="112">
        <f t="shared" ca="1" si="8"/>
        <v>8</v>
      </c>
      <c r="J27" s="136"/>
    </row>
    <row r="28" spans="1:10" x14ac:dyDescent="0.25">
      <c r="A28" s="46" t="s">
        <v>46</v>
      </c>
      <c r="B28" s="46" t="s">
        <v>45</v>
      </c>
      <c r="C28" s="46" t="s">
        <v>44</v>
      </c>
      <c r="D28" s="165">
        <f t="shared" ca="1" si="5"/>
        <v>14407</v>
      </c>
      <c r="E28" s="56">
        <f t="shared" ref="E28:H28" ca="1" si="9">IFERROR(SUMIFS(OFFSET(REL_D,,MATCH($E$1,IND,0)-1),REL_D,E$3,IF(LEFT($C28,1)="W",NwID,OrgID),$C28,InService,"Y"),"-")</f>
        <v>2</v>
      </c>
      <c r="F28" s="56">
        <f t="shared" ca="1" si="9"/>
        <v>0</v>
      </c>
      <c r="G28" s="56">
        <f t="shared" ca="1" si="9"/>
        <v>0</v>
      </c>
      <c r="H28" s="56">
        <f t="shared" ca="1" si="9"/>
        <v>3</v>
      </c>
      <c r="I28" s="112">
        <f t="shared" ca="1" si="8"/>
        <v>5</v>
      </c>
      <c r="J28" s="136"/>
    </row>
    <row r="29" spans="1:10" x14ac:dyDescent="0.25">
      <c r="A29" s="144"/>
      <c r="B29" s="57"/>
      <c r="C29" s="57" t="s">
        <v>125</v>
      </c>
      <c r="D29" s="59">
        <f ca="1">SUM(D12:D28)</f>
        <v>148130</v>
      </c>
      <c r="E29" s="59">
        <f t="shared" ref="E29:I29" ca="1" si="10">SUM(E12:E28)</f>
        <v>12</v>
      </c>
      <c r="F29" s="59">
        <f t="shared" ca="1" si="10"/>
        <v>12</v>
      </c>
      <c r="G29" s="59">
        <f t="shared" ca="1" si="10"/>
        <v>27</v>
      </c>
      <c r="H29" s="59">
        <f t="shared" ca="1" si="10"/>
        <v>43</v>
      </c>
      <c r="I29" s="59">
        <f t="shared" ca="1" si="10"/>
        <v>94</v>
      </c>
      <c r="J29" s="136"/>
    </row>
    <row r="30" spans="1:10" x14ac:dyDescent="0.25">
      <c r="A30" s="138"/>
      <c r="J30" s="136"/>
    </row>
    <row r="31" spans="1:10" x14ac:dyDescent="0.25">
      <c r="A31" s="158"/>
      <c r="J31" s="136"/>
    </row>
    <row r="32" spans="1:10" x14ac:dyDescent="0.25">
      <c r="A32" s="138"/>
      <c r="B32" s="46"/>
      <c r="C32" s="46"/>
      <c r="D32" s="46"/>
      <c r="J32" s="136"/>
    </row>
    <row r="33" spans="1:10" x14ac:dyDescent="0.25">
      <c r="A33" s="138"/>
      <c r="J33" s="136"/>
    </row>
    <row r="34" spans="1:10" x14ac:dyDescent="0.25">
      <c r="A34" s="138"/>
      <c r="J34" s="136"/>
    </row>
    <row r="35" spans="1:10" x14ac:dyDescent="0.25">
      <c r="A35" s="138"/>
      <c r="J35" s="136"/>
    </row>
    <row r="36" spans="1:10" x14ac:dyDescent="0.25">
      <c r="A36" s="138"/>
      <c r="J36" s="136"/>
    </row>
    <row r="37" spans="1:10" x14ac:dyDescent="0.25">
      <c r="A37" s="139"/>
      <c r="B37" s="140"/>
      <c r="C37" s="140"/>
      <c r="D37" s="140"/>
      <c r="E37" s="140"/>
      <c r="F37" s="140"/>
      <c r="G37" s="140"/>
      <c r="H37" s="140"/>
      <c r="I37" s="140"/>
      <c r="J37" s="141"/>
    </row>
  </sheetData>
  <phoneticPr fontId="50" type="noConversion"/>
  <pageMargins left="0.7" right="0.7" top="0.75" bottom="0.75" header="0.3" footer="0.3"/>
  <pageSetup paperSize="9" orientation="portrait" r:id="rId1"/>
  <ignoredErrors>
    <ignoredError sqref="D11:I11" formula="1"/>
  </ignoredErrors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Sheet4">
    <tabColor rgb="FFFFFF00"/>
  </sheetPr>
  <dimension ref="A1:J37"/>
  <sheetViews>
    <sheetView showGridLines="0" workbookViewId="0">
      <selection activeCell="E3" sqref="E3:H3"/>
    </sheetView>
  </sheetViews>
  <sheetFormatPr defaultRowHeight="15" x14ac:dyDescent="0.25"/>
  <cols>
    <col min="2" max="2" width="46.7109375" bestFit="1" customWidth="1"/>
  </cols>
  <sheetData>
    <row r="1" spans="1:10" x14ac:dyDescent="0.25">
      <c r="A1" s="145" t="s">
        <v>263</v>
      </c>
      <c r="B1" s="146"/>
      <c r="C1" s="146"/>
      <c r="D1" s="147" t="s">
        <v>116</v>
      </c>
      <c r="E1" s="147" t="s">
        <v>128</v>
      </c>
      <c r="F1" s="147"/>
      <c r="G1" s="147"/>
      <c r="H1" s="147"/>
      <c r="I1" s="147" t="s">
        <v>187</v>
      </c>
      <c r="J1" s="148"/>
    </row>
    <row r="2" spans="1:10" x14ac:dyDescent="0.25">
      <c r="A2" s="149" t="s">
        <v>138</v>
      </c>
      <c r="B2" s="48" t="s">
        <v>139</v>
      </c>
      <c r="C2" s="48" t="s">
        <v>140</v>
      </c>
      <c r="D2" s="49" t="s">
        <v>141</v>
      </c>
      <c r="E2" s="50" t="s">
        <v>143</v>
      </c>
      <c r="F2" s="49" t="s">
        <v>144</v>
      </c>
      <c r="G2" s="49" t="s">
        <v>145</v>
      </c>
      <c r="H2" s="49" t="s">
        <v>146</v>
      </c>
      <c r="I2" s="50" t="s">
        <v>147</v>
      </c>
      <c r="J2" s="150"/>
    </row>
    <row r="3" spans="1:10" x14ac:dyDescent="0.25">
      <c r="A3" s="151"/>
      <c r="B3" s="51"/>
      <c r="C3" s="51"/>
      <c r="D3" s="261">
        <f>Control!$I$2</f>
        <v>45383</v>
      </c>
      <c r="E3" s="52">
        <v>45108</v>
      </c>
      <c r="F3" s="52">
        <v>45200</v>
      </c>
      <c r="G3" s="52">
        <v>45292</v>
      </c>
      <c r="H3" s="52">
        <v>45383</v>
      </c>
      <c r="I3" s="111"/>
      <c r="J3" s="150"/>
    </row>
    <row r="4" spans="1:10" x14ac:dyDescent="0.25">
      <c r="A4" s="152" t="s">
        <v>34</v>
      </c>
      <c r="B4" s="46" t="s">
        <v>158</v>
      </c>
      <c r="C4" s="46" t="s">
        <v>34</v>
      </c>
      <c r="D4" s="165">
        <f t="shared" ref="D4:D10" ca="1" si="0">IFERROR(SUMIFS(OFFSET(REL_D,,MATCH($D$1,IND,0)-1),REL_D,D$3,IF(LEFT($C4,1)="W",NwID,OrgID),$C4,InService,"Y"),"-")</f>
        <v>22526</v>
      </c>
      <c r="E4" s="83">
        <f t="shared" ref="E4:H10" ca="1" si="1">IFERROR(SUMIFS(OFFSET(REL_D,,MATCH($E$1,IND,0)-1),REL_D,E$3,IF(LEFT($C4,1)="W",NwID,OrgID),$C4,InService,"Y"),"-")</f>
        <v>0</v>
      </c>
      <c r="F4" s="56">
        <f t="shared" ca="1" si="1"/>
        <v>0</v>
      </c>
      <c r="G4" s="56">
        <f t="shared" ca="1" si="1"/>
        <v>0</v>
      </c>
      <c r="H4" s="165">
        <f t="shared" ca="1" si="1"/>
        <v>0</v>
      </c>
      <c r="I4" s="112">
        <f ca="1">SUM(E4:H4)</f>
        <v>0</v>
      </c>
      <c r="J4" s="150"/>
    </row>
    <row r="5" spans="1:10" x14ac:dyDescent="0.25">
      <c r="A5" s="152" t="s">
        <v>27</v>
      </c>
      <c r="B5" s="46" t="s">
        <v>159</v>
      </c>
      <c r="C5" s="46" t="s">
        <v>27</v>
      </c>
      <c r="D5" s="165">
        <f t="shared" ca="1" si="0"/>
        <v>38818</v>
      </c>
      <c r="E5" s="83">
        <f t="shared" ca="1" si="1"/>
        <v>1</v>
      </c>
      <c r="F5" s="56">
        <f t="shared" ca="1" si="1"/>
        <v>3</v>
      </c>
      <c r="G5" s="56">
        <f t="shared" ca="1" si="1"/>
        <v>0</v>
      </c>
      <c r="H5" s="165">
        <f t="shared" ca="1" si="1"/>
        <v>2</v>
      </c>
      <c r="I5" s="112">
        <f t="shared" ref="I5:I6" ca="1" si="2">SUM(E5:H5)</f>
        <v>6</v>
      </c>
      <c r="J5" s="150"/>
    </row>
    <row r="6" spans="1:10" x14ac:dyDescent="0.25">
      <c r="A6" s="152" t="s">
        <v>43</v>
      </c>
      <c r="B6" s="46" t="s">
        <v>160</v>
      </c>
      <c r="C6" s="46" t="s">
        <v>43</v>
      </c>
      <c r="D6" s="165">
        <f t="shared" ca="1" si="0"/>
        <v>0</v>
      </c>
      <c r="E6" s="83">
        <f t="shared" ca="1" si="1"/>
        <v>0</v>
      </c>
      <c r="F6" s="56">
        <f t="shared" ca="1" si="1"/>
        <v>0</v>
      </c>
      <c r="G6" s="56">
        <f t="shared" ca="1" si="1"/>
        <v>0</v>
      </c>
      <c r="H6" s="165">
        <f t="shared" ca="1" si="1"/>
        <v>0</v>
      </c>
      <c r="I6" s="112">
        <f t="shared" ca="1" si="2"/>
        <v>0</v>
      </c>
      <c r="J6" s="150"/>
    </row>
    <row r="7" spans="1:10" x14ac:dyDescent="0.25">
      <c r="A7" s="152" t="s">
        <v>46</v>
      </c>
      <c r="B7" s="46" t="s">
        <v>161</v>
      </c>
      <c r="C7" s="46" t="s">
        <v>46</v>
      </c>
      <c r="D7" s="165">
        <f t="shared" ca="1" si="0"/>
        <v>47327</v>
      </c>
      <c r="E7" s="83">
        <f t="shared" ca="1" si="1"/>
        <v>0</v>
      </c>
      <c r="F7" s="56">
        <f t="shared" ca="1" si="1"/>
        <v>0</v>
      </c>
      <c r="G7" s="56">
        <f t="shared" ca="1" si="1"/>
        <v>0</v>
      </c>
      <c r="H7" s="165">
        <f t="shared" ca="1" si="1"/>
        <v>0</v>
      </c>
      <c r="I7" s="112">
        <f t="shared" ref="I7:I10" ca="1" si="3">SUM(E7:H7)</f>
        <v>0</v>
      </c>
      <c r="J7" s="150"/>
    </row>
    <row r="8" spans="1:10" x14ac:dyDescent="0.25">
      <c r="A8" s="152" t="s">
        <v>55</v>
      </c>
      <c r="B8" s="46" t="s">
        <v>162</v>
      </c>
      <c r="C8" s="46" t="s">
        <v>55</v>
      </c>
      <c r="D8" s="165">
        <f t="shared" ca="1" si="0"/>
        <v>22221</v>
      </c>
      <c r="E8" s="83">
        <f t="shared" ca="1" si="1"/>
        <v>0</v>
      </c>
      <c r="F8" s="56">
        <f t="shared" ca="1" si="1"/>
        <v>0</v>
      </c>
      <c r="G8" s="56">
        <f t="shared" ca="1" si="1"/>
        <v>0</v>
      </c>
      <c r="H8" s="165">
        <f t="shared" ca="1" si="1"/>
        <v>0</v>
      </c>
      <c r="I8" s="112">
        <f t="shared" ca="1" si="3"/>
        <v>0</v>
      </c>
      <c r="J8" s="150"/>
    </row>
    <row r="9" spans="1:10" x14ac:dyDescent="0.25">
      <c r="A9" s="152" t="s">
        <v>80</v>
      </c>
      <c r="B9" s="46" t="s">
        <v>163</v>
      </c>
      <c r="C9" s="46" t="s">
        <v>80</v>
      </c>
      <c r="D9" s="165">
        <f t="shared" ca="1" si="0"/>
        <v>9152</v>
      </c>
      <c r="E9" s="83">
        <f t="shared" ca="1" si="1"/>
        <v>0</v>
      </c>
      <c r="F9" s="56">
        <f t="shared" ca="1" si="1"/>
        <v>0</v>
      </c>
      <c r="G9" s="56">
        <f t="shared" ca="1" si="1"/>
        <v>0</v>
      </c>
      <c r="H9" s="165">
        <f t="shared" ca="1" si="1"/>
        <v>0</v>
      </c>
      <c r="I9" s="112">
        <f t="shared" ca="1" si="3"/>
        <v>0</v>
      </c>
      <c r="J9" s="150"/>
    </row>
    <row r="10" spans="1:10" x14ac:dyDescent="0.25">
      <c r="A10" s="152" t="s">
        <v>91</v>
      </c>
      <c r="B10" s="46" t="s">
        <v>164</v>
      </c>
      <c r="C10" s="46" t="s">
        <v>91</v>
      </c>
      <c r="D10" s="165">
        <f t="shared" ca="1" si="0"/>
        <v>8086</v>
      </c>
      <c r="E10" s="168">
        <f t="shared" ca="1" si="1"/>
        <v>0</v>
      </c>
      <c r="F10" s="81">
        <f t="shared" ca="1" si="1"/>
        <v>0</v>
      </c>
      <c r="G10" s="81">
        <f t="shared" ca="1" si="1"/>
        <v>0</v>
      </c>
      <c r="H10" s="167">
        <f t="shared" ca="1" si="1"/>
        <v>0</v>
      </c>
      <c r="I10" s="112">
        <f t="shared" ca="1" si="3"/>
        <v>0</v>
      </c>
      <c r="J10" s="150"/>
    </row>
    <row r="11" spans="1:10" x14ac:dyDescent="0.25">
      <c r="A11" s="153"/>
      <c r="B11" s="57"/>
      <c r="C11" s="57" t="s">
        <v>125</v>
      </c>
      <c r="D11" s="58">
        <f t="shared" ref="D11:I11" ca="1" si="4">SUM(D4:D10)</f>
        <v>148130</v>
      </c>
      <c r="E11" s="59">
        <f t="shared" ca="1" si="4"/>
        <v>1</v>
      </c>
      <c r="F11" s="60">
        <f t="shared" ca="1" si="4"/>
        <v>3</v>
      </c>
      <c r="G11" s="60">
        <f t="shared" ca="1" si="4"/>
        <v>0</v>
      </c>
      <c r="H11" s="60">
        <f t="shared" ca="1" si="4"/>
        <v>2</v>
      </c>
      <c r="I11" s="113">
        <f t="shared" ca="1" si="4"/>
        <v>6</v>
      </c>
      <c r="J11" s="150"/>
    </row>
    <row r="12" spans="1:10" x14ac:dyDescent="0.25">
      <c r="A12" s="46" t="s">
        <v>80</v>
      </c>
      <c r="B12" s="46" t="s">
        <v>107</v>
      </c>
      <c r="C12" s="46" t="s">
        <v>106</v>
      </c>
      <c r="D12" s="165">
        <f t="shared" ref="D12:D28" ca="1" si="5">IFERROR(SUMIFS(OFFSET(REL_D,,MATCH($D$1,IND,0)-1),REL_D,D$3,IF(LEFT($C12,1)="W",NwID,OrgID),$C12,InService,"Y"),"-")</f>
        <v>9152</v>
      </c>
      <c r="E12" s="83">
        <f t="shared" ref="E12:H28" ca="1" si="6">IFERROR(SUMIFS(OFFSET(REL_D,,MATCH($E$1,IND,0)-1),REL_D,E$3,IF(LEFT($C12,1)="W",NwID,OrgID),$C12,InService,"Y"),"-")</f>
        <v>0</v>
      </c>
      <c r="F12" s="56">
        <f t="shared" ca="1" si="6"/>
        <v>0</v>
      </c>
      <c r="G12" s="56">
        <f t="shared" ca="1" si="6"/>
        <v>0</v>
      </c>
      <c r="H12" s="166">
        <f t="shared" ca="1" si="6"/>
        <v>0</v>
      </c>
      <c r="I12" s="112">
        <f t="shared" ref="I12:I28" ca="1" si="7">SUM(E12:H12)</f>
        <v>0</v>
      </c>
      <c r="J12" s="150"/>
    </row>
    <row r="13" spans="1:10" x14ac:dyDescent="0.25">
      <c r="A13" s="46" t="s">
        <v>34</v>
      </c>
      <c r="B13" s="46" t="s">
        <v>36</v>
      </c>
      <c r="C13" s="46" t="s">
        <v>35</v>
      </c>
      <c r="D13" s="165">
        <f t="shared" ca="1" si="5"/>
        <v>8532</v>
      </c>
      <c r="E13" s="83">
        <f t="shared" ca="1" si="6"/>
        <v>0</v>
      </c>
      <c r="F13" s="56">
        <f t="shared" ca="1" si="6"/>
        <v>0</v>
      </c>
      <c r="G13" s="56">
        <f t="shared" ca="1" si="6"/>
        <v>0</v>
      </c>
      <c r="H13" s="166">
        <f t="shared" ca="1" si="6"/>
        <v>0</v>
      </c>
      <c r="I13" s="112">
        <f t="shared" ca="1" si="7"/>
        <v>0</v>
      </c>
      <c r="J13" s="150"/>
    </row>
    <row r="14" spans="1:10" x14ac:dyDescent="0.25">
      <c r="A14" s="46" t="s">
        <v>34</v>
      </c>
      <c r="B14" s="46" t="s">
        <v>40</v>
      </c>
      <c r="C14" s="46" t="s">
        <v>39</v>
      </c>
      <c r="D14" s="165">
        <f t="shared" ca="1" si="5"/>
        <v>4651</v>
      </c>
      <c r="E14" s="83">
        <f t="shared" ca="1" si="6"/>
        <v>0</v>
      </c>
      <c r="F14" s="56">
        <f t="shared" ca="1" si="6"/>
        <v>0</v>
      </c>
      <c r="G14" s="56">
        <f t="shared" ca="1" si="6"/>
        <v>0</v>
      </c>
      <c r="H14" s="166">
        <f t="shared" ca="1" si="6"/>
        <v>0</v>
      </c>
      <c r="I14" s="112">
        <f t="shared" ca="1" si="7"/>
        <v>0</v>
      </c>
      <c r="J14" s="150"/>
    </row>
    <row r="15" spans="1:10" x14ac:dyDescent="0.25">
      <c r="A15" s="46" t="s">
        <v>34</v>
      </c>
      <c r="B15" s="46" t="s">
        <v>86</v>
      </c>
      <c r="C15" s="46" t="s">
        <v>85</v>
      </c>
      <c r="D15" s="165">
        <f t="shared" ca="1" si="5"/>
        <v>9343</v>
      </c>
      <c r="E15" s="83">
        <f t="shared" ca="1" si="6"/>
        <v>0</v>
      </c>
      <c r="F15" s="56">
        <f t="shared" ca="1" si="6"/>
        <v>0</v>
      </c>
      <c r="G15" s="56">
        <f t="shared" ca="1" si="6"/>
        <v>0</v>
      </c>
      <c r="H15" s="166">
        <f t="shared" ca="1" si="6"/>
        <v>0</v>
      </c>
      <c r="I15" s="112">
        <f t="shared" ca="1" si="7"/>
        <v>0</v>
      </c>
      <c r="J15" s="150"/>
    </row>
    <row r="16" spans="1:10" x14ac:dyDescent="0.25">
      <c r="A16" s="46" t="s">
        <v>46</v>
      </c>
      <c r="B16" s="46" t="s">
        <v>52</v>
      </c>
      <c r="C16" s="46" t="s">
        <v>51</v>
      </c>
      <c r="D16" s="165">
        <f t="shared" ca="1" si="5"/>
        <v>7371</v>
      </c>
      <c r="E16" s="83">
        <f t="shared" ca="1" si="6"/>
        <v>0</v>
      </c>
      <c r="F16" s="56">
        <f t="shared" ca="1" si="6"/>
        <v>0</v>
      </c>
      <c r="G16" s="56">
        <f t="shared" ca="1" si="6"/>
        <v>0</v>
      </c>
      <c r="H16" s="166">
        <f t="shared" ca="1" si="6"/>
        <v>0</v>
      </c>
      <c r="I16" s="112">
        <f t="shared" ca="1" si="7"/>
        <v>0</v>
      </c>
      <c r="J16" s="150"/>
    </row>
    <row r="17" spans="1:10" x14ac:dyDescent="0.25">
      <c r="A17" s="164" t="s">
        <v>46</v>
      </c>
      <c r="B17" s="164" t="s">
        <v>71</v>
      </c>
      <c r="C17" s="164" t="s">
        <v>70</v>
      </c>
      <c r="D17" s="165">
        <f t="shared" ca="1" si="5"/>
        <v>5223</v>
      </c>
      <c r="E17" s="83">
        <f t="shared" ca="1" si="6"/>
        <v>0</v>
      </c>
      <c r="F17" s="56">
        <f t="shared" ca="1" si="6"/>
        <v>0</v>
      </c>
      <c r="G17" s="56">
        <f t="shared" ca="1" si="6"/>
        <v>0</v>
      </c>
      <c r="H17" s="166">
        <f t="shared" ca="1" si="6"/>
        <v>0</v>
      </c>
      <c r="I17" s="112">
        <f t="shared" ref="I17" ca="1" si="8">SUM(E17:H17)</f>
        <v>0</v>
      </c>
      <c r="J17" s="150"/>
    </row>
    <row r="18" spans="1:10" x14ac:dyDescent="0.25">
      <c r="A18" s="46" t="s">
        <v>46</v>
      </c>
      <c r="B18" s="46" t="s">
        <v>50</v>
      </c>
      <c r="C18" s="46" t="s">
        <v>49</v>
      </c>
      <c r="D18" s="165">
        <f t="shared" ca="1" si="5"/>
        <v>10471</v>
      </c>
      <c r="E18" s="83">
        <f t="shared" ca="1" si="6"/>
        <v>0</v>
      </c>
      <c r="F18" s="56">
        <f t="shared" ca="1" si="6"/>
        <v>0</v>
      </c>
      <c r="G18" s="56">
        <f t="shared" ca="1" si="6"/>
        <v>0</v>
      </c>
      <c r="H18" s="166">
        <f t="shared" ca="1" si="6"/>
        <v>0</v>
      </c>
      <c r="I18" s="265">
        <f t="shared" ca="1" si="7"/>
        <v>0</v>
      </c>
      <c r="J18" s="150"/>
    </row>
    <row r="19" spans="1:10" x14ac:dyDescent="0.25">
      <c r="A19" s="46" t="s">
        <v>55</v>
      </c>
      <c r="B19" s="77" t="s">
        <v>67</v>
      </c>
      <c r="C19" s="77" t="s">
        <v>66</v>
      </c>
      <c r="D19" s="165">
        <f t="shared" ca="1" si="5"/>
        <v>15253</v>
      </c>
      <c r="E19" s="83">
        <f t="shared" ca="1" si="6"/>
        <v>0</v>
      </c>
      <c r="F19" s="56">
        <f t="shared" ca="1" si="6"/>
        <v>0</v>
      </c>
      <c r="G19" s="56">
        <f t="shared" ca="1" si="6"/>
        <v>0</v>
      </c>
      <c r="H19" s="166">
        <f t="shared" ca="1" si="6"/>
        <v>0</v>
      </c>
      <c r="I19" s="112">
        <f t="shared" ca="1" si="7"/>
        <v>0</v>
      </c>
      <c r="J19" s="150"/>
    </row>
    <row r="20" spans="1:10" x14ac:dyDescent="0.25">
      <c r="A20" s="46" t="s">
        <v>27</v>
      </c>
      <c r="B20" s="46" t="s">
        <v>29</v>
      </c>
      <c r="C20" s="46" t="s">
        <v>28</v>
      </c>
      <c r="D20" s="165">
        <f t="shared" ca="1" si="5"/>
        <v>13442</v>
      </c>
      <c r="E20" s="83">
        <f t="shared" ca="1" si="6"/>
        <v>0</v>
      </c>
      <c r="F20" s="56">
        <f t="shared" ca="1" si="6"/>
        <v>3</v>
      </c>
      <c r="G20" s="56">
        <f t="shared" ca="1" si="6"/>
        <v>0</v>
      </c>
      <c r="H20" s="166">
        <f t="shared" ca="1" si="6"/>
        <v>0</v>
      </c>
      <c r="I20" s="112">
        <f t="shared" ca="1" si="7"/>
        <v>3</v>
      </c>
      <c r="J20" s="150"/>
    </row>
    <row r="21" spans="1:10" x14ac:dyDescent="0.25">
      <c r="A21" s="46" t="s">
        <v>27</v>
      </c>
      <c r="B21" s="46" t="s">
        <v>26</v>
      </c>
      <c r="C21" s="46" t="s">
        <v>25</v>
      </c>
      <c r="D21" s="165">
        <f t="shared" ca="1" si="5"/>
        <v>10142</v>
      </c>
      <c r="E21" s="83">
        <f t="shared" ca="1" si="6"/>
        <v>0</v>
      </c>
      <c r="F21" s="56">
        <f t="shared" ca="1" si="6"/>
        <v>0</v>
      </c>
      <c r="G21" s="56">
        <f t="shared" ca="1" si="6"/>
        <v>0</v>
      </c>
      <c r="H21" s="166">
        <f t="shared" ca="1" si="6"/>
        <v>0</v>
      </c>
      <c r="I21" s="112">
        <f t="shared" ca="1" si="7"/>
        <v>0</v>
      </c>
      <c r="J21" s="150"/>
    </row>
    <row r="22" spans="1:10" x14ac:dyDescent="0.25">
      <c r="A22" s="46" t="s">
        <v>27</v>
      </c>
      <c r="B22" s="46" t="s">
        <v>111</v>
      </c>
      <c r="C22" s="46" t="s">
        <v>110</v>
      </c>
      <c r="D22" s="165">
        <f t="shared" ca="1" si="5"/>
        <v>0</v>
      </c>
      <c r="E22" s="83">
        <f t="shared" ca="1" si="6"/>
        <v>0</v>
      </c>
      <c r="F22" s="56">
        <f t="shared" ca="1" si="6"/>
        <v>0</v>
      </c>
      <c r="G22" s="56">
        <f t="shared" ca="1" si="6"/>
        <v>0</v>
      </c>
      <c r="H22" s="166">
        <f t="shared" ca="1" si="6"/>
        <v>0</v>
      </c>
      <c r="I22" s="112">
        <f t="shared" ca="1" si="7"/>
        <v>0</v>
      </c>
      <c r="J22" s="150"/>
    </row>
    <row r="23" spans="1:10" x14ac:dyDescent="0.25">
      <c r="A23" s="46" t="s">
        <v>27</v>
      </c>
      <c r="B23" s="46" t="s">
        <v>38</v>
      </c>
      <c r="C23" s="46" t="s">
        <v>37</v>
      </c>
      <c r="D23" s="165">
        <f t="shared" ca="1" si="5"/>
        <v>8504</v>
      </c>
      <c r="E23" s="83">
        <f t="shared" ca="1" si="6"/>
        <v>1</v>
      </c>
      <c r="F23" s="56">
        <f t="shared" ca="1" si="6"/>
        <v>0</v>
      </c>
      <c r="G23" s="56">
        <f t="shared" ca="1" si="6"/>
        <v>0</v>
      </c>
      <c r="H23" s="166">
        <f t="shared" ca="1" si="6"/>
        <v>1</v>
      </c>
      <c r="I23" s="112">
        <f t="shared" ref="I23:I25" ca="1" si="9">SUM(E23:H23)</f>
        <v>2</v>
      </c>
      <c r="J23" s="150"/>
    </row>
    <row r="24" spans="1:10" x14ac:dyDescent="0.25">
      <c r="A24" s="46" t="s">
        <v>27</v>
      </c>
      <c r="B24" s="46" t="s">
        <v>31</v>
      </c>
      <c r="C24" s="46" t="s">
        <v>30</v>
      </c>
      <c r="D24" s="165">
        <f t="shared" ca="1" si="5"/>
        <v>6730</v>
      </c>
      <c r="E24" s="83">
        <f t="shared" ca="1" si="6"/>
        <v>0</v>
      </c>
      <c r="F24" s="56">
        <f t="shared" ca="1" si="6"/>
        <v>0</v>
      </c>
      <c r="G24" s="56">
        <f t="shared" ca="1" si="6"/>
        <v>0</v>
      </c>
      <c r="H24" s="166">
        <f t="shared" ca="1" si="6"/>
        <v>1</v>
      </c>
      <c r="I24" s="112">
        <f t="shared" ca="1" si="9"/>
        <v>1</v>
      </c>
      <c r="J24" s="150"/>
    </row>
    <row r="25" spans="1:10" x14ac:dyDescent="0.25">
      <c r="A25" s="46" t="s">
        <v>55</v>
      </c>
      <c r="B25" s="46" t="s">
        <v>54</v>
      </c>
      <c r="C25" s="46" t="s">
        <v>53</v>
      </c>
      <c r="D25" s="165">
        <f t="shared" ca="1" si="5"/>
        <v>6968</v>
      </c>
      <c r="E25" s="83">
        <f t="shared" ca="1" si="6"/>
        <v>0</v>
      </c>
      <c r="F25" s="56">
        <f t="shared" ca="1" si="6"/>
        <v>0</v>
      </c>
      <c r="G25" s="56">
        <f t="shared" ca="1" si="6"/>
        <v>0</v>
      </c>
      <c r="H25" s="166">
        <f t="shared" ca="1" si="6"/>
        <v>0</v>
      </c>
      <c r="I25" s="112">
        <f t="shared" ca="1" si="9"/>
        <v>0</v>
      </c>
      <c r="J25" s="150"/>
    </row>
    <row r="26" spans="1:10" x14ac:dyDescent="0.25">
      <c r="A26" s="46" t="s">
        <v>91</v>
      </c>
      <c r="B26" s="46" t="s">
        <v>95</v>
      </c>
      <c r="C26" s="46" t="s">
        <v>94</v>
      </c>
      <c r="D26" s="165">
        <f t="shared" ca="1" si="5"/>
        <v>8086</v>
      </c>
      <c r="E26" s="83">
        <f t="shared" ca="1" si="6"/>
        <v>0</v>
      </c>
      <c r="F26" s="56">
        <f t="shared" ca="1" si="6"/>
        <v>0</v>
      </c>
      <c r="G26" s="56">
        <f t="shared" ca="1" si="6"/>
        <v>0</v>
      </c>
      <c r="H26" s="166">
        <f t="shared" ca="1" si="6"/>
        <v>0</v>
      </c>
      <c r="I26" s="112">
        <f t="shared" ca="1" si="7"/>
        <v>0</v>
      </c>
      <c r="J26" s="150"/>
    </row>
    <row r="27" spans="1:10" x14ac:dyDescent="0.25">
      <c r="A27" s="46" t="s">
        <v>46</v>
      </c>
      <c r="B27" s="46" t="s">
        <v>77</v>
      </c>
      <c r="C27" s="46" t="s">
        <v>76</v>
      </c>
      <c r="D27" s="165">
        <f t="shared" ca="1" si="5"/>
        <v>9855</v>
      </c>
      <c r="E27" s="83">
        <f t="shared" ca="1" si="6"/>
        <v>0</v>
      </c>
      <c r="F27" s="56">
        <f t="shared" ca="1" si="6"/>
        <v>0</v>
      </c>
      <c r="G27" s="56">
        <f t="shared" ca="1" si="6"/>
        <v>0</v>
      </c>
      <c r="H27" s="166">
        <f t="shared" ca="1" si="6"/>
        <v>0</v>
      </c>
      <c r="I27" s="112">
        <f t="shared" ca="1" si="7"/>
        <v>0</v>
      </c>
      <c r="J27" s="150"/>
    </row>
    <row r="28" spans="1:10" x14ac:dyDescent="0.25">
      <c r="A28" s="46" t="s">
        <v>46</v>
      </c>
      <c r="B28" s="46" t="s">
        <v>45</v>
      </c>
      <c r="C28" s="46" t="s">
        <v>44</v>
      </c>
      <c r="D28" s="165">
        <f t="shared" ca="1" si="5"/>
        <v>14407</v>
      </c>
      <c r="E28" s="83">
        <f t="shared" ca="1" si="6"/>
        <v>0</v>
      </c>
      <c r="F28" s="56">
        <f t="shared" ca="1" si="6"/>
        <v>0</v>
      </c>
      <c r="G28" s="56">
        <f t="shared" ca="1" si="6"/>
        <v>0</v>
      </c>
      <c r="H28" s="166">
        <f t="shared" ca="1" si="6"/>
        <v>0</v>
      </c>
      <c r="I28" s="112">
        <f t="shared" ca="1" si="7"/>
        <v>0</v>
      </c>
      <c r="J28" s="150"/>
    </row>
    <row r="29" spans="1:10" x14ac:dyDescent="0.25">
      <c r="A29" s="153"/>
      <c r="B29" s="57"/>
      <c r="C29" s="57" t="s">
        <v>125</v>
      </c>
      <c r="D29" s="59">
        <f t="shared" ref="D29:I29" ca="1" si="10">SUM(D12:D28)</f>
        <v>148130</v>
      </c>
      <c r="E29" s="59">
        <f t="shared" ca="1" si="10"/>
        <v>1</v>
      </c>
      <c r="F29" s="59">
        <f t="shared" ca="1" si="10"/>
        <v>3</v>
      </c>
      <c r="G29" s="59">
        <f t="shared" ca="1" si="10"/>
        <v>0</v>
      </c>
      <c r="H29" s="59">
        <f t="shared" ca="1" si="10"/>
        <v>2</v>
      </c>
      <c r="I29" s="59">
        <f t="shared" ca="1" si="10"/>
        <v>6</v>
      </c>
      <c r="J29" s="150"/>
    </row>
    <row r="30" spans="1:10" x14ac:dyDescent="0.25">
      <c r="A30" s="154"/>
      <c r="J30" s="150"/>
    </row>
    <row r="31" spans="1:10" x14ac:dyDescent="0.25">
      <c r="A31" s="154"/>
      <c r="B31" s="158"/>
      <c r="C31" s="46"/>
      <c r="D31" s="46"/>
      <c r="E31" s="46"/>
      <c r="J31" s="150"/>
    </row>
    <row r="32" spans="1:10" x14ac:dyDescent="0.25">
      <c r="A32" s="154"/>
      <c r="J32" s="150"/>
    </row>
    <row r="33" spans="1:10" x14ac:dyDescent="0.25">
      <c r="A33" s="154"/>
      <c r="J33" s="150"/>
    </row>
    <row r="34" spans="1:10" x14ac:dyDescent="0.25">
      <c r="A34" s="154"/>
      <c r="J34" s="150"/>
    </row>
    <row r="35" spans="1:10" x14ac:dyDescent="0.25">
      <c r="A35" s="154"/>
      <c r="J35" s="150"/>
    </row>
    <row r="36" spans="1:10" x14ac:dyDescent="0.25">
      <c r="A36" s="154"/>
      <c r="J36" s="150"/>
    </row>
    <row r="37" spans="1:10" x14ac:dyDescent="0.25">
      <c r="A37" s="155"/>
      <c r="B37" s="156"/>
      <c r="C37" s="156"/>
      <c r="D37" s="156"/>
      <c r="E37" s="156"/>
      <c r="F37" s="156"/>
      <c r="G37" s="156"/>
      <c r="H37" s="156"/>
      <c r="I37" s="156"/>
      <c r="J37" s="157"/>
    </row>
  </sheetData>
  <pageMargins left="0.7" right="0.7" top="0.75" bottom="0.75" header="0.3" footer="0.3"/>
  <ignoredErrors>
    <ignoredError sqref="H11:I11 D11:G11" formula="1"/>
  </ignoredErrors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Sheet5">
    <tabColor theme="8" tint="0.59999389629810485"/>
  </sheetPr>
  <dimension ref="A1:X37"/>
  <sheetViews>
    <sheetView showGridLines="0" zoomScale="87" workbookViewId="0">
      <selection activeCell="T4" sqref="T4:W4"/>
    </sheetView>
  </sheetViews>
  <sheetFormatPr defaultRowHeight="15" x14ac:dyDescent="0.25"/>
  <cols>
    <col min="2" max="2" width="46.7109375" bestFit="1" customWidth="1"/>
    <col min="20" max="20" width="10.7109375" customWidth="1"/>
    <col min="24" max="24" width="12" customWidth="1"/>
  </cols>
  <sheetData>
    <row r="1" spans="1:24" x14ac:dyDescent="0.25">
      <c r="A1" s="45" t="s">
        <v>264</v>
      </c>
      <c r="B1" s="46"/>
      <c r="C1" s="46"/>
      <c r="D1" s="47" t="s">
        <v>116</v>
      </c>
      <c r="E1" s="47" t="s">
        <v>126</v>
      </c>
      <c r="F1" s="47"/>
      <c r="G1" s="47"/>
      <c r="H1" s="47"/>
      <c r="I1" s="47" t="s">
        <v>175</v>
      </c>
      <c r="K1" s="47" t="s">
        <v>134</v>
      </c>
      <c r="N1" s="47" t="s">
        <v>176</v>
      </c>
      <c r="O1" s="47"/>
      <c r="P1" s="47" t="s">
        <v>127</v>
      </c>
      <c r="T1" s="47"/>
      <c r="U1" s="47" t="s">
        <v>133</v>
      </c>
    </row>
    <row r="2" spans="1:24" x14ac:dyDescent="0.25">
      <c r="A2" s="219"/>
      <c r="B2" s="176"/>
      <c r="C2" s="176"/>
      <c r="D2" s="177"/>
      <c r="E2" s="178" t="s">
        <v>173</v>
      </c>
      <c r="F2" s="179"/>
      <c r="G2" s="179"/>
      <c r="H2" s="177"/>
      <c r="I2" s="236"/>
      <c r="J2" s="180" t="s">
        <v>174</v>
      </c>
      <c r="K2" s="179"/>
      <c r="L2" s="179"/>
      <c r="M2" s="179"/>
      <c r="N2" s="239"/>
      <c r="O2" s="180" t="s">
        <v>177</v>
      </c>
      <c r="P2" s="179"/>
      <c r="Q2" s="179"/>
      <c r="R2" s="179"/>
      <c r="S2" s="179"/>
      <c r="T2" s="180" t="s">
        <v>192</v>
      </c>
      <c r="U2" s="179"/>
      <c r="V2" s="179"/>
      <c r="W2" s="179"/>
      <c r="X2" s="179"/>
    </row>
    <row r="3" spans="1:24" x14ac:dyDescent="0.25">
      <c r="A3" s="48" t="s">
        <v>138</v>
      </c>
      <c r="B3" s="48" t="s">
        <v>139</v>
      </c>
      <c r="C3" s="48" t="s">
        <v>140</v>
      </c>
      <c r="D3" s="49" t="s">
        <v>141</v>
      </c>
      <c r="E3" s="50" t="s">
        <v>143</v>
      </c>
      <c r="F3" s="49" t="s">
        <v>144</v>
      </c>
      <c r="G3" s="49" t="s">
        <v>145</v>
      </c>
      <c r="H3" s="49" t="s">
        <v>146</v>
      </c>
      <c r="I3" s="210" t="s">
        <v>147</v>
      </c>
      <c r="J3" s="169" t="s">
        <v>143</v>
      </c>
      <c r="K3" s="169" t="s">
        <v>144</v>
      </c>
      <c r="L3" s="169" t="s">
        <v>145</v>
      </c>
      <c r="M3" s="171" t="s">
        <v>146</v>
      </c>
      <c r="N3" s="240" t="s">
        <v>147</v>
      </c>
      <c r="O3" s="243" t="s">
        <v>143</v>
      </c>
      <c r="P3" s="243" t="s">
        <v>144</v>
      </c>
      <c r="Q3" s="243" t="s">
        <v>145</v>
      </c>
      <c r="R3" s="246" t="s">
        <v>146</v>
      </c>
      <c r="S3" s="243" t="s">
        <v>147</v>
      </c>
      <c r="T3" s="223" t="s">
        <v>143</v>
      </c>
      <c r="U3" s="220" t="s">
        <v>144</v>
      </c>
      <c r="V3" s="220" t="s">
        <v>145</v>
      </c>
      <c r="W3" s="228" t="s">
        <v>146</v>
      </c>
      <c r="X3" s="221" t="s">
        <v>147</v>
      </c>
    </row>
    <row r="4" spans="1:24" x14ac:dyDescent="0.25">
      <c r="A4" s="51"/>
      <c r="B4" s="51"/>
      <c r="C4" s="51"/>
      <c r="D4" s="261">
        <f>Control!$I$2</f>
        <v>45383</v>
      </c>
      <c r="E4" s="52">
        <v>45108</v>
      </c>
      <c r="F4" s="52">
        <v>45200</v>
      </c>
      <c r="G4" s="52">
        <v>45292</v>
      </c>
      <c r="H4" s="52">
        <v>45383</v>
      </c>
      <c r="I4" s="237"/>
      <c r="J4" s="170">
        <v>45108</v>
      </c>
      <c r="K4" s="170">
        <v>45200</v>
      </c>
      <c r="L4" s="170">
        <v>45292</v>
      </c>
      <c r="M4" s="172">
        <v>45383</v>
      </c>
      <c r="N4" s="241"/>
      <c r="O4" s="244">
        <v>45108</v>
      </c>
      <c r="P4" s="244">
        <v>45200</v>
      </c>
      <c r="Q4" s="244">
        <v>45292</v>
      </c>
      <c r="R4" s="247">
        <v>45383</v>
      </c>
      <c r="S4" s="245"/>
      <c r="T4" s="224">
        <v>45108</v>
      </c>
      <c r="U4" s="222">
        <v>45200</v>
      </c>
      <c r="V4" s="222">
        <v>45292</v>
      </c>
      <c r="W4" s="229">
        <v>45383</v>
      </c>
      <c r="X4" s="232"/>
    </row>
    <row r="5" spans="1:24" x14ac:dyDescent="0.25">
      <c r="A5" s="46" t="s">
        <v>34</v>
      </c>
      <c r="B5" s="46" t="s">
        <v>158</v>
      </c>
      <c r="C5" s="46" t="s">
        <v>34</v>
      </c>
      <c r="D5" s="165">
        <f t="shared" ref="D5:D11" ca="1" si="0">IFERROR(SUMIFS(OFFSET(REL_D,,MATCH($D$1,IND,0)-1),REL_D,D$4,IF(LEFT($C5,1)="W",NwID,OrgID),$C5,InService,"Y"),"-")</f>
        <v>22526</v>
      </c>
      <c r="E5" s="83">
        <f t="shared" ref="E5:H11" ca="1" si="1">IFERROR(SUMIFS(OFFSET(REL_D,,MATCH($E$1,IND,0)-1),REL_D,E$4,IF(LEFT($C5,1)="W",NwID,OrgID),$C5,InService,"Y"),"-")</f>
        <v>0</v>
      </c>
      <c r="F5" s="56">
        <f t="shared" ca="1" si="1"/>
        <v>0</v>
      </c>
      <c r="G5" s="56">
        <f t="shared" ca="1" si="1"/>
        <v>0</v>
      </c>
      <c r="H5" s="56">
        <f t="shared" ca="1" si="1"/>
        <v>0</v>
      </c>
      <c r="I5" s="96">
        <f ca="1">SUM(E5:H5)</f>
        <v>0</v>
      </c>
      <c r="J5" s="56">
        <f t="shared" ref="J5:M11" ca="1" si="2">IFERROR(SUMIFS(OFFSET(REL_D,,MATCH($K$1,IND,0)-1),REL_D,J$4,IF(LEFT($C5,1)="W",NwID,OrgID),$C5,InService,"Y"),"-")</f>
        <v>0</v>
      </c>
      <c r="K5" s="56">
        <f t="shared" ca="1" si="2"/>
        <v>0</v>
      </c>
      <c r="L5" s="56">
        <f t="shared" ca="1" si="2"/>
        <v>0</v>
      </c>
      <c r="M5" s="173">
        <f t="shared" ca="1" si="2"/>
        <v>0</v>
      </c>
      <c r="N5" s="96">
        <f ca="1">SUM(J5:M5)</f>
        <v>0</v>
      </c>
      <c r="O5" s="56">
        <f t="shared" ref="O5:R11" ca="1" si="3">IFERROR(SUMIFS(OFFSET(REL_D,,MATCH($P$1,IND,0)-1),REL_D,O$4,IF(LEFT($C5,1)="W",NwID,OrgID),$C5,InService,"Y"),"-")</f>
        <v>0</v>
      </c>
      <c r="P5" s="56">
        <f t="shared" ca="1" si="3"/>
        <v>0</v>
      </c>
      <c r="Q5" s="56">
        <f t="shared" ca="1" si="3"/>
        <v>0</v>
      </c>
      <c r="R5" s="248">
        <f t="shared" ca="1" si="3"/>
        <v>0</v>
      </c>
      <c r="S5" s="56">
        <f ca="1">SUM(O5:R5)</f>
        <v>0</v>
      </c>
      <c r="T5" s="225">
        <f t="shared" ref="T5:W11" ca="1" si="4">IFERROR(SUMIFS(OFFSET(REL_D,,MATCH($U$1,IND,0)-1),REL_D,T$4,IF(LEFT($C5,1)="W",NwID,OrgID),$C5,InService,"Y"),"-")</f>
        <v>0</v>
      </c>
      <c r="U5" s="56">
        <f t="shared" ca="1" si="4"/>
        <v>0</v>
      </c>
      <c r="V5" s="56">
        <f t="shared" ca="1" si="4"/>
        <v>0</v>
      </c>
      <c r="W5" s="230">
        <f t="shared" ca="1" si="4"/>
        <v>0</v>
      </c>
      <c r="X5" s="233">
        <f ca="1">SUM(T5:W5)</f>
        <v>0</v>
      </c>
    </row>
    <row r="6" spans="1:24" x14ac:dyDescent="0.25">
      <c r="A6" s="46" t="s">
        <v>27</v>
      </c>
      <c r="B6" s="46" t="s">
        <v>159</v>
      </c>
      <c r="C6" s="46" t="s">
        <v>27</v>
      </c>
      <c r="D6" s="165">
        <f t="shared" ca="1" si="0"/>
        <v>38818</v>
      </c>
      <c r="E6" s="83">
        <f t="shared" ca="1" si="1"/>
        <v>0</v>
      </c>
      <c r="F6" s="56">
        <f t="shared" ca="1" si="1"/>
        <v>0</v>
      </c>
      <c r="G6" s="56">
        <f t="shared" ca="1" si="1"/>
        <v>0</v>
      </c>
      <c r="H6" s="56">
        <f t="shared" ca="1" si="1"/>
        <v>0</v>
      </c>
      <c r="I6" s="96">
        <f t="shared" ref="I6:I7" ca="1" si="5">SUM(E6:H6)</f>
        <v>0</v>
      </c>
      <c r="J6" s="56">
        <f t="shared" ca="1" si="2"/>
        <v>0</v>
      </c>
      <c r="K6" s="56">
        <f t="shared" ca="1" si="2"/>
        <v>0</v>
      </c>
      <c r="L6" s="56">
        <f t="shared" ca="1" si="2"/>
        <v>0</v>
      </c>
      <c r="M6" s="173">
        <f t="shared" ca="1" si="2"/>
        <v>0</v>
      </c>
      <c r="N6" s="96">
        <f t="shared" ref="N6:N7" ca="1" si="6">SUM(J6:M6)</f>
        <v>0</v>
      </c>
      <c r="O6" s="56">
        <f t="shared" ca="1" si="3"/>
        <v>0</v>
      </c>
      <c r="P6" s="56">
        <f t="shared" ca="1" si="3"/>
        <v>0</v>
      </c>
      <c r="Q6" s="56">
        <f t="shared" ca="1" si="3"/>
        <v>0</v>
      </c>
      <c r="R6" s="248">
        <f t="shared" ca="1" si="3"/>
        <v>0</v>
      </c>
      <c r="S6" s="56">
        <f t="shared" ref="S6:S7" ca="1" si="7">SUM(O6:R6)</f>
        <v>0</v>
      </c>
      <c r="T6" s="225">
        <f t="shared" ca="1" si="4"/>
        <v>0</v>
      </c>
      <c r="U6" s="56">
        <f t="shared" ca="1" si="4"/>
        <v>0</v>
      </c>
      <c r="V6" s="56">
        <f t="shared" ca="1" si="4"/>
        <v>0</v>
      </c>
      <c r="W6" s="230">
        <f t="shared" ca="1" si="4"/>
        <v>0</v>
      </c>
      <c r="X6" s="233">
        <f t="shared" ref="X6:X7" ca="1" si="8">SUM(T6:W6)</f>
        <v>0</v>
      </c>
    </row>
    <row r="7" spans="1:24" x14ac:dyDescent="0.25">
      <c r="A7" s="46" t="s">
        <v>43</v>
      </c>
      <c r="B7" s="46" t="s">
        <v>160</v>
      </c>
      <c r="C7" s="46" t="s">
        <v>43</v>
      </c>
      <c r="D7" s="165">
        <f t="shared" ca="1" si="0"/>
        <v>0</v>
      </c>
      <c r="E7" s="83">
        <f t="shared" ca="1" si="1"/>
        <v>0</v>
      </c>
      <c r="F7" s="56">
        <f t="shared" ca="1" si="1"/>
        <v>0</v>
      </c>
      <c r="G7" s="56">
        <f t="shared" ca="1" si="1"/>
        <v>0</v>
      </c>
      <c r="H7" s="56">
        <f t="shared" ca="1" si="1"/>
        <v>0</v>
      </c>
      <c r="I7" s="96">
        <f t="shared" ca="1" si="5"/>
        <v>0</v>
      </c>
      <c r="J7" s="56">
        <f t="shared" ca="1" si="2"/>
        <v>0</v>
      </c>
      <c r="K7" s="56">
        <f t="shared" ca="1" si="2"/>
        <v>0</v>
      </c>
      <c r="L7" s="56">
        <f t="shared" ca="1" si="2"/>
        <v>0</v>
      </c>
      <c r="M7" s="173">
        <f t="shared" ca="1" si="2"/>
        <v>0</v>
      </c>
      <c r="N7" s="96">
        <f t="shared" ca="1" si="6"/>
        <v>0</v>
      </c>
      <c r="O7" s="56">
        <f t="shared" ca="1" si="3"/>
        <v>0</v>
      </c>
      <c r="P7" s="56">
        <f t="shared" ca="1" si="3"/>
        <v>0</v>
      </c>
      <c r="Q7" s="56">
        <f t="shared" ca="1" si="3"/>
        <v>0</v>
      </c>
      <c r="R7" s="248">
        <f t="shared" ca="1" si="3"/>
        <v>0</v>
      </c>
      <c r="S7" s="56">
        <f t="shared" ca="1" si="7"/>
        <v>0</v>
      </c>
      <c r="T7" s="225">
        <f t="shared" ca="1" si="4"/>
        <v>0</v>
      </c>
      <c r="U7" s="56">
        <f t="shared" ca="1" si="4"/>
        <v>0</v>
      </c>
      <c r="V7" s="56">
        <f t="shared" ca="1" si="4"/>
        <v>0</v>
      </c>
      <c r="W7" s="230">
        <f t="shared" ca="1" si="4"/>
        <v>0</v>
      </c>
      <c r="X7" s="233">
        <f t="shared" ca="1" si="8"/>
        <v>0</v>
      </c>
    </row>
    <row r="8" spans="1:24" x14ac:dyDescent="0.25">
      <c r="A8" s="46" t="s">
        <v>46</v>
      </c>
      <c r="B8" s="46" t="s">
        <v>161</v>
      </c>
      <c r="C8" s="46" t="s">
        <v>46</v>
      </c>
      <c r="D8" s="165">
        <f t="shared" ca="1" si="0"/>
        <v>47327</v>
      </c>
      <c r="E8" s="83">
        <f t="shared" ca="1" si="1"/>
        <v>0</v>
      </c>
      <c r="F8" s="56">
        <f t="shared" ca="1" si="1"/>
        <v>0</v>
      </c>
      <c r="G8" s="56">
        <f t="shared" ca="1" si="1"/>
        <v>0</v>
      </c>
      <c r="H8" s="56">
        <f t="shared" ca="1" si="1"/>
        <v>0</v>
      </c>
      <c r="I8" s="96">
        <f t="shared" ref="I8:I11" ca="1" si="9">SUM(E8:H8)</f>
        <v>0</v>
      </c>
      <c r="J8" s="56">
        <f t="shared" ca="1" si="2"/>
        <v>0</v>
      </c>
      <c r="K8" s="56">
        <f t="shared" ca="1" si="2"/>
        <v>0</v>
      </c>
      <c r="L8" s="56">
        <f t="shared" ca="1" si="2"/>
        <v>0</v>
      </c>
      <c r="M8" s="173">
        <f t="shared" ca="1" si="2"/>
        <v>0</v>
      </c>
      <c r="N8" s="96">
        <f t="shared" ref="N8:N11" ca="1" si="10">SUM(J8:M8)</f>
        <v>0</v>
      </c>
      <c r="O8" s="56">
        <f t="shared" ca="1" si="3"/>
        <v>0</v>
      </c>
      <c r="P8" s="56">
        <f t="shared" ca="1" si="3"/>
        <v>0</v>
      </c>
      <c r="Q8" s="56">
        <f t="shared" ca="1" si="3"/>
        <v>0</v>
      </c>
      <c r="R8" s="248">
        <f t="shared" ca="1" si="3"/>
        <v>0</v>
      </c>
      <c r="S8" s="56">
        <f t="shared" ref="S8:S11" ca="1" si="11">SUM(O8:R8)</f>
        <v>0</v>
      </c>
      <c r="T8" s="225">
        <f t="shared" ca="1" si="4"/>
        <v>0</v>
      </c>
      <c r="U8" s="56">
        <f t="shared" ca="1" si="4"/>
        <v>0</v>
      </c>
      <c r="V8" s="56">
        <f t="shared" ca="1" si="4"/>
        <v>0</v>
      </c>
      <c r="W8" s="230">
        <f t="shared" ca="1" si="4"/>
        <v>0</v>
      </c>
      <c r="X8" s="233">
        <f t="shared" ref="X8:X11" ca="1" si="12">SUM(T8:W8)</f>
        <v>0</v>
      </c>
    </row>
    <row r="9" spans="1:24" x14ac:dyDescent="0.25">
      <c r="A9" s="46" t="s">
        <v>55</v>
      </c>
      <c r="B9" s="46" t="s">
        <v>162</v>
      </c>
      <c r="C9" s="46" t="s">
        <v>55</v>
      </c>
      <c r="D9" s="165">
        <f t="shared" ca="1" si="0"/>
        <v>22221</v>
      </c>
      <c r="E9" s="83">
        <f t="shared" ca="1" si="1"/>
        <v>0</v>
      </c>
      <c r="F9" s="56">
        <f t="shared" ca="1" si="1"/>
        <v>0</v>
      </c>
      <c r="G9" s="56">
        <f t="shared" ca="1" si="1"/>
        <v>0</v>
      </c>
      <c r="H9" s="56">
        <f t="shared" ca="1" si="1"/>
        <v>0</v>
      </c>
      <c r="I9" s="96">
        <f t="shared" ca="1" si="9"/>
        <v>0</v>
      </c>
      <c r="J9" s="56">
        <f t="shared" ca="1" si="2"/>
        <v>0</v>
      </c>
      <c r="K9" s="56">
        <f t="shared" ca="1" si="2"/>
        <v>0</v>
      </c>
      <c r="L9" s="56">
        <f t="shared" ca="1" si="2"/>
        <v>0</v>
      </c>
      <c r="M9" s="173">
        <f t="shared" ca="1" si="2"/>
        <v>0</v>
      </c>
      <c r="N9" s="96">
        <f t="shared" ca="1" si="10"/>
        <v>0</v>
      </c>
      <c r="O9" s="56">
        <f t="shared" ca="1" si="3"/>
        <v>0</v>
      </c>
      <c r="P9" s="56">
        <f t="shared" ca="1" si="3"/>
        <v>0</v>
      </c>
      <c r="Q9" s="56">
        <f t="shared" ca="1" si="3"/>
        <v>0</v>
      </c>
      <c r="R9" s="248">
        <f t="shared" ca="1" si="3"/>
        <v>0</v>
      </c>
      <c r="S9" s="56">
        <f t="shared" ca="1" si="11"/>
        <v>0</v>
      </c>
      <c r="T9" s="225">
        <f t="shared" ca="1" si="4"/>
        <v>0</v>
      </c>
      <c r="U9" s="56">
        <f t="shared" ca="1" si="4"/>
        <v>0</v>
      </c>
      <c r="V9" s="56">
        <f t="shared" ca="1" si="4"/>
        <v>0</v>
      </c>
      <c r="W9" s="230">
        <f t="shared" ca="1" si="4"/>
        <v>0</v>
      </c>
      <c r="X9" s="233">
        <f t="shared" ca="1" si="12"/>
        <v>0</v>
      </c>
    </row>
    <row r="10" spans="1:24" x14ac:dyDescent="0.25">
      <c r="A10" s="46" t="s">
        <v>80</v>
      </c>
      <c r="B10" s="46" t="s">
        <v>163</v>
      </c>
      <c r="C10" s="46" t="s">
        <v>80</v>
      </c>
      <c r="D10" s="165">
        <f t="shared" ca="1" si="0"/>
        <v>9152</v>
      </c>
      <c r="E10" s="83">
        <f t="shared" ca="1" si="1"/>
        <v>0</v>
      </c>
      <c r="F10" s="56">
        <f t="shared" ca="1" si="1"/>
        <v>0</v>
      </c>
      <c r="G10" s="56">
        <f t="shared" ca="1" si="1"/>
        <v>0</v>
      </c>
      <c r="H10" s="56">
        <f t="shared" ca="1" si="1"/>
        <v>0</v>
      </c>
      <c r="I10" s="96">
        <f t="shared" ca="1" si="9"/>
        <v>0</v>
      </c>
      <c r="J10" s="56">
        <f t="shared" ca="1" si="2"/>
        <v>0</v>
      </c>
      <c r="K10" s="56">
        <f t="shared" ca="1" si="2"/>
        <v>0</v>
      </c>
      <c r="L10" s="56">
        <f t="shared" ca="1" si="2"/>
        <v>0</v>
      </c>
      <c r="M10" s="173">
        <f t="shared" ca="1" si="2"/>
        <v>0</v>
      </c>
      <c r="N10" s="96">
        <f t="shared" ca="1" si="10"/>
        <v>0</v>
      </c>
      <c r="O10" s="56">
        <f t="shared" ca="1" si="3"/>
        <v>0</v>
      </c>
      <c r="P10" s="56">
        <f t="shared" ca="1" si="3"/>
        <v>0</v>
      </c>
      <c r="Q10" s="56">
        <f t="shared" ca="1" si="3"/>
        <v>0</v>
      </c>
      <c r="R10" s="248">
        <f t="shared" ca="1" si="3"/>
        <v>0</v>
      </c>
      <c r="S10" s="56">
        <f t="shared" ca="1" si="11"/>
        <v>0</v>
      </c>
      <c r="T10" s="225">
        <f t="shared" ca="1" si="4"/>
        <v>0</v>
      </c>
      <c r="U10" s="56">
        <f t="shared" ca="1" si="4"/>
        <v>0</v>
      </c>
      <c r="V10" s="56">
        <f t="shared" ca="1" si="4"/>
        <v>0</v>
      </c>
      <c r="W10" s="230">
        <f t="shared" ca="1" si="4"/>
        <v>0</v>
      </c>
      <c r="X10" s="233">
        <f t="shared" ca="1" si="12"/>
        <v>0</v>
      </c>
    </row>
    <row r="11" spans="1:24" x14ac:dyDescent="0.25">
      <c r="A11" s="46" t="s">
        <v>91</v>
      </c>
      <c r="B11" s="46" t="s">
        <v>164</v>
      </c>
      <c r="C11" s="46" t="s">
        <v>91</v>
      </c>
      <c r="D11" s="165">
        <f t="shared" ca="1" si="0"/>
        <v>8086</v>
      </c>
      <c r="E11" s="168">
        <f t="shared" ca="1" si="1"/>
        <v>0</v>
      </c>
      <c r="F11" s="81">
        <f t="shared" ca="1" si="1"/>
        <v>0</v>
      </c>
      <c r="G11" s="81">
        <f t="shared" ca="1" si="1"/>
        <v>0</v>
      </c>
      <c r="H11" s="81">
        <f t="shared" ca="1" si="1"/>
        <v>0</v>
      </c>
      <c r="I11" s="96">
        <f t="shared" ca="1" si="9"/>
        <v>0</v>
      </c>
      <c r="J11" s="56">
        <f t="shared" ca="1" si="2"/>
        <v>0</v>
      </c>
      <c r="K11" s="56">
        <f t="shared" ca="1" si="2"/>
        <v>0</v>
      </c>
      <c r="L11" s="56">
        <f t="shared" ca="1" si="2"/>
        <v>0</v>
      </c>
      <c r="M11" s="173">
        <f t="shared" ca="1" si="2"/>
        <v>0</v>
      </c>
      <c r="N11" s="96">
        <f t="shared" ca="1" si="10"/>
        <v>0</v>
      </c>
      <c r="O11" s="56">
        <f t="shared" ca="1" si="3"/>
        <v>0</v>
      </c>
      <c r="P11" s="56">
        <f t="shared" ca="1" si="3"/>
        <v>0</v>
      </c>
      <c r="Q11" s="56">
        <f t="shared" ca="1" si="3"/>
        <v>0</v>
      </c>
      <c r="R11" s="248">
        <f t="shared" ca="1" si="3"/>
        <v>0</v>
      </c>
      <c r="S11" s="56">
        <f t="shared" ca="1" si="11"/>
        <v>0</v>
      </c>
      <c r="T11" s="253">
        <f t="shared" ca="1" si="4"/>
        <v>0</v>
      </c>
      <c r="U11" s="254">
        <f t="shared" ca="1" si="4"/>
        <v>0</v>
      </c>
      <c r="V11" s="254">
        <f t="shared" ca="1" si="4"/>
        <v>0</v>
      </c>
      <c r="W11" s="255">
        <f t="shared" ca="1" si="4"/>
        <v>0</v>
      </c>
      <c r="X11" s="233">
        <f t="shared" ca="1" si="12"/>
        <v>0</v>
      </c>
    </row>
    <row r="12" spans="1:24" x14ac:dyDescent="0.25">
      <c r="A12" s="57"/>
      <c r="B12" s="57"/>
      <c r="C12" s="57" t="s">
        <v>125</v>
      </c>
      <c r="D12" s="58">
        <f t="shared" ref="D12:X12" ca="1" si="13">SUM(D5:D11)</f>
        <v>148130</v>
      </c>
      <c r="E12" s="59">
        <f t="shared" ca="1" si="13"/>
        <v>0</v>
      </c>
      <c r="F12" s="60">
        <f t="shared" ca="1" si="13"/>
        <v>0</v>
      </c>
      <c r="G12" s="60">
        <f t="shared" ca="1" si="13"/>
        <v>0</v>
      </c>
      <c r="H12" s="60">
        <f t="shared" ca="1" si="13"/>
        <v>0</v>
      </c>
      <c r="I12" s="238">
        <f t="shared" ca="1" si="13"/>
        <v>0</v>
      </c>
      <c r="J12" s="235">
        <f t="shared" ca="1" si="13"/>
        <v>0</v>
      </c>
      <c r="K12" s="174">
        <f t="shared" ca="1" si="13"/>
        <v>0</v>
      </c>
      <c r="L12" s="174">
        <f t="shared" ca="1" si="13"/>
        <v>0</v>
      </c>
      <c r="M12" s="175">
        <f t="shared" ca="1" si="13"/>
        <v>0</v>
      </c>
      <c r="N12" s="242">
        <f t="shared" ca="1" si="13"/>
        <v>0</v>
      </c>
      <c r="O12" s="249">
        <f t="shared" ca="1" si="13"/>
        <v>0</v>
      </c>
      <c r="P12" s="250">
        <f t="shared" ca="1" si="13"/>
        <v>0</v>
      </c>
      <c r="Q12" s="250">
        <f t="shared" ca="1" si="13"/>
        <v>0</v>
      </c>
      <c r="R12" s="251">
        <f t="shared" ca="1" si="13"/>
        <v>0</v>
      </c>
      <c r="S12" s="252">
        <f t="shared" ca="1" si="13"/>
        <v>0</v>
      </c>
      <c r="T12" s="226">
        <f t="shared" ca="1" si="13"/>
        <v>0</v>
      </c>
      <c r="U12" s="227">
        <f t="shared" ca="1" si="13"/>
        <v>0</v>
      </c>
      <c r="V12" s="227">
        <f t="shared" ca="1" si="13"/>
        <v>0</v>
      </c>
      <c r="W12" s="231">
        <f t="shared" ca="1" si="13"/>
        <v>0</v>
      </c>
      <c r="X12" s="234">
        <f t="shared" ca="1" si="13"/>
        <v>0</v>
      </c>
    </row>
    <row r="13" spans="1:24" x14ac:dyDescent="0.25">
      <c r="A13" s="46" t="s">
        <v>80</v>
      </c>
      <c r="B13" s="46" t="s">
        <v>107</v>
      </c>
      <c r="C13" s="46" t="s">
        <v>106</v>
      </c>
      <c r="D13" s="165">
        <f t="shared" ref="D13:D29" ca="1" si="14">IFERROR(SUMIFS(OFFSET(REL_D,,MATCH($D$1,IND,0)-1),REL_D,D$4,IF(LEFT($C13,1)="W",NwID,OrgID),$C13,InService,"Y"),"-")</f>
        <v>9152</v>
      </c>
      <c r="E13" s="83">
        <f t="shared" ref="E13:H29" ca="1" si="15">IFERROR(SUMIFS(OFFSET(REL_D,,MATCH($E$1,IND,0)-1),REL_D,E$4,IF(LEFT($C13,1)="W",NwID,OrgID),$C13,InService,"Y"),"-")</f>
        <v>0</v>
      </c>
      <c r="F13" s="56">
        <f t="shared" ca="1" si="15"/>
        <v>0</v>
      </c>
      <c r="G13" s="56">
        <f t="shared" ca="1" si="15"/>
        <v>0</v>
      </c>
      <c r="H13" s="56">
        <f t="shared" ca="1" si="15"/>
        <v>0</v>
      </c>
      <c r="I13" s="96">
        <f t="shared" ref="I13:I29" ca="1" si="16">SUM(E13:H13)</f>
        <v>0</v>
      </c>
      <c r="J13" s="56">
        <f t="shared" ref="J13:M29" ca="1" si="17">IFERROR(SUMIFS(OFFSET(REL_D,,MATCH($K$1,IND,0)-1),REL_D,J$4,IF(LEFT($C13,1)="W",NwID,OrgID),$C13,InService,"Y"),"-")</f>
        <v>0</v>
      </c>
      <c r="K13" s="56">
        <f t="shared" ca="1" si="17"/>
        <v>0</v>
      </c>
      <c r="L13" s="56">
        <f t="shared" ca="1" si="17"/>
        <v>0</v>
      </c>
      <c r="M13" s="173">
        <f t="shared" ca="1" si="17"/>
        <v>0</v>
      </c>
      <c r="N13" s="96">
        <f t="shared" ref="N13:N29" ca="1" si="18">SUM(J13:M13)</f>
        <v>0</v>
      </c>
      <c r="O13" s="56">
        <f t="shared" ref="O13:R29" ca="1" si="19">IFERROR(SUMIFS(OFFSET(REL_D,,MATCH($P$1,IND,0)-1),REL_D,O$4,IF(LEFT($C13,1)="W",NwID,OrgID),$C13,InService,"Y"),"-")</f>
        <v>0</v>
      </c>
      <c r="P13" s="56">
        <f t="shared" ca="1" si="19"/>
        <v>0</v>
      </c>
      <c r="Q13" s="56">
        <f t="shared" ca="1" si="19"/>
        <v>0</v>
      </c>
      <c r="R13" s="248">
        <f t="shared" ca="1" si="19"/>
        <v>0</v>
      </c>
      <c r="S13" s="56">
        <f t="shared" ref="S13:S29" ca="1" si="20">SUM(O13:R13)</f>
        <v>0</v>
      </c>
      <c r="T13" s="225">
        <f t="shared" ref="T13:W29" ca="1" si="21">IFERROR(SUMIFS(OFFSET(REL_D,,MATCH($U$1,IND,0)-1),REL_D,T$4,IF(LEFT($C13,1)="W",NwID,OrgID),$C13,InService,"Y"),"-")</f>
        <v>0</v>
      </c>
      <c r="U13" s="56">
        <f t="shared" ca="1" si="21"/>
        <v>0</v>
      </c>
      <c r="V13" s="56">
        <f t="shared" ca="1" si="21"/>
        <v>0</v>
      </c>
      <c r="W13" s="230">
        <f t="shared" ca="1" si="21"/>
        <v>0</v>
      </c>
      <c r="X13" s="233">
        <f t="shared" ref="X13:X29" ca="1" si="22">SUM(T13:W13)</f>
        <v>0</v>
      </c>
    </row>
    <row r="14" spans="1:24" x14ac:dyDescent="0.25">
      <c r="A14" s="46" t="s">
        <v>34</v>
      </c>
      <c r="B14" s="46" t="s">
        <v>36</v>
      </c>
      <c r="C14" s="46" t="s">
        <v>35</v>
      </c>
      <c r="D14" s="165">
        <f t="shared" ca="1" si="14"/>
        <v>8532</v>
      </c>
      <c r="E14" s="83">
        <f t="shared" ca="1" si="15"/>
        <v>0</v>
      </c>
      <c r="F14" s="56">
        <f t="shared" ca="1" si="15"/>
        <v>0</v>
      </c>
      <c r="G14" s="56">
        <f t="shared" ca="1" si="15"/>
        <v>0</v>
      </c>
      <c r="H14" s="56">
        <f t="shared" ca="1" si="15"/>
        <v>0</v>
      </c>
      <c r="I14" s="96">
        <f t="shared" ca="1" si="16"/>
        <v>0</v>
      </c>
      <c r="J14" s="56">
        <f t="shared" ca="1" si="17"/>
        <v>0</v>
      </c>
      <c r="K14" s="56">
        <f t="shared" ca="1" si="17"/>
        <v>0</v>
      </c>
      <c r="L14" s="56">
        <f t="shared" ca="1" si="17"/>
        <v>0</v>
      </c>
      <c r="M14" s="173">
        <f t="shared" ca="1" si="17"/>
        <v>0</v>
      </c>
      <c r="N14" s="96">
        <f t="shared" ca="1" si="18"/>
        <v>0</v>
      </c>
      <c r="O14" s="56">
        <f t="shared" ca="1" si="19"/>
        <v>0</v>
      </c>
      <c r="P14" s="56">
        <f t="shared" ca="1" si="19"/>
        <v>0</v>
      </c>
      <c r="Q14" s="56">
        <f t="shared" ca="1" si="19"/>
        <v>0</v>
      </c>
      <c r="R14" s="248">
        <f t="shared" ca="1" si="19"/>
        <v>0</v>
      </c>
      <c r="S14" s="56">
        <f t="shared" ca="1" si="20"/>
        <v>0</v>
      </c>
      <c r="T14" s="225">
        <f t="shared" ca="1" si="21"/>
        <v>0</v>
      </c>
      <c r="U14" s="56">
        <f t="shared" ca="1" si="21"/>
        <v>0</v>
      </c>
      <c r="V14" s="56">
        <f t="shared" ca="1" si="21"/>
        <v>0</v>
      </c>
      <c r="W14" s="230">
        <f t="shared" ca="1" si="21"/>
        <v>0</v>
      </c>
      <c r="X14" s="233">
        <f t="shared" ca="1" si="22"/>
        <v>0</v>
      </c>
    </row>
    <row r="15" spans="1:24" x14ac:dyDescent="0.25">
      <c r="A15" s="46" t="s">
        <v>34</v>
      </c>
      <c r="B15" s="46" t="s">
        <v>40</v>
      </c>
      <c r="C15" s="46" t="s">
        <v>39</v>
      </c>
      <c r="D15" s="165">
        <f t="shared" ca="1" si="14"/>
        <v>4651</v>
      </c>
      <c r="E15" s="83">
        <f t="shared" ca="1" si="15"/>
        <v>0</v>
      </c>
      <c r="F15" s="56">
        <f t="shared" ca="1" si="15"/>
        <v>0</v>
      </c>
      <c r="G15" s="56">
        <f t="shared" ca="1" si="15"/>
        <v>0</v>
      </c>
      <c r="H15" s="56">
        <f t="shared" ca="1" si="15"/>
        <v>0</v>
      </c>
      <c r="I15" s="96">
        <f t="shared" ca="1" si="16"/>
        <v>0</v>
      </c>
      <c r="J15" s="56">
        <f t="shared" ca="1" si="17"/>
        <v>0</v>
      </c>
      <c r="K15" s="56">
        <f t="shared" ca="1" si="17"/>
        <v>0</v>
      </c>
      <c r="L15" s="56">
        <f t="shared" ca="1" si="17"/>
        <v>0</v>
      </c>
      <c r="M15" s="173">
        <f t="shared" ca="1" si="17"/>
        <v>0</v>
      </c>
      <c r="N15" s="96">
        <f t="shared" ca="1" si="18"/>
        <v>0</v>
      </c>
      <c r="O15" s="56">
        <f t="shared" ca="1" si="19"/>
        <v>0</v>
      </c>
      <c r="P15" s="56">
        <f t="shared" ca="1" si="19"/>
        <v>0</v>
      </c>
      <c r="Q15" s="56">
        <f t="shared" ca="1" si="19"/>
        <v>0</v>
      </c>
      <c r="R15" s="248">
        <f t="shared" ca="1" si="19"/>
        <v>0</v>
      </c>
      <c r="S15" s="56">
        <f t="shared" ca="1" si="20"/>
        <v>0</v>
      </c>
      <c r="T15" s="225">
        <f t="shared" ca="1" si="21"/>
        <v>0</v>
      </c>
      <c r="U15" s="56">
        <f t="shared" ca="1" si="21"/>
        <v>0</v>
      </c>
      <c r="V15" s="56">
        <f t="shared" ca="1" si="21"/>
        <v>0</v>
      </c>
      <c r="W15" s="230">
        <f t="shared" ca="1" si="21"/>
        <v>0</v>
      </c>
      <c r="X15" s="233">
        <f t="shared" ca="1" si="22"/>
        <v>0</v>
      </c>
    </row>
    <row r="16" spans="1:24" x14ac:dyDescent="0.25">
      <c r="A16" s="46" t="s">
        <v>34</v>
      </c>
      <c r="B16" s="46" t="s">
        <v>86</v>
      </c>
      <c r="C16" s="46" t="s">
        <v>85</v>
      </c>
      <c r="D16" s="165">
        <f t="shared" ca="1" si="14"/>
        <v>9343</v>
      </c>
      <c r="E16" s="83">
        <f t="shared" ca="1" si="15"/>
        <v>0</v>
      </c>
      <c r="F16" s="56">
        <f t="shared" ca="1" si="15"/>
        <v>0</v>
      </c>
      <c r="G16" s="56">
        <f t="shared" ca="1" si="15"/>
        <v>0</v>
      </c>
      <c r="H16" s="56">
        <f t="shared" ca="1" si="15"/>
        <v>0</v>
      </c>
      <c r="I16" s="96">
        <f t="shared" ca="1" si="16"/>
        <v>0</v>
      </c>
      <c r="J16" s="56">
        <f t="shared" ca="1" si="17"/>
        <v>0</v>
      </c>
      <c r="K16" s="56">
        <f t="shared" ca="1" si="17"/>
        <v>0</v>
      </c>
      <c r="L16" s="56">
        <f t="shared" ca="1" si="17"/>
        <v>0</v>
      </c>
      <c r="M16" s="173">
        <f t="shared" ca="1" si="17"/>
        <v>0</v>
      </c>
      <c r="N16" s="96">
        <f t="shared" ca="1" si="18"/>
        <v>0</v>
      </c>
      <c r="O16" s="56">
        <f t="shared" ca="1" si="19"/>
        <v>0</v>
      </c>
      <c r="P16" s="56">
        <f t="shared" ca="1" si="19"/>
        <v>0</v>
      </c>
      <c r="Q16" s="56">
        <f t="shared" ca="1" si="19"/>
        <v>0</v>
      </c>
      <c r="R16" s="248">
        <f t="shared" ca="1" si="19"/>
        <v>0</v>
      </c>
      <c r="S16" s="56">
        <f t="shared" ca="1" si="20"/>
        <v>0</v>
      </c>
      <c r="T16" s="225">
        <f t="shared" ca="1" si="21"/>
        <v>0</v>
      </c>
      <c r="U16" s="56">
        <f t="shared" ca="1" si="21"/>
        <v>0</v>
      </c>
      <c r="V16" s="56">
        <f t="shared" ca="1" si="21"/>
        <v>0</v>
      </c>
      <c r="W16" s="230">
        <f t="shared" ca="1" si="21"/>
        <v>0</v>
      </c>
      <c r="X16" s="233">
        <f t="shared" ca="1" si="22"/>
        <v>0</v>
      </c>
    </row>
    <row r="17" spans="1:24" x14ac:dyDescent="0.25">
      <c r="A17" s="46" t="s">
        <v>46</v>
      </c>
      <c r="B17" s="46" t="s">
        <v>52</v>
      </c>
      <c r="C17" s="46" t="s">
        <v>51</v>
      </c>
      <c r="D17" s="165">
        <f t="shared" ca="1" si="14"/>
        <v>7371</v>
      </c>
      <c r="E17" s="83">
        <f t="shared" ca="1" si="15"/>
        <v>0</v>
      </c>
      <c r="F17" s="56">
        <f t="shared" ca="1" si="15"/>
        <v>0</v>
      </c>
      <c r="G17" s="56">
        <f t="shared" ca="1" si="15"/>
        <v>0</v>
      </c>
      <c r="H17" s="56">
        <f t="shared" ca="1" si="15"/>
        <v>0</v>
      </c>
      <c r="I17" s="96">
        <f t="shared" ca="1" si="16"/>
        <v>0</v>
      </c>
      <c r="J17" s="56">
        <f t="shared" ca="1" si="17"/>
        <v>0</v>
      </c>
      <c r="K17" s="56">
        <f t="shared" ca="1" si="17"/>
        <v>0</v>
      </c>
      <c r="L17" s="56">
        <f t="shared" ca="1" si="17"/>
        <v>0</v>
      </c>
      <c r="M17" s="173">
        <f t="shared" ca="1" si="17"/>
        <v>0</v>
      </c>
      <c r="N17" s="96">
        <f t="shared" ca="1" si="18"/>
        <v>0</v>
      </c>
      <c r="O17" s="56">
        <f t="shared" ca="1" si="19"/>
        <v>0</v>
      </c>
      <c r="P17" s="56">
        <f t="shared" ca="1" si="19"/>
        <v>0</v>
      </c>
      <c r="Q17" s="56">
        <f t="shared" ca="1" si="19"/>
        <v>0</v>
      </c>
      <c r="R17" s="248">
        <f t="shared" ca="1" si="19"/>
        <v>0</v>
      </c>
      <c r="S17" s="56">
        <f t="shared" ca="1" si="20"/>
        <v>0</v>
      </c>
      <c r="T17" s="225">
        <f t="shared" ca="1" si="21"/>
        <v>0</v>
      </c>
      <c r="U17" s="56">
        <f t="shared" ca="1" si="21"/>
        <v>0</v>
      </c>
      <c r="V17" s="56">
        <f t="shared" ca="1" si="21"/>
        <v>0</v>
      </c>
      <c r="W17" s="230">
        <f t="shared" ca="1" si="21"/>
        <v>0</v>
      </c>
      <c r="X17" s="233">
        <f t="shared" ca="1" si="22"/>
        <v>0</v>
      </c>
    </row>
    <row r="18" spans="1:24" x14ac:dyDescent="0.25">
      <c r="A18" s="164" t="s">
        <v>46</v>
      </c>
      <c r="B18" s="164" t="s">
        <v>71</v>
      </c>
      <c r="C18" s="164" t="s">
        <v>70</v>
      </c>
      <c r="D18" s="165">
        <f t="shared" ca="1" si="14"/>
        <v>5223</v>
      </c>
      <c r="E18" s="83">
        <f t="shared" ca="1" si="15"/>
        <v>0</v>
      </c>
      <c r="F18" s="56">
        <f t="shared" ca="1" si="15"/>
        <v>0</v>
      </c>
      <c r="G18" s="56">
        <f t="shared" ca="1" si="15"/>
        <v>0</v>
      </c>
      <c r="H18" s="56">
        <f t="shared" ca="1" si="15"/>
        <v>0</v>
      </c>
      <c r="I18" s="96">
        <f t="shared" ref="I18" ca="1" si="23">SUM(E18:H18)</f>
        <v>0</v>
      </c>
      <c r="J18" s="56">
        <f t="shared" ca="1" si="17"/>
        <v>0</v>
      </c>
      <c r="K18" s="56">
        <f t="shared" ca="1" si="17"/>
        <v>0</v>
      </c>
      <c r="L18" s="56">
        <f t="shared" ca="1" si="17"/>
        <v>0</v>
      </c>
      <c r="M18" s="173">
        <f t="shared" ca="1" si="17"/>
        <v>0</v>
      </c>
      <c r="N18" s="96">
        <f t="shared" ref="N18" ca="1" si="24">SUM(J18:M18)</f>
        <v>0</v>
      </c>
      <c r="O18" s="56">
        <f t="shared" ca="1" si="19"/>
        <v>0</v>
      </c>
      <c r="P18" s="56">
        <f t="shared" ca="1" si="19"/>
        <v>0</v>
      </c>
      <c r="Q18" s="56">
        <f t="shared" ca="1" si="19"/>
        <v>0</v>
      </c>
      <c r="R18" s="248">
        <f t="shared" ca="1" si="19"/>
        <v>0</v>
      </c>
      <c r="S18" s="56">
        <f t="shared" ref="S18" ca="1" si="25">SUM(O18:R18)</f>
        <v>0</v>
      </c>
      <c r="T18" s="225">
        <f t="shared" ca="1" si="21"/>
        <v>0</v>
      </c>
      <c r="U18" s="56">
        <f t="shared" ca="1" si="21"/>
        <v>0</v>
      </c>
      <c r="V18" s="56">
        <f t="shared" ca="1" si="21"/>
        <v>0</v>
      </c>
      <c r="W18" s="230">
        <f t="shared" ca="1" si="21"/>
        <v>0</v>
      </c>
      <c r="X18" s="233">
        <f t="shared" ref="X18" ca="1" si="26">SUM(T18:W18)</f>
        <v>0</v>
      </c>
    </row>
    <row r="19" spans="1:24" x14ac:dyDescent="0.25">
      <c r="A19" s="164" t="s">
        <v>46</v>
      </c>
      <c r="B19" s="164" t="s">
        <v>50</v>
      </c>
      <c r="C19" s="164" t="s">
        <v>49</v>
      </c>
      <c r="D19" s="165">
        <f t="shared" ca="1" si="14"/>
        <v>10471</v>
      </c>
      <c r="E19" s="83">
        <f t="shared" ca="1" si="15"/>
        <v>0</v>
      </c>
      <c r="F19" s="56">
        <f t="shared" ca="1" si="15"/>
        <v>0</v>
      </c>
      <c r="G19" s="56">
        <f t="shared" ca="1" si="15"/>
        <v>0</v>
      </c>
      <c r="H19" s="56">
        <f t="shared" ca="1" si="15"/>
        <v>0</v>
      </c>
      <c r="I19" s="266">
        <f t="shared" ca="1" si="16"/>
        <v>0</v>
      </c>
      <c r="J19" s="56">
        <f t="shared" ca="1" si="17"/>
        <v>0</v>
      </c>
      <c r="K19" s="56">
        <f t="shared" ca="1" si="17"/>
        <v>0</v>
      </c>
      <c r="L19" s="56">
        <f t="shared" ca="1" si="17"/>
        <v>0</v>
      </c>
      <c r="M19" s="173">
        <f t="shared" ca="1" si="17"/>
        <v>0</v>
      </c>
      <c r="N19" s="266">
        <f t="shared" ca="1" si="18"/>
        <v>0</v>
      </c>
      <c r="O19" s="56">
        <f t="shared" ca="1" si="19"/>
        <v>0</v>
      </c>
      <c r="P19" s="56">
        <f t="shared" ca="1" si="19"/>
        <v>0</v>
      </c>
      <c r="Q19" s="56">
        <f t="shared" ca="1" si="19"/>
        <v>0</v>
      </c>
      <c r="R19" s="248">
        <f t="shared" ca="1" si="19"/>
        <v>0</v>
      </c>
      <c r="S19" s="55">
        <f t="shared" ca="1" si="20"/>
        <v>0</v>
      </c>
      <c r="T19" s="225">
        <f t="shared" ca="1" si="21"/>
        <v>0</v>
      </c>
      <c r="U19" s="56">
        <f t="shared" ca="1" si="21"/>
        <v>0</v>
      </c>
      <c r="V19" s="56">
        <f t="shared" ca="1" si="21"/>
        <v>0</v>
      </c>
      <c r="W19" s="230">
        <f t="shared" ca="1" si="21"/>
        <v>0</v>
      </c>
      <c r="X19" s="267">
        <f t="shared" ca="1" si="22"/>
        <v>0</v>
      </c>
    </row>
    <row r="20" spans="1:24" x14ac:dyDescent="0.25">
      <c r="A20" s="46" t="s">
        <v>55</v>
      </c>
      <c r="B20" s="46" t="s">
        <v>67</v>
      </c>
      <c r="C20" s="46" t="s">
        <v>66</v>
      </c>
      <c r="D20" s="165">
        <f t="shared" ca="1" si="14"/>
        <v>15253</v>
      </c>
      <c r="E20" s="83">
        <f t="shared" ca="1" si="15"/>
        <v>0</v>
      </c>
      <c r="F20" s="56">
        <f t="shared" ca="1" si="15"/>
        <v>0</v>
      </c>
      <c r="G20" s="56">
        <f t="shared" ca="1" si="15"/>
        <v>0</v>
      </c>
      <c r="H20" s="56">
        <f t="shared" ca="1" si="15"/>
        <v>0</v>
      </c>
      <c r="I20" s="96">
        <f t="shared" ca="1" si="16"/>
        <v>0</v>
      </c>
      <c r="J20" s="56">
        <f t="shared" ca="1" si="17"/>
        <v>0</v>
      </c>
      <c r="K20" s="56">
        <f t="shared" ca="1" si="17"/>
        <v>0</v>
      </c>
      <c r="L20" s="56">
        <f t="shared" ca="1" si="17"/>
        <v>0</v>
      </c>
      <c r="M20" s="173">
        <f t="shared" ca="1" si="17"/>
        <v>0</v>
      </c>
      <c r="N20" s="96">
        <f t="shared" ca="1" si="18"/>
        <v>0</v>
      </c>
      <c r="O20" s="56">
        <f t="shared" ca="1" si="19"/>
        <v>0</v>
      </c>
      <c r="P20" s="56">
        <f t="shared" ca="1" si="19"/>
        <v>0</v>
      </c>
      <c r="Q20" s="56">
        <f t="shared" ca="1" si="19"/>
        <v>0</v>
      </c>
      <c r="R20" s="248">
        <f t="shared" ca="1" si="19"/>
        <v>0</v>
      </c>
      <c r="S20" s="56">
        <f t="shared" ca="1" si="20"/>
        <v>0</v>
      </c>
      <c r="T20" s="225">
        <f t="shared" ca="1" si="21"/>
        <v>0</v>
      </c>
      <c r="U20" s="56">
        <f t="shared" ca="1" si="21"/>
        <v>0</v>
      </c>
      <c r="V20" s="56">
        <f t="shared" ca="1" si="21"/>
        <v>0</v>
      </c>
      <c r="W20" s="230">
        <f t="shared" ca="1" si="21"/>
        <v>0</v>
      </c>
      <c r="X20" s="233">
        <f t="shared" ca="1" si="22"/>
        <v>0</v>
      </c>
    </row>
    <row r="21" spans="1:24" x14ac:dyDescent="0.25">
      <c r="A21" s="46" t="s">
        <v>27</v>
      </c>
      <c r="B21" s="46" t="s">
        <v>29</v>
      </c>
      <c r="C21" s="46" t="s">
        <v>28</v>
      </c>
      <c r="D21" s="165">
        <f t="shared" ca="1" si="14"/>
        <v>13442</v>
      </c>
      <c r="E21" s="83">
        <f t="shared" ca="1" si="15"/>
        <v>0</v>
      </c>
      <c r="F21" s="56">
        <f t="shared" ca="1" si="15"/>
        <v>0</v>
      </c>
      <c r="G21" s="56">
        <f t="shared" ca="1" si="15"/>
        <v>0</v>
      </c>
      <c r="H21" s="56">
        <f t="shared" ca="1" si="15"/>
        <v>0</v>
      </c>
      <c r="I21" s="96">
        <f t="shared" ca="1" si="16"/>
        <v>0</v>
      </c>
      <c r="J21" s="56">
        <f t="shared" ca="1" si="17"/>
        <v>0</v>
      </c>
      <c r="K21" s="56">
        <f t="shared" ca="1" si="17"/>
        <v>0</v>
      </c>
      <c r="L21" s="56">
        <f t="shared" ca="1" si="17"/>
        <v>0</v>
      </c>
      <c r="M21" s="173">
        <f t="shared" ca="1" si="17"/>
        <v>0</v>
      </c>
      <c r="N21" s="96">
        <f t="shared" ca="1" si="18"/>
        <v>0</v>
      </c>
      <c r="O21" s="56">
        <f t="shared" ca="1" si="19"/>
        <v>0</v>
      </c>
      <c r="P21" s="56">
        <f t="shared" ca="1" si="19"/>
        <v>0</v>
      </c>
      <c r="Q21" s="56">
        <f t="shared" ca="1" si="19"/>
        <v>0</v>
      </c>
      <c r="R21" s="248">
        <f t="shared" ca="1" si="19"/>
        <v>0</v>
      </c>
      <c r="S21" s="56">
        <f t="shared" ca="1" si="20"/>
        <v>0</v>
      </c>
      <c r="T21" s="225">
        <f t="shared" ca="1" si="21"/>
        <v>0</v>
      </c>
      <c r="U21" s="56">
        <f t="shared" ca="1" si="21"/>
        <v>0</v>
      </c>
      <c r="V21" s="56">
        <f t="shared" ca="1" si="21"/>
        <v>0</v>
      </c>
      <c r="W21" s="230">
        <f t="shared" ca="1" si="21"/>
        <v>0</v>
      </c>
      <c r="X21" s="233">
        <f t="shared" ca="1" si="22"/>
        <v>0</v>
      </c>
    </row>
    <row r="22" spans="1:24" x14ac:dyDescent="0.25">
      <c r="A22" s="46" t="s">
        <v>27</v>
      </c>
      <c r="B22" s="77" t="s">
        <v>26</v>
      </c>
      <c r="C22" s="77" t="s">
        <v>25</v>
      </c>
      <c r="D22" s="165">
        <f t="shared" ca="1" si="14"/>
        <v>10142</v>
      </c>
      <c r="E22" s="83">
        <f t="shared" ca="1" si="15"/>
        <v>0</v>
      </c>
      <c r="F22" s="56">
        <f t="shared" ca="1" si="15"/>
        <v>0</v>
      </c>
      <c r="G22" s="56">
        <f t="shared" ca="1" si="15"/>
        <v>0</v>
      </c>
      <c r="H22" s="56">
        <f t="shared" ca="1" si="15"/>
        <v>0</v>
      </c>
      <c r="I22" s="96">
        <f t="shared" ca="1" si="16"/>
        <v>0</v>
      </c>
      <c r="J22" s="56">
        <f t="shared" ca="1" si="17"/>
        <v>0</v>
      </c>
      <c r="K22" s="56">
        <f t="shared" ca="1" si="17"/>
        <v>0</v>
      </c>
      <c r="L22" s="56">
        <f t="shared" ca="1" si="17"/>
        <v>0</v>
      </c>
      <c r="M22" s="173">
        <f t="shared" ca="1" si="17"/>
        <v>0</v>
      </c>
      <c r="N22" s="96">
        <f t="shared" ca="1" si="18"/>
        <v>0</v>
      </c>
      <c r="O22" s="56">
        <f t="shared" ca="1" si="19"/>
        <v>0</v>
      </c>
      <c r="P22" s="56">
        <f t="shared" ca="1" si="19"/>
        <v>0</v>
      </c>
      <c r="Q22" s="56">
        <f t="shared" ca="1" si="19"/>
        <v>0</v>
      </c>
      <c r="R22" s="248">
        <f t="shared" ca="1" si="19"/>
        <v>0</v>
      </c>
      <c r="S22" s="56">
        <f t="shared" ca="1" si="20"/>
        <v>0</v>
      </c>
      <c r="T22" s="225">
        <f t="shared" ca="1" si="21"/>
        <v>0</v>
      </c>
      <c r="U22" s="56">
        <f t="shared" ca="1" si="21"/>
        <v>0</v>
      </c>
      <c r="V22" s="56">
        <f t="shared" ca="1" si="21"/>
        <v>0</v>
      </c>
      <c r="W22" s="230">
        <f t="shared" ca="1" si="21"/>
        <v>0</v>
      </c>
      <c r="X22" s="233">
        <f t="shared" ca="1" si="22"/>
        <v>0</v>
      </c>
    </row>
    <row r="23" spans="1:24" x14ac:dyDescent="0.25">
      <c r="A23" s="46" t="s">
        <v>27</v>
      </c>
      <c r="B23" s="46" t="s">
        <v>111</v>
      </c>
      <c r="C23" s="46" t="s">
        <v>110</v>
      </c>
      <c r="D23" s="165">
        <f t="shared" ca="1" si="14"/>
        <v>0</v>
      </c>
      <c r="E23" s="83">
        <f t="shared" ca="1" si="15"/>
        <v>0</v>
      </c>
      <c r="F23" s="56">
        <f t="shared" ca="1" si="15"/>
        <v>0</v>
      </c>
      <c r="G23" s="56">
        <f t="shared" ca="1" si="15"/>
        <v>0</v>
      </c>
      <c r="H23" s="56">
        <f t="shared" ca="1" si="15"/>
        <v>0</v>
      </c>
      <c r="I23" s="96">
        <f t="shared" ca="1" si="16"/>
        <v>0</v>
      </c>
      <c r="J23" s="56">
        <f t="shared" ca="1" si="17"/>
        <v>0</v>
      </c>
      <c r="K23" s="56">
        <f t="shared" ca="1" si="17"/>
        <v>0</v>
      </c>
      <c r="L23" s="56">
        <f t="shared" ca="1" si="17"/>
        <v>0</v>
      </c>
      <c r="M23" s="173">
        <f t="shared" ca="1" si="17"/>
        <v>0</v>
      </c>
      <c r="N23" s="96">
        <f t="shared" ca="1" si="18"/>
        <v>0</v>
      </c>
      <c r="O23" s="56">
        <f t="shared" ca="1" si="19"/>
        <v>0</v>
      </c>
      <c r="P23" s="56">
        <f t="shared" ca="1" si="19"/>
        <v>0</v>
      </c>
      <c r="Q23" s="56">
        <f t="shared" ca="1" si="19"/>
        <v>0</v>
      </c>
      <c r="R23" s="248">
        <f t="shared" ca="1" si="19"/>
        <v>0</v>
      </c>
      <c r="S23" s="56">
        <f t="shared" ca="1" si="20"/>
        <v>0</v>
      </c>
      <c r="T23" s="225">
        <f t="shared" ca="1" si="21"/>
        <v>0</v>
      </c>
      <c r="U23" s="56">
        <f t="shared" ca="1" si="21"/>
        <v>0</v>
      </c>
      <c r="V23" s="56">
        <f t="shared" ca="1" si="21"/>
        <v>0</v>
      </c>
      <c r="W23" s="230">
        <f t="shared" ca="1" si="21"/>
        <v>0</v>
      </c>
      <c r="X23" s="233">
        <f t="shared" ca="1" si="22"/>
        <v>0</v>
      </c>
    </row>
    <row r="24" spans="1:24" x14ac:dyDescent="0.25">
      <c r="A24" s="46" t="s">
        <v>27</v>
      </c>
      <c r="B24" s="46" t="s">
        <v>38</v>
      </c>
      <c r="C24" s="46" t="s">
        <v>37</v>
      </c>
      <c r="D24" s="165">
        <f t="shared" ca="1" si="14"/>
        <v>8504</v>
      </c>
      <c r="E24" s="83">
        <f t="shared" ca="1" si="15"/>
        <v>0</v>
      </c>
      <c r="F24" s="56">
        <f t="shared" ca="1" si="15"/>
        <v>0</v>
      </c>
      <c r="G24" s="56">
        <f t="shared" ca="1" si="15"/>
        <v>0</v>
      </c>
      <c r="H24" s="56">
        <f t="shared" ca="1" si="15"/>
        <v>0</v>
      </c>
      <c r="I24" s="96">
        <f t="shared" ref="I24:I26" ca="1" si="27">SUM(E24:H24)</f>
        <v>0</v>
      </c>
      <c r="J24" s="56">
        <f t="shared" ca="1" si="17"/>
        <v>0</v>
      </c>
      <c r="K24" s="56">
        <f t="shared" ca="1" si="17"/>
        <v>0</v>
      </c>
      <c r="L24" s="56">
        <f t="shared" ca="1" si="17"/>
        <v>0</v>
      </c>
      <c r="M24" s="173">
        <f t="shared" ca="1" si="17"/>
        <v>0</v>
      </c>
      <c r="N24" s="96">
        <f t="shared" ref="N24:N26" ca="1" si="28">SUM(J24:M24)</f>
        <v>0</v>
      </c>
      <c r="O24" s="56">
        <f t="shared" ca="1" si="19"/>
        <v>0</v>
      </c>
      <c r="P24" s="56">
        <f t="shared" ca="1" si="19"/>
        <v>0</v>
      </c>
      <c r="Q24" s="56">
        <f t="shared" ca="1" si="19"/>
        <v>0</v>
      </c>
      <c r="R24" s="248">
        <f t="shared" ca="1" si="19"/>
        <v>0</v>
      </c>
      <c r="S24" s="56">
        <f t="shared" ref="S24:S26" ca="1" si="29">SUM(O24:R24)</f>
        <v>0</v>
      </c>
      <c r="T24" s="225">
        <f t="shared" ca="1" si="21"/>
        <v>0</v>
      </c>
      <c r="U24" s="56">
        <f t="shared" ca="1" si="21"/>
        <v>0</v>
      </c>
      <c r="V24" s="56">
        <f t="shared" ca="1" si="21"/>
        <v>0</v>
      </c>
      <c r="W24" s="230">
        <f t="shared" ca="1" si="21"/>
        <v>0</v>
      </c>
      <c r="X24" s="233">
        <f t="shared" ref="X24:X26" ca="1" si="30">SUM(T24:W24)</f>
        <v>0</v>
      </c>
    </row>
    <row r="25" spans="1:24" x14ac:dyDescent="0.25">
      <c r="A25" s="46" t="s">
        <v>27</v>
      </c>
      <c r="B25" s="46" t="s">
        <v>31</v>
      </c>
      <c r="C25" s="46" t="s">
        <v>30</v>
      </c>
      <c r="D25" s="165">
        <f t="shared" ca="1" si="14"/>
        <v>6730</v>
      </c>
      <c r="E25" s="83">
        <f t="shared" ca="1" si="15"/>
        <v>0</v>
      </c>
      <c r="F25" s="56">
        <f t="shared" ca="1" si="15"/>
        <v>0</v>
      </c>
      <c r="G25" s="56">
        <f t="shared" ca="1" si="15"/>
        <v>0</v>
      </c>
      <c r="H25" s="56">
        <f t="shared" ca="1" si="15"/>
        <v>0</v>
      </c>
      <c r="I25" s="96">
        <f t="shared" ca="1" si="27"/>
        <v>0</v>
      </c>
      <c r="J25" s="56">
        <f t="shared" ca="1" si="17"/>
        <v>0</v>
      </c>
      <c r="K25" s="56">
        <f t="shared" ca="1" si="17"/>
        <v>0</v>
      </c>
      <c r="L25" s="56">
        <f t="shared" ca="1" si="17"/>
        <v>0</v>
      </c>
      <c r="M25" s="173">
        <f t="shared" ca="1" si="17"/>
        <v>0</v>
      </c>
      <c r="N25" s="96">
        <f t="shared" ca="1" si="28"/>
        <v>0</v>
      </c>
      <c r="O25" s="56">
        <f t="shared" ca="1" si="19"/>
        <v>0</v>
      </c>
      <c r="P25" s="56">
        <f t="shared" ca="1" si="19"/>
        <v>0</v>
      </c>
      <c r="Q25" s="56">
        <f t="shared" ca="1" si="19"/>
        <v>0</v>
      </c>
      <c r="R25" s="248">
        <f t="shared" ca="1" si="19"/>
        <v>0</v>
      </c>
      <c r="S25" s="56">
        <f t="shared" ca="1" si="29"/>
        <v>0</v>
      </c>
      <c r="T25" s="225">
        <f t="shared" ca="1" si="21"/>
        <v>0</v>
      </c>
      <c r="U25" s="56">
        <f t="shared" ca="1" si="21"/>
        <v>0</v>
      </c>
      <c r="V25" s="56">
        <f t="shared" ca="1" si="21"/>
        <v>0</v>
      </c>
      <c r="W25" s="230">
        <f t="shared" ca="1" si="21"/>
        <v>0</v>
      </c>
      <c r="X25" s="233">
        <f t="shared" ca="1" si="30"/>
        <v>0</v>
      </c>
    </row>
    <row r="26" spans="1:24" x14ac:dyDescent="0.25">
      <c r="A26" s="46" t="s">
        <v>55</v>
      </c>
      <c r="B26" s="46" t="s">
        <v>54</v>
      </c>
      <c r="C26" s="46" t="s">
        <v>53</v>
      </c>
      <c r="D26" s="165">
        <f t="shared" ca="1" si="14"/>
        <v>6968</v>
      </c>
      <c r="E26" s="83">
        <f t="shared" ca="1" si="15"/>
        <v>0</v>
      </c>
      <c r="F26" s="56">
        <f t="shared" ca="1" si="15"/>
        <v>0</v>
      </c>
      <c r="G26" s="56">
        <f t="shared" ca="1" si="15"/>
        <v>0</v>
      </c>
      <c r="H26" s="56">
        <f t="shared" ca="1" si="15"/>
        <v>0</v>
      </c>
      <c r="I26" s="96">
        <f t="shared" ca="1" si="27"/>
        <v>0</v>
      </c>
      <c r="J26" s="56">
        <f t="shared" ca="1" si="17"/>
        <v>0</v>
      </c>
      <c r="K26" s="56">
        <f t="shared" ca="1" si="17"/>
        <v>0</v>
      </c>
      <c r="L26" s="56">
        <f t="shared" ca="1" si="17"/>
        <v>0</v>
      </c>
      <c r="M26" s="173">
        <f t="shared" ca="1" si="17"/>
        <v>0</v>
      </c>
      <c r="N26" s="96">
        <f t="shared" ca="1" si="28"/>
        <v>0</v>
      </c>
      <c r="O26" s="56">
        <f t="shared" ca="1" si="19"/>
        <v>0</v>
      </c>
      <c r="P26" s="56">
        <f t="shared" ca="1" si="19"/>
        <v>0</v>
      </c>
      <c r="Q26" s="56">
        <f t="shared" ca="1" si="19"/>
        <v>0</v>
      </c>
      <c r="R26" s="248">
        <f t="shared" ca="1" si="19"/>
        <v>0</v>
      </c>
      <c r="S26" s="56">
        <f t="shared" ca="1" si="29"/>
        <v>0</v>
      </c>
      <c r="T26" s="225">
        <f t="shared" ca="1" si="21"/>
        <v>0</v>
      </c>
      <c r="U26" s="56">
        <f t="shared" ca="1" si="21"/>
        <v>0</v>
      </c>
      <c r="V26" s="56">
        <f t="shared" ca="1" si="21"/>
        <v>0</v>
      </c>
      <c r="W26" s="230">
        <f t="shared" ca="1" si="21"/>
        <v>0</v>
      </c>
      <c r="X26" s="233">
        <f t="shared" ca="1" si="30"/>
        <v>0</v>
      </c>
    </row>
    <row r="27" spans="1:24" x14ac:dyDescent="0.25">
      <c r="A27" s="46" t="s">
        <v>91</v>
      </c>
      <c r="B27" s="46" t="s">
        <v>95</v>
      </c>
      <c r="C27" s="46" t="s">
        <v>94</v>
      </c>
      <c r="D27" s="165">
        <f t="shared" ca="1" si="14"/>
        <v>8086</v>
      </c>
      <c r="E27" s="83">
        <f t="shared" ca="1" si="15"/>
        <v>0</v>
      </c>
      <c r="F27" s="56">
        <f t="shared" ca="1" si="15"/>
        <v>0</v>
      </c>
      <c r="G27" s="56">
        <f t="shared" ca="1" si="15"/>
        <v>0</v>
      </c>
      <c r="H27" s="56">
        <f t="shared" ca="1" si="15"/>
        <v>0</v>
      </c>
      <c r="I27" s="96">
        <f t="shared" ca="1" si="16"/>
        <v>0</v>
      </c>
      <c r="J27" s="56">
        <f t="shared" ca="1" si="17"/>
        <v>0</v>
      </c>
      <c r="K27" s="56">
        <f t="shared" ca="1" si="17"/>
        <v>0</v>
      </c>
      <c r="L27" s="56">
        <f t="shared" ca="1" si="17"/>
        <v>0</v>
      </c>
      <c r="M27" s="173">
        <f t="shared" ca="1" si="17"/>
        <v>0</v>
      </c>
      <c r="N27" s="96">
        <f t="shared" ca="1" si="18"/>
        <v>0</v>
      </c>
      <c r="O27" s="56">
        <f t="shared" ca="1" si="19"/>
        <v>0</v>
      </c>
      <c r="P27" s="56">
        <f t="shared" ca="1" si="19"/>
        <v>0</v>
      </c>
      <c r="Q27" s="56">
        <f t="shared" ca="1" si="19"/>
        <v>0</v>
      </c>
      <c r="R27" s="248">
        <f t="shared" ca="1" si="19"/>
        <v>0</v>
      </c>
      <c r="S27" s="56">
        <f t="shared" ca="1" si="20"/>
        <v>0</v>
      </c>
      <c r="T27" s="225">
        <f t="shared" ca="1" si="21"/>
        <v>0</v>
      </c>
      <c r="U27" s="56">
        <f t="shared" ca="1" si="21"/>
        <v>0</v>
      </c>
      <c r="V27" s="56">
        <f t="shared" ca="1" si="21"/>
        <v>0</v>
      </c>
      <c r="W27" s="230">
        <f t="shared" ca="1" si="21"/>
        <v>0</v>
      </c>
      <c r="X27" s="233">
        <f t="shared" ca="1" si="22"/>
        <v>0</v>
      </c>
    </row>
    <row r="28" spans="1:24" x14ac:dyDescent="0.25">
      <c r="A28" s="46" t="s">
        <v>46</v>
      </c>
      <c r="B28" s="46" t="s">
        <v>77</v>
      </c>
      <c r="C28" s="46" t="s">
        <v>76</v>
      </c>
      <c r="D28" s="165">
        <f t="shared" ca="1" si="14"/>
        <v>9855</v>
      </c>
      <c r="E28" s="83">
        <f t="shared" ca="1" si="15"/>
        <v>0</v>
      </c>
      <c r="F28" s="56">
        <f t="shared" ca="1" si="15"/>
        <v>0</v>
      </c>
      <c r="G28" s="56">
        <f t="shared" ca="1" si="15"/>
        <v>0</v>
      </c>
      <c r="H28" s="56">
        <f t="shared" ca="1" si="15"/>
        <v>0</v>
      </c>
      <c r="I28" s="96">
        <f t="shared" ca="1" si="16"/>
        <v>0</v>
      </c>
      <c r="J28" s="56">
        <f t="shared" ca="1" si="17"/>
        <v>0</v>
      </c>
      <c r="K28" s="56">
        <f t="shared" ca="1" si="17"/>
        <v>0</v>
      </c>
      <c r="L28" s="56">
        <f t="shared" ca="1" si="17"/>
        <v>0</v>
      </c>
      <c r="M28" s="173">
        <f t="shared" ca="1" si="17"/>
        <v>0</v>
      </c>
      <c r="N28" s="96">
        <f t="shared" ca="1" si="18"/>
        <v>0</v>
      </c>
      <c r="O28" s="56">
        <f t="shared" ca="1" si="19"/>
        <v>0</v>
      </c>
      <c r="P28" s="56">
        <f t="shared" ca="1" si="19"/>
        <v>0</v>
      </c>
      <c r="Q28" s="56">
        <f t="shared" ca="1" si="19"/>
        <v>0</v>
      </c>
      <c r="R28" s="248">
        <f t="shared" ca="1" si="19"/>
        <v>0</v>
      </c>
      <c r="S28" s="56">
        <f t="shared" ca="1" si="20"/>
        <v>0</v>
      </c>
      <c r="T28" s="225">
        <f t="shared" ca="1" si="21"/>
        <v>0</v>
      </c>
      <c r="U28" s="56">
        <f t="shared" ca="1" si="21"/>
        <v>0</v>
      </c>
      <c r="V28" s="56">
        <f t="shared" ca="1" si="21"/>
        <v>0</v>
      </c>
      <c r="W28" s="230">
        <f t="shared" ca="1" si="21"/>
        <v>0</v>
      </c>
      <c r="X28" s="233">
        <f t="shared" ca="1" si="22"/>
        <v>0</v>
      </c>
    </row>
    <row r="29" spans="1:24" x14ac:dyDescent="0.25">
      <c r="A29" s="46" t="s">
        <v>46</v>
      </c>
      <c r="B29" s="46" t="s">
        <v>45</v>
      </c>
      <c r="C29" s="46" t="s">
        <v>44</v>
      </c>
      <c r="D29" s="165">
        <f t="shared" ca="1" si="14"/>
        <v>14407</v>
      </c>
      <c r="E29" s="83">
        <f t="shared" ca="1" si="15"/>
        <v>0</v>
      </c>
      <c r="F29" s="56">
        <f t="shared" ca="1" si="15"/>
        <v>0</v>
      </c>
      <c r="G29" s="56">
        <f t="shared" ca="1" si="15"/>
        <v>0</v>
      </c>
      <c r="H29" s="56">
        <f t="shared" ca="1" si="15"/>
        <v>0</v>
      </c>
      <c r="I29" s="96">
        <f t="shared" ca="1" si="16"/>
        <v>0</v>
      </c>
      <c r="J29" s="56">
        <f t="shared" ca="1" si="17"/>
        <v>0</v>
      </c>
      <c r="K29" s="56">
        <f t="shared" ca="1" si="17"/>
        <v>0</v>
      </c>
      <c r="L29" s="56">
        <f t="shared" ca="1" si="17"/>
        <v>0</v>
      </c>
      <c r="M29" s="173">
        <f t="shared" ca="1" si="17"/>
        <v>0</v>
      </c>
      <c r="N29" s="96">
        <f t="shared" ca="1" si="18"/>
        <v>0</v>
      </c>
      <c r="O29" s="56">
        <f t="shared" ca="1" si="19"/>
        <v>0</v>
      </c>
      <c r="P29" s="56">
        <f t="shared" ca="1" si="19"/>
        <v>0</v>
      </c>
      <c r="Q29" s="56">
        <f t="shared" ca="1" si="19"/>
        <v>0</v>
      </c>
      <c r="R29" s="248">
        <f t="shared" ca="1" si="19"/>
        <v>0</v>
      </c>
      <c r="S29" s="56">
        <f t="shared" ca="1" si="20"/>
        <v>0</v>
      </c>
      <c r="T29" s="225">
        <f t="shared" ca="1" si="21"/>
        <v>0</v>
      </c>
      <c r="U29" s="56">
        <f t="shared" ca="1" si="21"/>
        <v>0</v>
      </c>
      <c r="V29" s="56">
        <f t="shared" ca="1" si="21"/>
        <v>0</v>
      </c>
      <c r="W29" s="230">
        <f t="shared" ca="1" si="21"/>
        <v>0</v>
      </c>
      <c r="X29" s="233">
        <f t="shared" ca="1" si="22"/>
        <v>0</v>
      </c>
    </row>
    <row r="30" spans="1:24" x14ac:dyDescent="0.25">
      <c r="A30" s="57"/>
      <c r="B30" s="57"/>
      <c r="C30" s="57" t="s">
        <v>125</v>
      </c>
      <c r="D30" s="59">
        <f t="shared" ref="D30:X30" ca="1" si="31">SUM(D13:D29)</f>
        <v>148130</v>
      </c>
      <c r="E30" s="63">
        <f t="shared" ca="1" si="31"/>
        <v>0</v>
      </c>
      <c r="F30" s="60">
        <f t="shared" ca="1" si="31"/>
        <v>0</v>
      </c>
      <c r="G30" s="60">
        <f t="shared" ca="1" si="31"/>
        <v>0</v>
      </c>
      <c r="H30" s="60">
        <f t="shared" ca="1" si="31"/>
        <v>0</v>
      </c>
      <c r="I30" s="238">
        <f t="shared" ca="1" si="31"/>
        <v>0</v>
      </c>
      <c r="J30" s="235">
        <f t="shared" ca="1" si="31"/>
        <v>0</v>
      </c>
      <c r="K30" s="174">
        <f t="shared" ca="1" si="31"/>
        <v>0</v>
      </c>
      <c r="L30" s="174">
        <f t="shared" ca="1" si="31"/>
        <v>0</v>
      </c>
      <c r="M30" s="175">
        <f t="shared" ca="1" si="31"/>
        <v>0</v>
      </c>
      <c r="N30" s="242">
        <f t="shared" ca="1" si="31"/>
        <v>0</v>
      </c>
      <c r="O30" s="249">
        <f t="shared" ca="1" si="31"/>
        <v>0</v>
      </c>
      <c r="P30" s="250">
        <f t="shared" ca="1" si="31"/>
        <v>0</v>
      </c>
      <c r="Q30" s="250">
        <f t="shared" ca="1" si="31"/>
        <v>0</v>
      </c>
      <c r="R30" s="251">
        <f t="shared" ca="1" si="31"/>
        <v>0</v>
      </c>
      <c r="S30" s="252">
        <f t="shared" ca="1" si="31"/>
        <v>0</v>
      </c>
      <c r="T30" s="226">
        <f t="shared" ca="1" si="31"/>
        <v>0</v>
      </c>
      <c r="U30" s="227">
        <f t="shared" ca="1" si="31"/>
        <v>0</v>
      </c>
      <c r="V30" s="227">
        <f t="shared" ca="1" si="31"/>
        <v>0</v>
      </c>
      <c r="W30" s="231">
        <f t="shared" ca="1" si="31"/>
        <v>0</v>
      </c>
      <c r="X30" s="234">
        <f t="shared" ca="1" si="31"/>
        <v>0</v>
      </c>
    </row>
    <row r="32" spans="1:24" x14ac:dyDescent="0.25">
      <c r="B32" s="158"/>
      <c r="C32" s="159"/>
      <c r="L32" s="46"/>
      <c r="M32" s="46"/>
      <c r="N32" s="46"/>
    </row>
    <row r="37" spans="1:24" x14ac:dyDescent="0.25">
      <c r="A37" s="156"/>
      <c r="B37" s="156"/>
      <c r="C37" s="156"/>
      <c r="D37" s="156"/>
      <c r="E37" s="156"/>
      <c r="F37" s="156"/>
      <c r="G37" s="156"/>
      <c r="H37" s="156"/>
      <c r="I37" s="156"/>
      <c r="J37" s="156"/>
      <c r="K37" s="156"/>
      <c r="L37" s="156"/>
      <c r="M37" s="156"/>
      <c r="N37" s="156"/>
      <c r="O37" s="156"/>
      <c r="P37" s="156"/>
      <c r="Q37" s="156"/>
      <c r="R37" s="156"/>
      <c r="S37" s="156"/>
      <c r="T37" s="156"/>
      <c r="U37" s="156"/>
      <c r="V37" s="156"/>
      <c r="W37" s="156"/>
      <c r="X37" s="156"/>
    </row>
  </sheetData>
  <pageMargins left="0.7" right="0.7" top="0.75" bottom="0.75" header="0.3" footer="0.3"/>
  <pageSetup paperSize="9" orientation="portrait" r:id="rId1"/>
  <ignoredErrors>
    <ignoredError sqref="I30:S31 I5 N5 I13:I17 N13:N17 S5 S13:S17 D12:X12 I32:K32 Q32:S32 I27:I29 N27:N29 S27:S29 I8:I11 N8:N11 S8:S11 S19:S23 N19:N23 I19:I23" formula="1"/>
  </ignoredErrors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Sheet6">
    <tabColor rgb="FF00B0F0"/>
  </sheetPr>
  <dimension ref="A1:J54"/>
  <sheetViews>
    <sheetView workbookViewId="0">
      <selection activeCell="G12" sqref="G12"/>
    </sheetView>
  </sheetViews>
  <sheetFormatPr defaultRowHeight="15" x14ac:dyDescent="0.25"/>
  <cols>
    <col min="2" max="2" width="46.7109375" bestFit="1" customWidth="1"/>
    <col min="5" max="5" width="15" bestFit="1" customWidth="1"/>
  </cols>
  <sheetData>
    <row r="1" spans="1:10" x14ac:dyDescent="0.25">
      <c r="A1" s="45" t="s">
        <v>165</v>
      </c>
      <c r="B1" s="46"/>
      <c r="C1" s="46"/>
      <c r="D1" s="47" t="s">
        <v>116</v>
      </c>
      <c r="E1" s="47"/>
      <c r="F1" s="47" t="s">
        <v>126</v>
      </c>
      <c r="G1" s="47"/>
      <c r="H1" s="47"/>
      <c r="I1" s="47" t="s">
        <v>136</v>
      </c>
      <c r="J1" s="47" t="s">
        <v>137</v>
      </c>
    </row>
    <row r="2" spans="1:10" x14ac:dyDescent="0.25">
      <c r="A2" s="48" t="s">
        <v>138</v>
      </c>
      <c r="B2" s="48" t="s">
        <v>139</v>
      </c>
      <c r="C2" s="48" t="s">
        <v>140</v>
      </c>
      <c r="D2" s="49" t="s">
        <v>141</v>
      </c>
      <c r="E2" s="49" t="s">
        <v>142</v>
      </c>
      <c r="F2" s="50" t="s">
        <v>143</v>
      </c>
      <c r="G2" s="49" t="s">
        <v>144</v>
      </c>
      <c r="H2" s="49" t="s">
        <v>145</v>
      </c>
      <c r="I2" s="49" t="s">
        <v>146</v>
      </c>
      <c r="J2" s="50" t="s">
        <v>147</v>
      </c>
    </row>
    <row r="3" spans="1:10" x14ac:dyDescent="0.25">
      <c r="A3" s="51"/>
      <c r="B3" s="51"/>
      <c r="C3" s="51"/>
      <c r="D3" s="52">
        <v>43647</v>
      </c>
      <c r="E3" s="53">
        <v>43647</v>
      </c>
      <c r="F3" s="52">
        <v>43647</v>
      </c>
      <c r="G3" s="52">
        <v>43739</v>
      </c>
      <c r="H3" s="52">
        <v>43831</v>
      </c>
      <c r="I3" s="52">
        <v>43922</v>
      </c>
      <c r="J3" s="54"/>
    </row>
    <row r="4" spans="1:10" x14ac:dyDescent="0.25">
      <c r="A4" s="46" t="s">
        <v>34</v>
      </c>
      <c r="B4" s="46" t="str">
        <f>VLOOKUP(A4,Practice!$A$7:$E$48,2,0)</f>
        <v>Chingford/ Walthamstow</v>
      </c>
      <c r="C4" s="46" t="s">
        <v>34</v>
      </c>
      <c r="D4" s="62">
        <f t="shared" ref="D4:D10" ca="1" si="0">IFERROR(SUMIFS(OFFSET(REL_D,,MATCH($D$1,IND,0)-1),REL_D,D$3,IF(LEFT($C4,1)="w",NwID,OrgID),$C4),"-")</f>
        <v>0</v>
      </c>
      <c r="E4" s="55" t="s">
        <v>167</v>
      </c>
      <c r="F4" s="55">
        <f t="shared" ref="F4:I10" ca="1" si="1">IFERROR(SUMIFS(OFFSET(REL_D,,MATCH($F$1,IND,0)-1),REL_D,F$3,IF(LEFT($C4,1)="w",NwID,OrgID),$C4),"-")</f>
        <v>0</v>
      </c>
      <c r="G4" s="55">
        <f t="shared" ca="1" si="1"/>
        <v>0</v>
      </c>
      <c r="H4" s="55">
        <f t="shared" ca="1" si="1"/>
        <v>0</v>
      </c>
      <c r="I4" s="55">
        <f t="shared" ca="1" si="1"/>
        <v>0</v>
      </c>
      <c r="J4" s="56">
        <f ca="1">SUM(F4:I4)</f>
        <v>0</v>
      </c>
    </row>
    <row r="5" spans="1:10" x14ac:dyDescent="0.25">
      <c r="A5" s="46" t="s">
        <v>27</v>
      </c>
      <c r="B5" s="46" t="str">
        <f>VLOOKUP(A5,Practice!$A$7:$E$48,2,0)</f>
        <v>Chingford E4</v>
      </c>
      <c r="C5" s="46" t="s">
        <v>27</v>
      </c>
      <c r="D5" s="62">
        <f t="shared" ca="1" si="0"/>
        <v>0</v>
      </c>
      <c r="E5" s="56"/>
      <c r="F5" s="55">
        <f t="shared" ca="1" si="1"/>
        <v>0</v>
      </c>
      <c r="G5" s="55">
        <f t="shared" ca="1" si="1"/>
        <v>0</v>
      </c>
      <c r="H5" s="55">
        <f t="shared" ca="1" si="1"/>
        <v>0</v>
      </c>
      <c r="I5" s="55">
        <f t="shared" ca="1" si="1"/>
        <v>0</v>
      </c>
      <c r="J5" s="56">
        <f t="shared" ref="J5:J10" ca="1" si="2">SUM(F5:I5)</f>
        <v>0</v>
      </c>
    </row>
    <row r="6" spans="1:10" x14ac:dyDescent="0.25">
      <c r="A6" s="46" t="s">
        <v>43</v>
      </c>
      <c r="B6" s="46" t="str">
        <f>VLOOKUP(A6,Practice!$A$7:$E$48,2,0)</f>
        <v>Leyton Collaborative</v>
      </c>
      <c r="C6" s="46" t="s">
        <v>43</v>
      </c>
      <c r="D6" s="62">
        <f t="shared" ca="1" si="0"/>
        <v>0</v>
      </c>
      <c r="E6" s="56"/>
      <c r="F6" s="55">
        <f t="shared" ca="1" si="1"/>
        <v>0</v>
      </c>
      <c r="G6" s="55">
        <f t="shared" ca="1" si="1"/>
        <v>0</v>
      </c>
      <c r="H6" s="55">
        <f t="shared" ca="1" si="1"/>
        <v>0</v>
      </c>
      <c r="I6" s="55">
        <f t="shared" ca="1" si="1"/>
        <v>0</v>
      </c>
      <c r="J6" s="56">
        <f t="shared" ca="1" si="2"/>
        <v>0</v>
      </c>
    </row>
    <row r="7" spans="1:10" x14ac:dyDescent="0.25">
      <c r="A7" s="46" t="s">
        <v>46</v>
      </c>
      <c r="B7" s="46" t="str">
        <f>VLOOKUP(A7,Practice!$A$7:$E$48,2,0)</f>
        <v>Forest Integrated Health</v>
      </c>
      <c r="C7" s="46" t="s">
        <v>46</v>
      </c>
      <c r="D7" s="62">
        <f t="shared" ca="1" si="0"/>
        <v>0</v>
      </c>
      <c r="E7" s="56"/>
      <c r="F7" s="55">
        <f t="shared" ca="1" si="1"/>
        <v>0</v>
      </c>
      <c r="G7" s="55">
        <f t="shared" ca="1" si="1"/>
        <v>0</v>
      </c>
      <c r="H7" s="55">
        <f t="shared" ca="1" si="1"/>
        <v>0</v>
      </c>
      <c r="I7" s="55">
        <f t="shared" ca="1" si="1"/>
        <v>0</v>
      </c>
      <c r="J7" s="56">
        <f t="shared" ca="1" si="2"/>
        <v>0</v>
      </c>
    </row>
    <row r="8" spans="1:10" x14ac:dyDescent="0.25">
      <c r="A8" s="46" t="s">
        <v>55</v>
      </c>
      <c r="B8" s="46" t="str">
        <f>VLOOKUP(A8,Practice!$A$7:$E$48,2,0)</f>
        <v>South Leytonstone</v>
      </c>
      <c r="C8" s="46" t="s">
        <v>55</v>
      </c>
      <c r="D8" s="62">
        <f t="shared" ca="1" si="0"/>
        <v>0</v>
      </c>
      <c r="E8" s="56"/>
      <c r="F8" s="55">
        <f t="shared" ca="1" si="1"/>
        <v>0</v>
      </c>
      <c r="G8" s="55">
        <f t="shared" ca="1" si="1"/>
        <v>0</v>
      </c>
      <c r="H8" s="55">
        <f t="shared" ca="1" si="1"/>
        <v>0</v>
      </c>
      <c r="I8" s="55">
        <f t="shared" ca="1" si="1"/>
        <v>0</v>
      </c>
      <c r="J8" s="56">
        <f t="shared" ca="1" si="2"/>
        <v>0</v>
      </c>
    </row>
    <row r="9" spans="1:10" x14ac:dyDescent="0.25">
      <c r="A9" s="46" t="s">
        <v>80</v>
      </c>
      <c r="B9" s="46" t="str">
        <f>VLOOKUP(A9,Practice!$A$7:$E$48,2,0)</f>
        <v>Central Walthamstow</v>
      </c>
      <c r="C9" s="46" t="s">
        <v>80</v>
      </c>
      <c r="D9" s="62">
        <f t="shared" ca="1" si="0"/>
        <v>0</v>
      </c>
      <c r="E9" s="56"/>
      <c r="F9" s="55">
        <f t="shared" ca="1" si="1"/>
        <v>0</v>
      </c>
      <c r="G9" s="55">
        <f t="shared" ca="1" si="1"/>
        <v>0</v>
      </c>
      <c r="H9" s="55">
        <f t="shared" ca="1" si="1"/>
        <v>0</v>
      </c>
      <c r="I9" s="55">
        <f t="shared" ca="1" si="1"/>
        <v>0</v>
      </c>
      <c r="J9" s="56">
        <f t="shared" ca="1" si="2"/>
        <v>0</v>
      </c>
    </row>
    <row r="10" spans="1:10" x14ac:dyDescent="0.25">
      <c r="A10" s="46" t="s">
        <v>91</v>
      </c>
      <c r="B10" s="46" t="str">
        <f>VLOOKUP(A10,Practice!$A$7:$E$48,2,0)</f>
        <v>Walthamstow West</v>
      </c>
      <c r="C10" s="46" t="s">
        <v>91</v>
      </c>
      <c r="D10" s="62">
        <f t="shared" ca="1" si="0"/>
        <v>0</v>
      </c>
      <c r="E10" s="56"/>
      <c r="F10" s="55">
        <f t="shared" ca="1" si="1"/>
        <v>0</v>
      </c>
      <c r="G10" s="55">
        <f t="shared" ca="1" si="1"/>
        <v>0</v>
      </c>
      <c r="H10" s="55">
        <f t="shared" ca="1" si="1"/>
        <v>0</v>
      </c>
      <c r="I10" s="55">
        <f t="shared" ca="1" si="1"/>
        <v>0</v>
      </c>
      <c r="J10" s="56">
        <f t="shared" ca="1" si="2"/>
        <v>0</v>
      </c>
    </row>
    <row r="11" spans="1:10" x14ac:dyDescent="0.25">
      <c r="A11" s="57"/>
      <c r="B11" s="57"/>
      <c r="C11" s="57" t="s">
        <v>125</v>
      </c>
      <c r="D11" s="58">
        <f ca="1">SUM(D4:D10)</f>
        <v>0</v>
      </c>
      <c r="E11" s="59"/>
      <c r="F11" s="59">
        <f ca="1">SUM(F4:F10)</f>
        <v>0</v>
      </c>
      <c r="G11" s="60">
        <f ca="1">SUM(G4:G10)</f>
        <v>0</v>
      </c>
      <c r="H11" s="60">
        <f ca="1">SUM(H4:H10)</f>
        <v>0</v>
      </c>
      <c r="I11" s="61">
        <f ca="1">SUM(I4:I10)</f>
        <v>0</v>
      </c>
      <c r="J11" s="59">
        <f ca="1">SUM(J4:J10)</f>
        <v>0</v>
      </c>
    </row>
    <row r="12" spans="1:10" x14ac:dyDescent="0.25">
      <c r="A12" s="46" t="s">
        <v>27</v>
      </c>
      <c r="B12" s="46" t="s">
        <v>26</v>
      </c>
      <c r="C12" s="46" t="s">
        <v>25</v>
      </c>
      <c r="D12" s="62">
        <f t="shared" ref="D12:D51" ca="1" si="3">IFERROR(SUMIFS(OFFSET(REL_D,,MATCH($D$1,IND,0)-1),REL_D,D$3,IF(LEFT($C12,1)="w",NwID,OrgID),$C12),"-")</f>
        <v>0</v>
      </c>
      <c r="E12" s="55" t="s">
        <v>167</v>
      </c>
      <c r="F12" s="55">
        <f t="shared" ref="F12:I31" ca="1" si="4">IFERROR(SUMIFS(OFFSET(REL_D,,MATCH($F$1,IND,0)-1),REL_D,F$3,IF(LEFT($C12,1)="w",NwID,OrgID),$C12),"-")</f>
        <v>0</v>
      </c>
      <c r="G12" s="55">
        <f ca="1">IFERROR(SUMIFS(OFFSET(REL_D,,MATCH($F$1,IND,0)-1),REL_D,G$3,IF(LEFT($C12,1)="w",NwID,OrgID),$C12),"-")</f>
        <v>0</v>
      </c>
      <c r="H12" s="55">
        <f t="shared" ca="1" si="4"/>
        <v>0</v>
      </c>
      <c r="I12" s="55">
        <f t="shared" ca="1" si="4"/>
        <v>0</v>
      </c>
      <c r="J12" s="56">
        <f t="shared" ref="J12:J51" ca="1" si="5">SUM(F12:I12)</f>
        <v>0</v>
      </c>
    </row>
    <row r="13" spans="1:10" x14ac:dyDescent="0.25">
      <c r="A13" s="46" t="s">
        <v>27</v>
      </c>
      <c r="B13" s="46" t="s">
        <v>29</v>
      </c>
      <c r="C13" s="46" t="s">
        <v>28</v>
      </c>
      <c r="D13" s="62">
        <f t="shared" ca="1" si="3"/>
        <v>0</v>
      </c>
      <c r="E13" s="56" t="s">
        <v>167</v>
      </c>
      <c r="F13" s="55">
        <f t="shared" ca="1" si="4"/>
        <v>0</v>
      </c>
      <c r="G13" s="55">
        <f t="shared" ca="1" si="4"/>
        <v>0</v>
      </c>
      <c r="H13" s="55">
        <f t="shared" ca="1" si="4"/>
        <v>0</v>
      </c>
      <c r="I13" s="55">
        <f t="shared" ca="1" si="4"/>
        <v>0</v>
      </c>
      <c r="J13" s="56">
        <f t="shared" ca="1" si="5"/>
        <v>0</v>
      </c>
    </row>
    <row r="14" spans="1:10" x14ac:dyDescent="0.25">
      <c r="A14" s="46" t="s">
        <v>27</v>
      </c>
      <c r="B14" s="46" t="s">
        <v>31</v>
      </c>
      <c r="C14" s="46" t="s">
        <v>30</v>
      </c>
      <c r="D14" s="62">
        <f t="shared" ca="1" si="3"/>
        <v>0</v>
      </c>
      <c r="E14" s="56" t="s">
        <v>167</v>
      </c>
      <c r="F14" s="55">
        <f t="shared" ca="1" si="4"/>
        <v>0</v>
      </c>
      <c r="G14" s="55">
        <f t="shared" ca="1" si="4"/>
        <v>0</v>
      </c>
      <c r="H14" s="55">
        <f t="shared" ca="1" si="4"/>
        <v>0</v>
      </c>
      <c r="I14" s="55">
        <f t="shared" ca="1" si="4"/>
        <v>0</v>
      </c>
      <c r="J14" s="56">
        <f t="shared" ca="1" si="5"/>
        <v>0</v>
      </c>
    </row>
    <row r="15" spans="1:10" x14ac:dyDescent="0.25">
      <c r="A15" s="46" t="s">
        <v>34</v>
      </c>
      <c r="B15" s="46" t="s">
        <v>33</v>
      </c>
      <c r="C15" s="46" t="s">
        <v>32</v>
      </c>
      <c r="D15" s="62">
        <f t="shared" ca="1" si="3"/>
        <v>0</v>
      </c>
      <c r="E15" s="56" t="s">
        <v>167</v>
      </c>
      <c r="F15" s="55">
        <f t="shared" ca="1" si="4"/>
        <v>0</v>
      </c>
      <c r="G15" s="55">
        <f t="shared" ca="1" si="4"/>
        <v>0</v>
      </c>
      <c r="H15" s="55">
        <f t="shared" ca="1" si="4"/>
        <v>0</v>
      </c>
      <c r="I15" s="55">
        <f t="shared" ca="1" si="4"/>
        <v>0</v>
      </c>
      <c r="J15" s="56">
        <f t="shared" ca="1" si="5"/>
        <v>0</v>
      </c>
    </row>
    <row r="16" spans="1:10" x14ac:dyDescent="0.25">
      <c r="A16" s="46" t="s">
        <v>34</v>
      </c>
      <c r="B16" s="46" t="s">
        <v>36</v>
      </c>
      <c r="C16" s="46" t="s">
        <v>35</v>
      </c>
      <c r="D16" s="62">
        <f t="shared" ca="1" si="3"/>
        <v>0</v>
      </c>
      <c r="E16" s="56" t="s">
        <v>167</v>
      </c>
      <c r="F16" s="55">
        <f t="shared" ca="1" si="4"/>
        <v>0</v>
      </c>
      <c r="G16" s="55">
        <f t="shared" ca="1" si="4"/>
        <v>0</v>
      </c>
      <c r="H16" s="55">
        <f t="shared" ca="1" si="4"/>
        <v>0</v>
      </c>
      <c r="I16" s="55">
        <f t="shared" ca="1" si="4"/>
        <v>0</v>
      </c>
      <c r="J16" s="56">
        <f t="shared" ca="1" si="5"/>
        <v>0</v>
      </c>
    </row>
    <row r="17" spans="1:10" x14ac:dyDescent="0.25">
      <c r="A17" s="46" t="s">
        <v>27</v>
      </c>
      <c r="B17" s="46" t="s">
        <v>38</v>
      </c>
      <c r="C17" s="46" t="s">
        <v>37</v>
      </c>
      <c r="D17" s="62">
        <f t="shared" ca="1" si="3"/>
        <v>0</v>
      </c>
      <c r="E17" s="56" t="s">
        <v>167</v>
      </c>
      <c r="F17" s="55">
        <f t="shared" ca="1" si="4"/>
        <v>0</v>
      </c>
      <c r="G17" s="55">
        <f t="shared" ca="1" si="4"/>
        <v>0</v>
      </c>
      <c r="H17" s="55">
        <f t="shared" ca="1" si="4"/>
        <v>0</v>
      </c>
      <c r="I17" s="55">
        <f t="shared" ca="1" si="4"/>
        <v>0</v>
      </c>
      <c r="J17" s="56">
        <f t="shared" ca="1" si="5"/>
        <v>0</v>
      </c>
    </row>
    <row r="18" spans="1:10" x14ac:dyDescent="0.25">
      <c r="A18" s="84" t="s">
        <v>34</v>
      </c>
      <c r="B18" s="84" t="s">
        <v>40</v>
      </c>
      <c r="C18" s="84" t="s">
        <v>39</v>
      </c>
      <c r="D18" s="62">
        <f t="shared" ca="1" si="3"/>
        <v>0</v>
      </c>
      <c r="E18" s="85" t="s">
        <v>167</v>
      </c>
      <c r="F18" s="55">
        <f t="shared" ca="1" si="4"/>
        <v>0</v>
      </c>
      <c r="G18" s="55">
        <f t="shared" ca="1" si="4"/>
        <v>0</v>
      </c>
      <c r="H18" s="55">
        <f t="shared" ca="1" si="4"/>
        <v>0</v>
      </c>
      <c r="I18" s="55">
        <f t="shared" ca="1" si="4"/>
        <v>0</v>
      </c>
      <c r="J18" s="85">
        <f t="shared" ca="1" si="5"/>
        <v>0</v>
      </c>
    </row>
    <row r="19" spans="1:10" x14ac:dyDescent="0.25">
      <c r="A19" s="46" t="s">
        <v>43</v>
      </c>
      <c r="B19" s="46" t="s">
        <v>42</v>
      </c>
      <c r="C19" s="46" t="s">
        <v>41</v>
      </c>
      <c r="D19" s="62">
        <f t="shared" ca="1" si="3"/>
        <v>0</v>
      </c>
      <c r="E19" s="56" t="s">
        <v>167</v>
      </c>
      <c r="F19" s="55">
        <f t="shared" ca="1" si="4"/>
        <v>0</v>
      </c>
      <c r="G19" s="55">
        <f t="shared" ca="1" si="4"/>
        <v>0</v>
      </c>
      <c r="H19" s="55">
        <f t="shared" ca="1" si="4"/>
        <v>0</v>
      </c>
      <c r="I19" s="55">
        <f t="shared" ca="1" si="4"/>
        <v>0</v>
      </c>
      <c r="J19" s="56">
        <f t="shared" ca="1" si="5"/>
        <v>0</v>
      </c>
    </row>
    <row r="20" spans="1:10" x14ac:dyDescent="0.25">
      <c r="A20" s="46" t="s">
        <v>46</v>
      </c>
      <c r="B20" s="46" t="s">
        <v>45</v>
      </c>
      <c r="C20" s="46" t="s">
        <v>44</v>
      </c>
      <c r="D20" s="62">
        <f t="shared" ca="1" si="3"/>
        <v>0</v>
      </c>
      <c r="E20" s="56" t="s">
        <v>167</v>
      </c>
      <c r="F20" s="55">
        <f t="shared" ca="1" si="4"/>
        <v>0</v>
      </c>
      <c r="G20" s="55">
        <f t="shared" ca="1" si="4"/>
        <v>0</v>
      </c>
      <c r="H20" s="55">
        <f t="shared" ca="1" si="4"/>
        <v>0</v>
      </c>
      <c r="I20" s="55">
        <f t="shared" ca="1" si="4"/>
        <v>0</v>
      </c>
      <c r="J20" s="56">
        <f t="shared" ca="1" si="5"/>
        <v>0</v>
      </c>
    </row>
    <row r="21" spans="1:10" x14ac:dyDescent="0.25">
      <c r="A21" s="46" t="s">
        <v>43</v>
      </c>
      <c r="B21" s="46" t="s">
        <v>48</v>
      </c>
      <c r="C21" s="46" t="s">
        <v>47</v>
      </c>
      <c r="D21" s="62">
        <f t="shared" ca="1" si="3"/>
        <v>0</v>
      </c>
      <c r="E21" s="56" t="s">
        <v>167</v>
      </c>
      <c r="F21" s="55">
        <f t="shared" ca="1" si="4"/>
        <v>0</v>
      </c>
      <c r="G21" s="55">
        <f t="shared" ca="1" si="4"/>
        <v>0</v>
      </c>
      <c r="H21" s="55">
        <f t="shared" ca="1" si="4"/>
        <v>0</v>
      </c>
      <c r="I21" s="55">
        <f t="shared" ca="1" si="4"/>
        <v>0</v>
      </c>
      <c r="J21" s="56">
        <f t="shared" ca="1" si="5"/>
        <v>0</v>
      </c>
    </row>
    <row r="22" spans="1:10" x14ac:dyDescent="0.25">
      <c r="A22" s="46" t="s">
        <v>46</v>
      </c>
      <c r="B22" s="46" t="s">
        <v>50</v>
      </c>
      <c r="C22" s="46" t="s">
        <v>49</v>
      </c>
      <c r="D22" s="62">
        <f t="shared" ca="1" si="3"/>
        <v>0</v>
      </c>
      <c r="E22" s="56" t="s">
        <v>167</v>
      </c>
      <c r="F22" s="55">
        <f t="shared" ca="1" si="4"/>
        <v>0</v>
      </c>
      <c r="G22" s="55">
        <f t="shared" ca="1" si="4"/>
        <v>0</v>
      </c>
      <c r="H22" s="55">
        <f t="shared" ca="1" si="4"/>
        <v>0</v>
      </c>
      <c r="I22" s="55">
        <f t="shared" ca="1" si="4"/>
        <v>0</v>
      </c>
      <c r="J22" s="56">
        <f t="shared" ca="1" si="5"/>
        <v>0</v>
      </c>
    </row>
    <row r="23" spans="1:10" x14ac:dyDescent="0.25">
      <c r="A23" s="46" t="s">
        <v>46</v>
      </c>
      <c r="B23" s="46" t="s">
        <v>52</v>
      </c>
      <c r="C23" s="46" t="s">
        <v>51</v>
      </c>
      <c r="D23" s="62">
        <f t="shared" ca="1" si="3"/>
        <v>0</v>
      </c>
      <c r="E23" s="56" t="s">
        <v>167</v>
      </c>
      <c r="F23" s="55">
        <f t="shared" ca="1" si="4"/>
        <v>0</v>
      </c>
      <c r="G23" s="55">
        <f t="shared" ca="1" si="4"/>
        <v>0</v>
      </c>
      <c r="H23" s="55">
        <f t="shared" ca="1" si="4"/>
        <v>0</v>
      </c>
      <c r="I23" s="55">
        <f t="shared" ca="1" si="4"/>
        <v>0</v>
      </c>
      <c r="J23" s="56">
        <f t="shared" ca="1" si="5"/>
        <v>0</v>
      </c>
    </row>
    <row r="24" spans="1:10" x14ac:dyDescent="0.25">
      <c r="A24" s="46" t="s">
        <v>55</v>
      </c>
      <c r="B24" s="46" t="s">
        <v>54</v>
      </c>
      <c r="C24" s="46" t="s">
        <v>53</v>
      </c>
      <c r="D24" s="62">
        <f t="shared" ca="1" si="3"/>
        <v>0</v>
      </c>
      <c r="E24" s="56" t="s">
        <v>167</v>
      </c>
      <c r="F24" s="55">
        <f t="shared" ca="1" si="4"/>
        <v>0</v>
      </c>
      <c r="G24" s="55">
        <f t="shared" ca="1" si="4"/>
        <v>0</v>
      </c>
      <c r="H24" s="55">
        <f t="shared" ca="1" si="4"/>
        <v>0</v>
      </c>
      <c r="I24" s="55">
        <f t="shared" ca="1" si="4"/>
        <v>0</v>
      </c>
      <c r="J24" s="56">
        <f t="shared" ca="1" si="5"/>
        <v>0</v>
      </c>
    </row>
    <row r="25" spans="1:10" x14ac:dyDescent="0.25">
      <c r="A25" s="46" t="s">
        <v>46</v>
      </c>
      <c r="B25" s="46" t="s">
        <v>57</v>
      </c>
      <c r="C25" s="46" t="s">
        <v>56</v>
      </c>
      <c r="D25" s="62">
        <f t="shared" ca="1" si="3"/>
        <v>0</v>
      </c>
      <c r="E25" s="56" t="s">
        <v>167</v>
      </c>
      <c r="F25" s="55">
        <f t="shared" ca="1" si="4"/>
        <v>0</v>
      </c>
      <c r="G25" s="55">
        <f t="shared" ca="1" si="4"/>
        <v>0</v>
      </c>
      <c r="H25" s="55">
        <f t="shared" ca="1" si="4"/>
        <v>0</v>
      </c>
      <c r="I25" s="55">
        <f t="shared" ca="1" si="4"/>
        <v>0</v>
      </c>
      <c r="J25" s="56">
        <f t="shared" ca="1" si="5"/>
        <v>0</v>
      </c>
    </row>
    <row r="26" spans="1:10" x14ac:dyDescent="0.25">
      <c r="A26" s="46" t="s">
        <v>55</v>
      </c>
      <c r="B26" s="46" t="s">
        <v>59</v>
      </c>
      <c r="C26" s="46" t="s">
        <v>58</v>
      </c>
      <c r="D26" s="62">
        <f t="shared" ca="1" si="3"/>
        <v>0</v>
      </c>
      <c r="E26" s="56" t="s">
        <v>167</v>
      </c>
      <c r="F26" s="55">
        <f t="shared" ca="1" si="4"/>
        <v>0</v>
      </c>
      <c r="G26" s="55">
        <f t="shared" ca="1" si="4"/>
        <v>0</v>
      </c>
      <c r="H26" s="55">
        <f t="shared" ca="1" si="4"/>
        <v>0</v>
      </c>
      <c r="I26" s="55">
        <f t="shared" ca="1" si="4"/>
        <v>0</v>
      </c>
      <c r="J26" s="56">
        <f t="shared" ca="1" si="5"/>
        <v>0</v>
      </c>
    </row>
    <row r="27" spans="1:10" x14ac:dyDescent="0.25">
      <c r="A27" s="46" t="s">
        <v>55</v>
      </c>
      <c r="B27" s="46" t="s">
        <v>61</v>
      </c>
      <c r="C27" s="46" t="s">
        <v>60</v>
      </c>
      <c r="D27" s="62">
        <f t="shared" ca="1" si="3"/>
        <v>0</v>
      </c>
      <c r="E27" s="56" t="s">
        <v>167</v>
      </c>
      <c r="F27" s="55">
        <f t="shared" ca="1" si="4"/>
        <v>0</v>
      </c>
      <c r="G27" s="55">
        <f t="shared" ca="1" si="4"/>
        <v>0</v>
      </c>
      <c r="H27" s="55">
        <f t="shared" ca="1" si="4"/>
        <v>0</v>
      </c>
      <c r="I27" s="55">
        <f t="shared" ca="1" si="4"/>
        <v>0</v>
      </c>
      <c r="J27" s="56">
        <f t="shared" ca="1" si="5"/>
        <v>0</v>
      </c>
    </row>
    <row r="28" spans="1:10" x14ac:dyDescent="0.25">
      <c r="A28" s="46" t="s">
        <v>46</v>
      </c>
      <c r="B28" s="46" t="s">
        <v>63</v>
      </c>
      <c r="C28" s="46" t="s">
        <v>62</v>
      </c>
      <c r="D28" s="62">
        <f t="shared" ca="1" si="3"/>
        <v>0</v>
      </c>
      <c r="E28" s="56" t="s">
        <v>167</v>
      </c>
      <c r="F28" s="55">
        <f t="shared" ca="1" si="4"/>
        <v>0</v>
      </c>
      <c r="G28" s="55">
        <f t="shared" ca="1" si="4"/>
        <v>0</v>
      </c>
      <c r="H28" s="55">
        <f t="shared" ca="1" si="4"/>
        <v>0</v>
      </c>
      <c r="I28" s="55">
        <f t="shared" ca="1" si="4"/>
        <v>0</v>
      </c>
      <c r="J28" s="56">
        <f t="shared" ca="1" si="5"/>
        <v>0</v>
      </c>
    </row>
    <row r="29" spans="1:10" x14ac:dyDescent="0.25">
      <c r="A29" s="46" t="s">
        <v>55</v>
      </c>
      <c r="B29" s="46" t="s">
        <v>65</v>
      </c>
      <c r="C29" s="46" t="s">
        <v>64</v>
      </c>
      <c r="D29" s="62">
        <f t="shared" ca="1" si="3"/>
        <v>0</v>
      </c>
      <c r="E29" s="56" t="s">
        <v>167</v>
      </c>
      <c r="F29" s="55">
        <f t="shared" ca="1" si="4"/>
        <v>0</v>
      </c>
      <c r="G29" s="55">
        <f t="shared" ca="1" si="4"/>
        <v>0</v>
      </c>
      <c r="H29" s="55">
        <f t="shared" ca="1" si="4"/>
        <v>0</v>
      </c>
      <c r="I29" s="55">
        <f t="shared" ca="1" si="4"/>
        <v>0</v>
      </c>
      <c r="J29" s="56">
        <f t="shared" ca="1" si="5"/>
        <v>0</v>
      </c>
    </row>
    <row r="30" spans="1:10" x14ac:dyDescent="0.25">
      <c r="A30" s="46" t="s">
        <v>55</v>
      </c>
      <c r="B30" s="46" t="s">
        <v>67</v>
      </c>
      <c r="C30" s="46" t="s">
        <v>66</v>
      </c>
      <c r="D30" s="62">
        <f t="shared" ca="1" si="3"/>
        <v>0</v>
      </c>
      <c r="E30" s="56" t="s">
        <v>167</v>
      </c>
      <c r="F30" s="55">
        <f t="shared" ca="1" si="4"/>
        <v>0</v>
      </c>
      <c r="G30" s="55">
        <f t="shared" ca="1" si="4"/>
        <v>0</v>
      </c>
      <c r="H30" s="55">
        <f t="shared" ca="1" si="4"/>
        <v>0</v>
      </c>
      <c r="I30" s="55">
        <f t="shared" ca="1" si="4"/>
        <v>0</v>
      </c>
      <c r="J30" s="56">
        <f t="shared" ca="1" si="5"/>
        <v>0</v>
      </c>
    </row>
    <row r="31" spans="1:10" x14ac:dyDescent="0.25">
      <c r="A31" s="46" t="s">
        <v>55</v>
      </c>
      <c r="B31" s="46" t="s">
        <v>69</v>
      </c>
      <c r="C31" s="46" t="s">
        <v>68</v>
      </c>
      <c r="D31" s="62">
        <f t="shared" ca="1" si="3"/>
        <v>0</v>
      </c>
      <c r="E31" s="56" t="s">
        <v>167</v>
      </c>
      <c r="F31" s="55">
        <f t="shared" ca="1" si="4"/>
        <v>0</v>
      </c>
      <c r="G31" s="55">
        <f t="shared" ca="1" si="4"/>
        <v>0</v>
      </c>
      <c r="H31" s="55">
        <f t="shared" ca="1" si="4"/>
        <v>0</v>
      </c>
      <c r="I31" s="55">
        <f t="shared" ca="1" si="4"/>
        <v>0</v>
      </c>
      <c r="J31" s="56">
        <f t="shared" ca="1" si="5"/>
        <v>0</v>
      </c>
    </row>
    <row r="32" spans="1:10" x14ac:dyDescent="0.25">
      <c r="A32" s="46" t="s">
        <v>46</v>
      </c>
      <c r="B32" s="46" t="s">
        <v>71</v>
      </c>
      <c r="C32" s="46" t="s">
        <v>70</v>
      </c>
      <c r="D32" s="62">
        <f t="shared" ca="1" si="3"/>
        <v>0</v>
      </c>
      <c r="E32" s="56" t="s">
        <v>167</v>
      </c>
      <c r="F32" s="55">
        <f t="shared" ref="F32:I51" ca="1" si="6">IFERROR(SUMIFS(OFFSET(REL_D,,MATCH($F$1,IND,0)-1),REL_D,F$3,IF(LEFT($C32,1)="w",NwID,OrgID),$C32),"-")</f>
        <v>0</v>
      </c>
      <c r="G32" s="55">
        <f t="shared" ca="1" si="6"/>
        <v>0</v>
      </c>
      <c r="H32" s="55">
        <f t="shared" ca="1" si="6"/>
        <v>0</v>
      </c>
      <c r="I32" s="55">
        <f t="shared" ca="1" si="6"/>
        <v>0</v>
      </c>
      <c r="J32" s="56">
        <f t="shared" ca="1" si="5"/>
        <v>0</v>
      </c>
    </row>
    <row r="33" spans="1:10" x14ac:dyDescent="0.25">
      <c r="A33" s="46" t="s">
        <v>43</v>
      </c>
      <c r="B33" s="46" t="s">
        <v>73</v>
      </c>
      <c r="C33" s="46" t="s">
        <v>72</v>
      </c>
      <c r="D33" s="62">
        <f t="shared" ca="1" si="3"/>
        <v>0</v>
      </c>
      <c r="E33" s="56" t="s">
        <v>167</v>
      </c>
      <c r="F33" s="55">
        <f t="shared" ca="1" si="6"/>
        <v>0</v>
      </c>
      <c r="G33" s="55">
        <f t="shared" ca="1" si="6"/>
        <v>0</v>
      </c>
      <c r="H33" s="55">
        <f t="shared" ca="1" si="6"/>
        <v>0</v>
      </c>
      <c r="I33" s="55">
        <f t="shared" ca="1" si="6"/>
        <v>0</v>
      </c>
      <c r="J33" s="56">
        <f t="shared" ca="1" si="5"/>
        <v>0</v>
      </c>
    </row>
    <row r="34" spans="1:10" x14ac:dyDescent="0.25">
      <c r="A34" s="84" t="s">
        <v>43</v>
      </c>
      <c r="B34" s="84" t="s">
        <v>75</v>
      </c>
      <c r="C34" s="84" t="s">
        <v>74</v>
      </c>
      <c r="D34" s="62">
        <f t="shared" ca="1" si="3"/>
        <v>0</v>
      </c>
      <c r="E34" s="85" t="s">
        <v>167</v>
      </c>
      <c r="F34" s="55">
        <f t="shared" ca="1" si="6"/>
        <v>0</v>
      </c>
      <c r="G34" s="55">
        <f t="shared" ca="1" si="6"/>
        <v>0</v>
      </c>
      <c r="H34" s="55">
        <f t="shared" ca="1" si="6"/>
        <v>0</v>
      </c>
      <c r="I34" s="55">
        <f t="shared" ca="1" si="6"/>
        <v>0</v>
      </c>
      <c r="J34" s="85">
        <f t="shared" ca="1" si="5"/>
        <v>0</v>
      </c>
    </row>
    <row r="35" spans="1:10" x14ac:dyDescent="0.25">
      <c r="A35" s="84" t="s">
        <v>46</v>
      </c>
      <c r="B35" s="84" t="s">
        <v>77</v>
      </c>
      <c r="C35" s="84" t="s">
        <v>76</v>
      </c>
      <c r="D35" s="62">
        <f t="shared" ca="1" si="3"/>
        <v>0</v>
      </c>
      <c r="E35" s="85" t="s">
        <v>167</v>
      </c>
      <c r="F35" s="55">
        <f t="shared" ca="1" si="6"/>
        <v>0</v>
      </c>
      <c r="G35" s="55">
        <f t="shared" ca="1" si="6"/>
        <v>0</v>
      </c>
      <c r="H35" s="55">
        <f t="shared" ca="1" si="6"/>
        <v>0</v>
      </c>
      <c r="I35" s="55">
        <f t="shared" ca="1" si="6"/>
        <v>0</v>
      </c>
      <c r="J35" s="85">
        <f t="shared" ca="1" si="5"/>
        <v>0</v>
      </c>
    </row>
    <row r="36" spans="1:10" x14ac:dyDescent="0.25">
      <c r="A36" s="46" t="s">
        <v>80</v>
      </c>
      <c r="B36" s="46" t="s">
        <v>79</v>
      </c>
      <c r="C36" s="46" t="s">
        <v>78</v>
      </c>
      <c r="D36" s="62">
        <f t="shared" ca="1" si="3"/>
        <v>0</v>
      </c>
      <c r="E36" s="56" t="s">
        <v>167</v>
      </c>
      <c r="F36" s="55">
        <f t="shared" ca="1" si="6"/>
        <v>0</v>
      </c>
      <c r="G36" s="55">
        <f t="shared" ca="1" si="6"/>
        <v>0</v>
      </c>
      <c r="H36" s="55">
        <f t="shared" ca="1" si="6"/>
        <v>0</v>
      </c>
      <c r="I36" s="55">
        <f t="shared" ca="1" si="6"/>
        <v>0</v>
      </c>
      <c r="J36" s="56">
        <f t="shared" ca="1" si="5"/>
        <v>0</v>
      </c>
    </row>
    <row r="37" spans="1:10" x14ac:dyDescent="0.25">
      <c r="A37" s="46" t="s">
        <v>80</v>
      </c>
      <c r="B37" s="46" t="s">
        <v>82</v>
      </c>
      <c r="C37" s="46" t="s">
        <v>81</v>
      </c>
      <c r="D37" s="62">
        <f t="shared" ca="1" si="3"/>
        <v>0</v>
      </c>
      <c r="E37" s="56" t="s">
        <v>167</v>
      </c>
      <c r="F37" s="55">
        <f t="shared" ca="1" si="6"/>
        <v>0</v>
      </c>
      <c r="G37" s="55">
        <f t="shared" ca="1" si="6"/>
        <v>0</v>
      </c>
      <c r="H37" s="55">
        <f t="shared" ca="1" si="6"/>
        <v>0</v>
      </c>
      <c r="I37" s="55">
        <f t="shared" ca="1" si="6"/>
        <v>0</v>
      </c>
      <c r="J37" s="56">
        <f t="shared" ca="1" si="5"/>
        <v>0</v>
      </c>
    </row>
    <row r="38" spans="1:10" x14ac:dyDescent="0.25">
      <c r="A38" s="46" t="s">
        <v>80</v>
      </c>
      <c r="B38" s="46" t="s">
        <v>84</v>
      </c>
      <c r="C38" s="46" t="s">
        <v>83</v>
      </c>
      <c r="D38" s="62">
        <f t="shared" ca="1" si="3"/>
        <v>0</v>
      </c>
      <c r="E38" s="56" t="s">
        <v>167</v>
      </c>
      <c r="F38" s="55">
        <f t="shared" ca="1" si="6"/>
        <v>0</v>
      </c>
      <c r="G38" s="55">
        <f t="shared" ca="1" si="6"/>
        <v>0</v>
      </c>
      <c r="H38" s="55">
        <f t="shared" ca="1" si="6"/>
        <v>0</v>
      </c>
      <c r="I38" s="55">
        <f t="shared" ca="1" si="6"/>
        <v>0</v>
      </c>
      <c r="J38" s="56">
        <f t="shared" ca="1" si="5"/>
        <v>0</v>
      </c>
    </row>
    <row r="39" spans="1:10" x14ac:dyDescent="0.25">
      <c r="A39" s="46" t="s">
        <v>34</v>
      </c>
      <c r="B39" s="46" t="s">
        <v>86</v>
      </c>
      <c r="C39" s="46" t="s">
        <v>85</v>
      </c>
      <c r="D39" s="62">
        <f t="shared" ca="1" si="3"/>
        <v>0</v>
      </c>
      <c r="E39" s="56" t="s">
        <v>167</v>
      </c>
      <c r="F39" s="55">
        <f t="shared" ca="1" si="6"/>
        <v>0</v>
      </c>
      <c r="G39" s="55">
        <f t="shared" ca="1" si="6"/>
        <v>0</v>
      </c>
      <c r="H39" s="55">
        <f t="shared" ca="1" si="6"/>
        <v>0</v>
      </c>
      <c r="I39" s="55">
        <f t="shared" ca="1" si="6"/>
        <v>0</v>
      </c>
      <c r="J39" s="56">
        <f t="shared" ca="1" si="5"/>
        <v>0</v>
      </c>
    </row>
    <row r="40" spans="1:10" x14ac:dyDescent="0.25">
      <c r="A40" s="46" t="s">
        <v>80</v>
      </c>
      <c r="B40" s="46" t="s">
        <v>88</v>
      </c>
      <c r="C40" s="46" t="s">
        <v>87</v>
      </c>
      <c r="D40" s="62">
        <f t="shared" ca="1" si="3"/>
        <v>0</v>
      </c>
      <c r="E40" s="56" t="s">
        <v>167</v>
      </c>
      <c r="F40" s="55">
        <f t="shared" ca="1" si="6"/>
        <v>0</v>
      </c>
      <c r="G40" s="55">
        <f t="shared" ca="1" si="6"/>
        <v>0</v>
      </c>
      <c r="H40" s="55">
        <f t="shared" ca="1" si="6"/>
        <v>0</v>
      </c>
      <c r="I40" s="55">
        <f t="shared" ca="1" si="6"/>
        <v>0</v>
      </c>
      <c r="J40" s="56">
        <f t="shared" ca="1" si="5"/>
        <v>0</v>
      </c>
    </row>
    <row r="41" spans="1:10" x14ac:dyDescent="0.25">
      <c r="A41" s="46" t="s">
        <v>91</v>
      </c>
      <c r="B41" s="46" t="s">
        <v>90</v>
      </c>
      <c r="C41" s="46" t="s">
        <v>89</v>
      </c>
      <c r="D41" s="62">
        <f t="shared" ca="1" si="3"/>
        <v>0</v>
      </c>
      <c r="E41" s="56" t="s">
        <v>167</v>
      </c>
      <c r="F41" s="55">
        <f t="shared" ca="1" si="6"/>
        <v>0</v>
      </c>
      <c r="G41" s="55">
        <f t="shared" ca="1" si="6"/>
        <v>0</v>
      </c>
      <c r="H41" s="55">
        <f t="shared" ca="1" si="6"/>
        <v>0</v>
      </c>
      <c r="I41" s="55">
        <f t="shared" ca="1" si="6"/>
        <v>0</v>
      </c>
      <c r="J41" s="56">
        <f t="shared" ca="1" si="5"/>
        <v>0</v>
      </c>
    </row>
    <row r="42" spans="1:10" x14ac:dyDescent="0.25">
      <c r="A42" s="46" t="s">
        <v>34</v>
      </c>
      <c r="B42" s="46" t="s">
        <v>93</v>
      </c>
      <c r="C42" s="46" t="s">
        <v>92</v>
      </c>
      <c r="D42" s="62">
        <f t="shared" ca="1" si="3"/>
        <v>0</v>
      </c>
      <c r="E42" s="56" t="s">
        <v>167</v>
      </c>
      <c r="F42" s="55">
        <f t="shared" ca="1" si="6"/>
        <v>0</v>
      </c>
      <c r="G42" s="55">
        <f t="shared" ca="1" si="6"/>
        <v>0</v>
      </c>
      <c r="H42" s="55">
        <f t="shared" ca="1" si="6"/>
        <v>0</v>
      </c>
      <c r="I42" s="55">
        <f t="shared" ca="1" si="6"/>
        <v>0</v>
      </c>
      <c r="J42" s="56">
        <f t="shared" ca="1" si="5"/>
        <v>0</v>
      </c>
    </row>
    <row r="43" spans="1:10" x14ac:dyDescent="0.25">
      <c r="A43" s="46" t="s">
        <v>91</v>
      </c>
      <c r="B43" s="46" t="s">
        <v>95</v>
      </c>
      <c r="C43" s="46" t="s">
        <v>94</v>
      </c>
      <c r="D43" s="62">
        <f t="shared" ca="1" si="3"/>
        <v>0</v>
      </c>
      <c r="E43" s="56" t="s">
        <v>167</v>
      </c>
      <c r="F43" s="55">
        <f t="shared" ca="1" si="6"/>
        <v>0</v>
      </c>
      <c r="G43" s="55">
        <f t="shared" ca="1" si="6"/>
        <v>0</v>
      </c>
      <c r="H43" s="55">
        <f t="shared" ca="1" si="6"/>
        <v>0</v>
      </c>
      <c r="I43" s="55">
        <f t="shared" ca="1" si="6"/>
        <v>0</v>
      </c>
      <c r="J43" s="56">
        <f t="shared" ca="1" si="5"/>
        <v>0</v>
      </c>
    </row>
    <row r="44" spans="1:10" x14ac:dyDescent="0.25">
      <c r="A44" s="46" t="s">
        <v>91</v>
      </c>
      <c r="B44" s="46" t="s">
        <v>97</v>
      </c>
      <c r="C44" s="46" t="s">
        <v>96</v>
      </c>
      <c r="D44" s="62">
        <f t="shared" ca="1" si="3"/>
        <v>0</v>
      </c>
      <c r="E44" s="56" t="s">
        <v>167</v>
      </c>
      <c r="F44" s="55">
        <f t="shared" ca="1" si="6"/>
        <v>0</v>
      </c>
      <c r="G44" s="55">
        <f t="shared" ca="1" si="6"/>
        <v>0</v>
      </c>
      <c r="H44" s="55">
        <f t="shared" ca="1" si="6"/>
        <v>0</v>
      </c>
      <c r="I44" s="55">
        <f t="shared" ca="1" si="6"/>
        <v>0</v>
      </c>
      <c r="J44" s="56">
        <f t="shared" ca="1" si="5"/>
        <v>0</v>
      </c>
    </row>
    <row r="45" spans="1:10" x14ac:dyDescent="0.25">
      <c r="A45" s="46" t="s">
        <v>91</v>
      </c>
      <c r="B45" s="46" t="s">
        <v>99</v>
      </c>
      <c r="C45" s="46" t="s">
        <v>98</v>
      </c>
      <c r="D45" s="62">
        <f t="shared" ca="1" si="3"/>
        <v>0</v>
      </c>
      <c r="E45" s="56" t="s">
        <v>167</v>
      </c>
      <c r="F45" s="55">
        <f t="shared" ca="1" si="6"/>
        <v>0</v>
      </c>
      <c r="G45" s="55">
        <f t="shared" ca="1" si="6"/>
        <v>0</v>
      </c>
      <c r="H45" s="55">
        <f t="shared" ca="1" si="6"/>
        <v>0</v>
      </c>
      <c r="I45" s="55">
        <f t="shared" ca="1" si="6"/>
        <v>0</v>
      </c>
      <c r="J45" s="56">
        <f t="shared" ca="1" si="5"/>
        <v>0</v>
      </c>
    </row>
    <row r="46" spans="1:10" x14ac:dyDescent="0.25">
      <c r="A46" s="46" t="s">
        <v>34</v>
      </c>
      <c r="B46" s="46" t="s">
        <v>101</v>
      </c>
      <c r="C46" s="46" t="s">
        <v>100</v>
      </c>
      <c r="D46" s="62">
        <f t="shared" ca="1" si="3"/>
        <v>0</v>
      </c>
      <c r="E46" s="56" t="s">
        <v>167</v>
      </c>
      <c r="F46" s="55">
        <f t="shared" ca="1" si="6"/>
        <v>0</v>
      </c>
      <c r="G46" s="55">
        <f t="shared" ca="1" si="6"/>
        <v>0</v>
      </c>
      <c r="H46" s="55">
        <f t="shared" ca="1" si="6"/>
        <v>0</v>
      </c>
      <c r="I46" s="55">
        <f t="shared" ca="1" si="6"/>
        <v>0</v>
      </c>
      <c r="J46" s="56">
        <f t="shared" ca="1" si="5"/>
        <v>0</v>
      </c>
    </row>
    <row r="47" spans="1:10" x14ac:dyDescent="0.25">
      <c r="A47" s="46" t="s">
        <v>91</v>
      </c>
      <c r="B47" s="46" t="s">
        <v>103</v>
      </c>
      <c r="C47" s="46" t="s">
        <v>102</v>
      </c>
      <c r="D47" s="62">
        <f t="shared" ca="1" si="3"/>
        <v>0</v>
      </c>
      <c r="E47" s="56" t="s">
        <v>167</v>
      </c>
      <c r="F47" s="55">
        <f t="shared" ca="1" si="6"/>
        <v>0</v>
      </c>
      <c r="G47" s="55">
        <f t="shared" ca="1" si="6"/>
        <v>0</v>
      </c>
      <c r="H47" s="55">
        <f t="shared" ca="1" si="6"/>
        <v>0</v>
      </c>
      <c r="I47" s="55">
        <f t="shared" ca="1" si="6"/>
        <v>0</v>
      </c>
      <c r="J47" s="56">
        <f t="shared" ca="1" si="5"/>
        <v>0</v>
      </c>
    </row>
    <row r="48" spans="1:10" x14ac:dyDescent="0.25">
      <c r="A48" s="46" t="s">
        <v>34</v>
      </c>
      <c r="B48" s="46" t="s">
        <v>105</v>
      </c>
      <c r="C48" s="46" t="s">
        <v>104</v>
      </c>
      <c r="D48" s="62">
        <f t="shared" ca="1" si="3"/>
        <v>0</v>
      </c>
      <c r="E48" s="56" t="s">
        <v>167</v>
      </c>
      <c r="F48" s="55">
        <f t="shared" ca="1" si="6"/>
        <v>0</v>
      </c>
      <c r="G48" s="55">
        <f t="shared" ca="1" si="6"/>
        <v>0</v>
      </c>
      <c r="H48" s="55">
        <f t="shared" ca="1" si="6"/>
        <v>0</v>
      </c>
      <c r="I48" s="55">
        <f t="shared" ca="1" si="6"/>
        <v>0</v>
      </c>
      <c r="J48" s="56">
        <f t="shared" ca="1" si="5"/>
        <v>0</v>
      </c>
    </row>
    <row r="49" spans="1:10" x14ac:dyDescent="0.25">
      <c r="A49" s="46" t="s">
        <v>80</v>
      </c>
      <c r="B49" s="46" t="s">
        <v>107</v>
      </c>
      <c r="C49" s="46" t="s">
        <v>106</v>
      </c>
      <c r="D49" s="62">
        <f t="shared" ca="1" si="3"/>
        <v>0</v>
      </c>
      <c r="E49" s="56" t="s">
        <v>167</v>
      </c>
      <c r="F49" s="55">
        <f t="shared" ca="1" si="6"/>
        <v>0</v>
      </c>
      <c r="G49" s="55">
        <f t="shared" ca="1" si="6"/>
        <v>0</v>
      </c>
      <c r="H49" s="55">
        <f t="shared" ca="1" si="6"/>
        <v>0</v>
      </c>
      <c r="I49" s="55">
        <f t="shared" ca="1" si="6"/>
        <v>0</v>
      </c>
      <c r="J49" s="56">
        <f ca="1">SUM(F49:I49)</f>
        <v>0</v>
      </c>
    </row>
    <row r="50" spans="1:10" x14ac:dyDescent="0.25">
      <c r="A50" s="84" t="s">
        <v>34</v>
      </c>
      <c r="B50" s="84" t="s">
        <v>109</v>
      </c>
      <c r="C50" s="84" t="s">
        <v>108</v>
      </c>
      <c r="D50" s="62">
        <f t="shared" ca="1" si="3"/>
        <v>0</v>
      </c>
      <c r="E50" s="85" t="s">
        <v>167</v>
      </c>
      <c r="F50" s="55">
        <f t="shared" ca="1" si="6"/>
        <v>0</v>
      </c>
      <c r="G50" s="55">
        <f t="shared" ca="1" si="6"/>
        <v>0</v>
      </c>
      <c r="H50" s="55">
        <f t="shared" ca="1" si="6"/>
        <v>0</v>
      </c>
      <c r="I50" s="55">
        <f t="shared" ca="1" si="6"/>
        <v>0</v>
      </c>
      <c r="J50" s="85">
        <f t="shared" ca="1" si="5"/>
        <v>0</v>
      </c>
    </row>
    <row r="51" spans="1:10" x14ac:dyDescent="0.25">
      <c r="A51" s="84" t="s">
        <v>34</v>
      </c>
      <c r="B51" s="84" t="s">
        <v>111</v>
      </c>
      <c r="C51" s="84" t="s">
        <v>110</v>
      </c>
      <c r="D51" s="62">
        <f t="shared" ca="1" si="3"/>
        <v>0</v>
      </c>
      <c r="E51" s="85" t="s">
        <v>167</v>
      </c>
      <c r="F51" s="55">
        <f t="shared" ca="1" si="6"/>
        <v>0</v>
      </c>
      <c r="G51" s="55">
        <f t="shared" ca="1" si="6"/>
        <v>0</v>
      </c>
      <c r="H51" s="55">
        <f t="shared" ca="1" si="6"/>
        <v>0</v>
      </c>
      <c r="I51" s="55">
        <f t="shared" ca="1" si="6"/>
        <v>0</v>
      </c>
      <c r="J51" s="85">
        <f t="shared" ca="1" si="5"/>
        <v>0</v>
      </c>
    </row>
    <row r="52" spans="1:10" x14ac:dyDescent="0.25">
      <c r="A52" s="57"/>
      <c r="B52" s="57"/>
      <c r="C52" s="57" t="s">
        <v>125</v>
      </c>
      <c r="D52" s="59">
        <f ca="1">SUM(D12:D51)</f>
        <v>0</v>
      </c>
      <c r="E52" s="59"/>
      <c r="F52" s="63">
        <f ca="1">SUM(F12:F51)</f>
        <v>0</v>
      </c>
      <c r="G52" s="60">
        <f ca="1">SUM(G12:G51)</f>
        <v>0</v>
      </c>
      <c r="H52" s="60">
        <f ca="1">SUM(H12:H51)</f>
        <v>0</v>
      </c>
      <c r="I52" s="60">
        <f ca="1">SUM(I12:I51)</f>
        <v>0</v>
      </c>
      <c r="J52" s="63">
        <f ca="1">SUM(J12:J51)</f>
        <v>0</v>
      </c>
    </row>
    <row r="54" spans="1:10" x14ac:dyDescent="0.25">
      <c r="A54" s="87"/>
      <c r="B54" s="89" t="s">
        <v>168</v>
      </c>
      <c r="C54" s="88"/>
      <c r="D54" s="87"/>
      <c r="E54" s="87"/>
      <c r="F54" s="87"/>
      <c r="G54" s="87"/>
      <c r="H54" s="87"/>
      <c r="I54" s="87"/>
      <c r="J54" s="87"/>
    </row>
  </sheetData>
  <pageMargins left="0.7" right="0.7" top="0.75" bottom="0.75" header="0.3" footer="0.3"/>
  <ignoredErrors>
    <ignoredError sqref="D11" formulaRange="1"/>
    <ignoredError sqref="J11" formula="1"/>
    <ignoredError sqref="E11:I11" formula="1" formulaRange="1"/>
  </ignoredError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Sheet7">
    <tabColor rgb="FF00B0F0"/>
  </sheetPr>
  <dimension ref="A1:J54"/>
  <sheetViews>
    <sheetView workbookViewId="0">
      <selection activeCell="E1" sqref="E1"/>
    </sheetView>
  </sheetViews>
  <sheetFormatPr defaultRowHeight="15" x14ac:dyDescent="0.25"/>
  <cols>
    <col min="2" max="2" width="46.7109375" bestFit="1" customWidth="1"/>
  </cols>
  <sheetData>
    <row r="1" spans="1:9" x14ac:dyDescent="0.25">
      <c r="A1" s="45" t="s">
        <v>153</v>
      </c>
      <c r="B1" s="46"/>
      <c r="C1" s="46"/>
      <c r="D1" s="47" t="s">
        <v>116</v>
      </c>
      <c r="E1" s="47" t="s">
        <v>134</v>
      </c>
      <c r="F1" s="47"/>
      <c r="G1" s="47"/>
      <c r="H1" s="47"/>
      <c r="I1" s="47" t="s">
        <v>152</v>
      </c>
    </row>
    <row r="2" spans="1:9" x14ac:dyDescent="0.25">
      <c r="A2" s="48" t="s">
        <v>138</v>
      </c>
      <c r="B2" s="48" t="s">
        <v>139</v>
      </c>
      <c r="C2" s="48" t="s">
        <v>140</v>
      </c>
      <c r="D2" s="49" t="s">
        <v>141</v>
      </c>
      <c r="E2" s="50" t="s">
        <v>143</v>
      </c>
      <c r="F2" s="49" t="s">
        <v>144</v>
      </c>
      <c r="G2" s="49" t="s">
        <v>145</v>
      </c>
      <c r="H2" s="49" t="s">
        <v>146</v>
      </c>
      <c r="I2" s="50" t="s">
        <v>147</v>
      </c>
    </row>
    <row r="3" spans="1:9" x14ac:dyDescent="0.25">
      <c r="A3" s="51"/>
      <c r="B3" s="51"/>
      <c r="C3" s="51"/>
      <c r="D3" s="52">
        <v>43647</v>
      </c>
      <c r="E3" s="52">
        <v>43647</v>
      </c>
      <c r="F3" s="52">
        <v>43739</v>
      </c>
      <c r="G3" s="52">
        <v>43831</v>
      </c>
      <c r="H3" s="52">
        <v>43922</v>
      </c>
      <c r="I3" s="54"/>
    </row>
    <row r="4" spans="1:9" x14ac:dyDescent="0.25">
      <c r="A4" s="46" t="s">
        <v>34</v>
      </c>
      <c r="B4" s="46" t="str">
        <f>VLOOKUP(A4,Practice!$A$1:$E$48,2,0)</f>
        <v>Chingford/ Walthamstow</v>
      </c>
      <c r="C4" s="46" t="s">
        <v>34</v>
      </c>
      <c r="D4" s="62">
        <f t="shared" ref="D4:D10" ca="1" si="0">IFERROR(SUMIFS(OFFSET(REL_D,,MATCH($D$1,IND,0)-1),REL_D,D$3,IF(LEFT($C4,1)="w",NwID,OrgID),$C4),"-")</f>
        <v>0</v>
      </c>
      <c r="E4" s="46">
        <f t="shared" ref="E4:H10" ca="1" si="1">IFERROR(SUMIFS(OFFSET(REL_D,,MATCH($E$1,IND,0)-1),REL_D,E$3,IF(LEFT($C4,1)="w",NwID,OrgID),$C4),"-")</f>
        <v>0</v>
      </c>
      <c r="F4" s="46">
        <f t="shared" ca="1" si="1"/>
        <v>0</v>
      </c>
      <c r="G4" s="46">
        <f t="shared" ca="1" si="1"/>
        <v>0</v>
      </c>
      <c r="H4" s="46">
        <f t="shared" ca="1" si="1"/>
        <v>0</v>
      </c>
      <c r="I4" s="56">
        <f ca="1">SUM(E4:H4)</f>
        <v>0</v>
      </c>
    </row>
    <row r="5" spans="1:9" x14ac:dyDescent="0.25">
      <c r="A5" s="46" t="s">
        <v>27</v>
      </c>
      <c r="B5" s="46" t="str">
        <f>VLOOKUP(A5,Practice!$A$1:$E$48,2,0)</f>
        <v>Chingford E4</v>
      </c>
      <c r="C5" s="46" t="s">
        <v>27</v>
      </c>
      <c r="D5" s="62">
        <f t="shared" ca="1" si="0"/>
        <v>0</v>
      </c>
      <c r="E5" s="46">
        <f t="shared" ca="1" si="1"/>
        <v>0</v>
      </c>
      <c r="F5" s="46">
        <f t="shared" ca="1" si="1"/>
        <v>0</v>
      </c>
      <c r="G5" s="46">
        <f t="shared" ca="1" si="1"/>
        <v>0</v>
      </c>
      <c r="H5" s="46">
        <f t="shared" ca="1" si="1"/>
        <v>0</v>
      </c>
      <c r="I5" s="56">
        <f t="shared" ref="I5:I10" ca="1" si="2">SUM(E5:H5)</f>
        <v>0</v>
      </c>
    </row>
    <row r="6" spans="1:9" x14ac:dyDescent="0.25">
      <c r="A6" s="46" t="s">
        <v>43</v>
      </c>
      <c r="B6" s="46" t="str">
        <f>VLOOKUP(A6,Practice!$A$1:$E$48,2,0)</f>
        <v>Leyton Collaborative</v>
      </c>
      <c r="C6" s="46" t="s">
        <v>43</v>
      </c>
      <c r="D6" s="62">
        <f t="shared" ca="1" si="0"/>
        <v>0</v>
      </c>
      <c r="E6" s="46">
        <f t="shared" ca="1" si="1"/>
        <v>0</v>
      </c>
      <c r="F6" s="46">
        <f t="shared" ca="1" si="1"/>
        <v>0</v>
      </c>
      <c r="G6" s="46">
        <f t="shared" ca="1" si="1"/>
        <v>0</v>
      </c>
      <c r="H6" s="46">
        <f t="shared" ca="1" si="1"/>
        <v>0</v>
      </c>
      <c r="I6" s="56">
        <f t="shared" ca="1" si="2"/>
        <v>0</v>
      </c>
    </row>
    <row r="7" spans="1:9" x14ac:dyDescent="0.25">
      <c r="A7" s="46" t="s">
        <v>46</v>
      </c>
      <c r="B7" s="46" t="str">
        <f>VLOOKUP(A7,Practice!$A$1:$E$48,2,0)</f>
        <v>Forest Integrated Health</v>
      </c>
      <c r="C7" s="46" t="s">
        <v>46</v>
      </c>
      <c r="D7" s="62">
        <f t="shared" ca="1" si="0"/>
        <v>0</v>
      </c>
      <c r="E7" s="46">
        <f t="shared" ca="1" si="1"/>
        <v>0</v>
      </c>
      <c r="F7" s="46">
        <f t="shared" ca="1" si="1"/>
        <v>0</v>
      </c>
      <c r="G7" s="46">
        <f t="shared" ca="1" si="1"/>
        <v>0</v>
      </c>
      <c r="H7" s="46">
        <f t="shared" ca="1" si="1"/>
        <v>0</v>
      </c>
      <c r="I7" s="56">
        <f t="shared" ca="1" si="2"/>
        <v>0</v>
      </c>
    </row>
    <row r="8" spans="1:9" x14ac:dyDescent="0.25">
      <c r="A8" s="46" t="s">
        <v>55</v>
      </c>
      <c r="B8" s="46" t="str">
        <f>VLOOKUP(A8,Practice!$A$1:$E$48,2,0)</f>
        <v>South Leytonstone</v>
      </c>
      <c r="C8" s="46" t="s">
        <v>55</v>
      </c>
      <c r="D8" s="62">
        <f t="shared" ca="1" si="0"/>
        <v>0</v>
      </c>
      <c r="E8" s="46">
        <f t="shared" ca="1" si="1"/>
        <v>0</v>
      </c>
      <c r="F8" s="46">
        <f t="shared" ca="1" si="1"/>
        <v>0</v>
      </c>
      <c r="G8" s="46">
        <f t="shared" ca="1" si="1"/>
        <v>0</v>
      </c>
      <c r="H8" s="46">
        <f t="shared" ca="1" si="1"/>
        <v>0</v>
      </c>
      <c r="I8" s="56">
        <f t="shared" ca="1" si="2"/>
        <v>0</v>
      </c>
    </row>
    <row r="9" spans="1:9" x14ac:dyDescent="0.25">
      <c r="A9" s="46" t="s">
        <v>80</v>
      </c>
      <c r="B9" s="46" t="str">
        <f>VLOOKUP(A9,Practice!$A$1:$E$48,2,0)</f>
        <v>Central Walthamstow</v>
      </c>
      <c r="C9" s="46" t="s">
        <v>80</v>
      </c>
      <c r="D9" s="62">
        <f t="shared" ca="1" si="0"/>
        <v>0</v>
      </c>
      <c r="E9" s="46">
        <f t="shared" ca="1" si="1"/>
        <v>0</v>
      </c>
      <c r="F9" s="46">
        <f t="shared" ca="1" si="1"/>
        <v>0</v>
      </c>
      <c r="G9" s="46">
        <f t="shared" ca="1" si="1"/>
        <v>0</v>
      </c>
      <c r="H9" s="46">
        <f t="shared" ca="1" si="1"/>
        <v>0</v>
      </c>
      <c r="I9" s="56">
        <f t="shared" ca="1" si="2"/>
        <v>0</v>
      </c>
    </row>
    <row r="10" spans="1:9" x14ac:dyDescent="0.25">
      <c r="A10" s="46" t="s">
        <v>91</v>
      </c>
      <c r="B10" s="46" t="str">
        <f>VLOOKUP(A10,Practice!$A$1:$E$48,2,0)</f>
        <v>Walthamstow West</v>
      </c>
      <c r="C10" s="46" t="s">
        <v>91</v>
      </c>
      <c r="D10" s="62">
        <f t="shared" ca="1" si="0"/>
        <v>0</v>
      </c>
      <c r="E10" s="46">
        <f t="shared" ca="1" si="1"/>
        <v>0</v>
      </c>
      <c r="F10" s="46">
        <f t="shared" ca="1" si="1"/>
        <v>0</v>
      </c>
      <c r="G10" s="46">
        <f t="shared" ca="1" si="1"/>
        <v>0</v>
      </c>
      <c r="H10" s="46">
        <f t="shared" ca="1" si="1"/>
        <v>0</v>
      </c>
      <c r="I10" s="56">
        <f t="shared" ca="1" si="2"/>
        <v>0</v>
      </c>
    </row>
    <row r="11" spans="1:9" x14ac:dyDescent="0.25">
      <c r="A11" s="57"/>
      <c r="B11" s="57"/>
      <c r="C11" s="57" t="s">
        <v>125</v>
      </c>
      <c r="D11" s="58">
        <f t="shared" ref="D11:I11" ca="1" si="3">SUM(D4:D10)</f>
        <v>0</v>
      </c>
      <c r="E11" s="59">
        <f t="shared" ca="1" si="3"/>
        <v>0</v>
      </c>
      <c r="F11" s="60">
        <f t="shared" ca="1" si="3"/>
        <v>0</v>
      </c>
      <c r="G11" s="60">
        <f t="shared" ca="1" si="3"/>
        <v>0</v>
      </c>
      <c r="H11" s="61">
        <f t="shared" ca="1" si="3"/>
        <v>0</v>
      </c>
      <c r="I11" s="59">
        <f t="shared" ca="1" si="3"/>
        <v>0</v>
      </c>
    </row>
    <row r="12" spans="1:9" x14ac:dyDescent="0.25">
      <c r="A12" s="46" t="s">
        <v>27</v>
      </c>
      <c r="B12" s="46" t="s">
        <v>26</v>
      </c>
      <c r="C12" s="46" t="s">
        <v>25</v>
      </c>
      <c r="D12" s="62">
        <f t="shared" ref="D12:D51" ca="1" si="4">IFERROR(SUMIFS(OFFSET(REL_D,,MATCH($D$1,IND,0)-1),REL_D,D$3,IF(LEFT($C12,1)="w",NwID,OrgID),$C12),"-")</f>
        <v>0</v>
      </c>
      <c r="E12" s="55">
        <f t="shared" ref="E12:H31" ca="1" si="5">IFERROR(SUMIFS(OFFSET(REL_D,,MATCH($E$1,IND,0)-1),REL_D,E$3,IF(LEFT($C12,1)="w",NwID,OrgID),$C12),"-")</f>
        <v>0</v>
      </c>
      <c r="F12" s="55">
        <f t="shared" ca="1" si="5"/>
        <v>0</v>
      </c>
      <c r="G12" s="55">
        <f t="shared" ca="1" si="5"/>
        <v>0</v>
      </c>
      <c r="H12" s="55">
        <f t="shared" ca="1" si="5"/>
        <v>0</v>
      </c>
      <c r="I12" s="56">
        <f t="shared" ref="I12:I51" ca="1" si="6">SUM(E12:H12)</f>
        <v>0</v>
      </c>
    </row>
    <row r="13" spans="1:9" x14ac:dyDescent="0.25">
      <c r="A13" s="46" t="s">
        <v>27</v>
      </c>
      <c r="B13" s="46" t="s">
        <v>29</v>
      </c>
      <c r="C13" s="46" t="s">
        <v>28</v>
      </c>
      <c r="D13" s="62">
        <f t="shared" ca="1" si="4"/>
        <v>0</v>
      </c>
      <c r="E13" s="55">
        <f t="shared" ca="1" si="5"/>
        <v>0</v>
      </c>
      <c r="F13" s="55">
        <f t="shared" ca="1" si="5"/>
        <v>0</v>
      </c>
      <c r="G13" s="55">
        <f t="shared" ca="1" si="5"/>
        <v>0</v>
      </c>
      <c r="H13" s="55">
        <f t="shared" ca="1" si="5"/>
        <v>0</v>
      </c>
      <c r="I13" s="56">
        <f t="shared" ca="1" si="6"/>
        <v>0</v>
      </c>
    </row>
    <row r="14" spans="1:9" x14ac:dyDescent="0.25">
      <c r="A14" s="46" t="s">
        <v>27</v>
      </c>
      <c r="B14" s="46" t="s">
        <v>31</v>
      </c>
      <c r="C14" s="46" t="s">
        <v>30</v>
      </c>
      <c r="D14" s="62">
        <f t="shared" ca="1" si="4"/>
        <v>0</v>
      </c>
      <c r="E14" s="55">
        <f t="shared" ca="1" si="5"/>
        <v>0</v>
      </c>
      <c r="F14" s="55">
        <f t="shared" ca="1" si="5"/>
        <v>0</v>
      </c>
      <c r="G14" s="55">
        <f t="shared" ca="1" si="5"/>
        <v>0</v>
      </c>
      <c r="H14" s="55">
        <f t="shared" ca="1" si="5"/>
        <v>0</v>
      </c>
      <c r="I14" s="56">
        <f t="shared" ca="1" si="6"/>
        <v>0</v>
      </c>
    </row>
    <row r="15" spans="1:9" x14ac:dyDescent="0.25">
      <c r="A15" s="46" t="s">
        <v>34</v>
      </c>
      <c r="B15" s="46" t="s">
        <v>33</v>
      </c>
      <c r="C15" s="46" t="s">
        <v>32</v>
      </c>
      <c r="D15" s="62">
        <f t="shared" ca="1" si="4"/>
        <v>0</v>
      </c>
      <c r="E15" s="55">
        <f t="shared" ca="1" si="5"/>
        <v>0</v>
      </c>
      <c r="F15" s="55">
        <f t="shared" ca="1" si="5"/>
        <v>0</v>
      </c>
      <c r="G15" s="55">
        <f t="shared" ca="1" si="5"/>
        <v>0</v>
      </c>
      <c r="H15" s="55">
        <f t="shared" ca="1" si="5"/>
        <v>0</v>
      </c>
      <c r="I15" s="56">
        <f t="shared" ca="1" si="6"/>
        <v>0</v>
      </c>
    </row>
    <row r="16" spans="1:9" x14ac:dyDescent="0.25">
      <c r="A16" s="46" t="s">
        <v>34</v>
      </c>
      <c r="B16" s="46" t="s">
        <v>36</v>
      </c>
      <c r="C16" s="46" t="s">
        <v>35</v>
      </c>
      <c r="D16" s="62">
        <f t="shared" ca="1" si="4"/>
        <v>0</v>
      </c>
      <c r="E16" s="55">
        <f t="shared" ca="1" si="5"/>
        <v>0</v>
      </c>
      <c r="F16" s="55">
        <f t="shared" ca="1" si="5"/>
        <v>0</v>
      </c>
      <c r="G16" s="55">
        <f t="shared" ca="1" si="5"/>
        <v>0</v>
      </c>
      <c r="H16" s="55">
        <f t="shared" ca="1" si="5"/>
        <v>0</v>
      </c>
      <c r="I16" s="56">
        <f t="shared" ca="1" si="6"/>
        <v>0</v>
      </c>
    </row>
    <row r="17" spans="1:9" x14ac:dyDescent="0.25">
      <c r="A17" s="46" t="s">
        <v>27</v>
      </c>
      <c r="B17" s="46" t="s">
        <v>38</v>
      </c>
      <c r="C17" s="46" t="s">
        <v>37</v>
      </c>
      <c r="D17" s="62">
        <f t="shared" ca="1" si="4"/>
        <v>0</v>
      </c>
      <c r="E17" s="55">
        <f t="shared" ca="1" si="5"/>
        <v>0</v>
      </c>
      <c r="F17" s="55">
        <f t="shared" ca="1" si="5"/>
        <v>0</v>
      </c>
      <c r="G17" s="55">
        <f t="shared" ca="1" si="5"/>
        <v>0</v>
      </c>
      <c r="H17" s="55">
        <f t="shared" ca="1" si="5"/>
        <v>0</v>
      </c>
      <c r="I17" s="56">
        <f t="shared" ca="1" si="6"/>
        <v>0</v>
      </c>
    </row>
    <row r="18" spans="1:9" x14ac:dyDescent="0.25">
      <c r="A18" s="46" t="s">
        <v>34</v>
      </c>
      <c r="B18" s="46" t="s">
        <v>40</v>
      </c>
      <c r="C18" s="46" t="s">
        <v>39</v>
      </c>
      <c r="D18" s="62">
        <f t="shared" ca="1" si="4"/>
        <v>0</v>
      </c>
      <c r="E18" s="55">
        <f t="shared" ca="1" si="5"/>
        <v>0</v>
      </c>
      <c r="F18" s="55">
        <f t="shared" ca="1" si="5"/>
        <v>0</v>
      </c>
      <c r="G18" s="55">
        <f t="shared" ca="1" si="5"/>
        <v>0</v>
      </c>
      <c r="H18" s="55">
        <f t="shared" ca="1" si="5"/>
        <v>0</v>
      </c>
      <c r="I18" s="56">
        <f t="shared" ca="1" si="6"/>
        <v>0</v>
      </c>
    </row>
    <row r="19" spans="1:9" x14ac:dyDescent="0.25">
      <c r="A19" s="46" t="s">
        <v>43</v>
      </c>
      <c r="B19" s="46" t="s">
        <v>42</v>
      </c>
      <c r="C19" s="46" t="s">
        <v>41</v>
      </c>
      <c r="D19" s="62">
        <f t="shared" ca="1" si="4"/>
        <v>0</v>
      </c>
      <c r="E19" s="55">
        <f t="shared" ca="1" si="5"/>
        <v>0</v>
      </c>
      <c r="F19" s="55">
        <f t="shared" ca="1" si="5"/>
        <v>0</v>
      </c>
      <c r="G19" s="55">
        <f t="shared" ca="1" si="5"/>
        <v>0</v>
      </c>
      <c r="H19" s="55">
        <f t="shared" ca="1" si="5"/>
        <v>0</v>
      </c>
      <c r="I19" s="56">
        <f t="shared" ca="1" si="6"/>
        <v>0</v>
      </c>
    </row>
    <row r="20" spans="1:9" x14ac:dyDescent="0.25">
      <c r="A20" s="46" t="s">
        <v>46</v>
      </c>
      <c r="B20" s="46" t="s">
        <v>45</v>
      </c>
      <c r="C20" s="46" t="s">
        <v>44</v>
      </c>
      <c r="D20" s="62">
        <f t="shared" ca="1" si="4"/>
        <v>0</v>
      </c>
      <c r="E20" s="55">
        <f t="shared" ca="1" si="5"/>
        <v>0</v>
      </c>
      <c r="F20" s="55">
        <f t="shared" ca="1" si="5"/>
        <v>0</v>
      </c>
      <c r="G20" s="55">
        <f t="shared" ca="1" si="5"/>
        <v>0</v>
      </c>
      <c r="H20" s="55">
        <f t="shared" ca="1" si="5"/>
        <v>0</v>
      </c>
      <c r="I20" s="56">
        <f t="shared" ca="1" si="6"/>
        <v>0</v>
      </c>
    </row>
    <row r="21" spans="1:9" x14ac:dyDescent="0.25">
      <c r="A21" s="46" t="s">
        <v>43</v>
      </c>
      <c r="B21" s="46" t="s">
        <v>48</v>
      </c>
      <c r="C21" s="46" t="s">
        <v>47</v>
      </c>
      <c r="D21" s="62">
        <f t="shared" ca="1" si="4"/>
        <v>0</v>
      </c>
      <c r="E21" s="55">
        <f t="shared" ca="1" si="5"/>
        <v>0</v>
      </c>
      <c r="F21" s="55">
        <f t="shared" ca="1" si="5"/>
        <v>0</v>
      </c>
      <c r="G21" s="55">
        <f t="shared" ca="1" si="5"/>
        <v>0</v>
      </c>
      <c r="H21" s="55">
        <f t="shared" ca="1" si="5"/>
        <v>0</v>
      </c>
      <c r="I21" s="56">
        <f t="shared" ca="1" si="6"/>
        <v>0</v>
      </c>
    </row>
    <row r="22" spans="1:9" x14ac:dyDescent="0.25">
      <c r="A22" s="46" t="s">
        <v>46</v>
      </c>
      <c r="B22" s="46" t="s">
        <v>50</v>
      </c>
      <c r="C22" s="46" t="s">
        <v>49</v>
      </c>
      <c r="D22" s="62">
        <f t="shared" ca="1" si="4"/>
        <v>0</v>
      </c>
      <c r="E22" s="55">
        <f t="shared" ca="1" si="5"/>
        <v>0</v>
      </c>
      <c r="F22" s="55">
        <f t="shared" ca="1" si="5"/>
        <v>0</v>
      </c>
      <c r="G22" s="55">
        <f t="shared" ca="1" si="5"/>
        <v>0</v>
      </c>
      <c r="H22" s="55">
        <f t="shared" ca="1" si="5"/>
        <v>0</v>
      </c>
      <c r="I22" s="56">
        <f t="shared" ca="1" si="6"/>
        <v>0</v>
      </c>
    </row>
    <row r="23" spans="1:9" x14ac:dyDescent="0.25">
      <c r="A23" s="46" t="s">
        <v>46</v>
      </c>
      <c r="B23" s="46" t="s">
        <v>52</v>
      </c>
      <c r="C23" s="46" t="s">
        <v>51</v>
      </c>
      <c r="D23" s="62">
        <f t="shared" ca="1" si="4"/>
        <v>0</v>
      </c>
      <c r="E23" s="55">
        <f t="shared" ca="1" si="5"/>
        <v>0</v>
      </c>
      <c r="F23" s="55">
        <f t="shared" ca="1" si="5"/>
        <v>0</v>
      </c>
      <c r="G23" s="55">
        <f t="shared" ca="1" si="5"/>
        <v>0</v>
      </c>
      <c r="H23" s="55">
        <f t="shared" ca="1" si="5"/>
        <v>0</v>
      </c>
      <c r="I23" s="56">
        <f t="shared" ca="1" si="6"/>
        <v>0</v>
      </c>
    </row>
    <row r="24" spans="1:9" x14ac:dyDescent="0.25">
      <c r="A24" s="46" t="s">
        <v>55</v>
      </c>
      <c r="B24" s="46" t="s">
        <v>54</v>
      </c>
      <c r="C24" s="46" t="s">
        <v>53</v>
      </c>
      <c r="D24" s="62">
        <f t="shared" ca="1" si="4"/>
        <v>0</v>
      </c>
      <c r="E24" s="55">
        <f t="shared" ca="1" si="5"/>
        <v>0</v>
      </c>
      <c r="F24" s="55">
        <f t="shared" ca="1" si="5"/>
        <v>0</v>
      </c>
      <c r="G24" s="55">
        <f t="shared" ca="1" si="5"/>
        <v>0</v>
      </c>
      <c r="H24" s="55">
        <f t="shared" ca="1" si="5"/>
        <v>0</v>
      </c>
      <c r="I24" s="56">
        <f t="shared" ca="1" si="6"/>
        <v>0</v>
      </c>
    </row>
    <row r="25" spans="1:9" x14ac:dyDescent="0.25">
      <c r="A25" s="46" t="s">
        <v>46</v>
      </c>
      <c r="B25" s="46" t="s">
        <v>57</v>
      </c>
      <c r="C25" s="46" t="s">
        <v>56</v>
      </c>
      <c r="D25" s="62">
        <f t="shared" ca="1" si="4"/>
        <v>0</v>
      </c>
      <c r="E25" s="55">
        <f t="shared" ca="1" si="5"/>
        <v>0</v>
      </c>
      <c r="F25" s="55">
        <f t="shared" ca="1" si="5"/>
        <v>0</v>
      </c>
      <c r="G25" s="55">
        <f t="shared" ca="1" si="5"/>
        <v>0</v>
      </c>
      <c r="H25" s="55">
        <f t="shared" ca="1" si="5"/>
        <v>0</v>
      </c>
      <c r="I25" s="56">
        <f t="shared" ca="1" si="6"/>
        <v>0</v>
      </c>
    </row>
    <row r="26" spans="1:9" x14ac:dyDescent="0.25">
      <c r="A26" s="46" t="s">
        <v>55</v>
      </c>
      <c r="B26" s="46" t="s">
        <v>59</v>
      </c>
      <c r="C26" s="46" t="s">
        <v>58</v>
      </c>
      <c r="D26" s="62">
        <f t="shared" ca="1" si="4"/>
        <v>0</v>
      </c>
      <c r="E26" s="55">
        <f t="shared" ca="1" si="5"/>
        <v>0</v>
      </c>
      <c r="F26" s="55">
        <f t="shared" ca="1" si="5"/>
        <v>0</v>
      </c>
      <c r="G26" s="55">
        <f t="shared" ca="1" si="5"/>
        <v>0</v>
      </c>
      <c r="H26" s="55">
        <f t="shared" ca="1" si="5"/>
        <v>0</v>
      </c>
      <c r="I26" s="56">
        <f t="shared" ca="1" si="6"/>
        <v>0</v>
      </c>
    </row>
    <row r="27" spans="1:9" x14ac:dyDescent="0.25">
      <c r="A27" s="46" t="s">
        <v>55</v>
      </c>
      <c r="B27" s="46" t="s">
        <v>61</v>
      </c>
      <c r="C27" s="46" t="s">
        <v>60</v>
      </c>
      <c r="D27" s="62">
        <f t="shared" ca="1" si="4"/>
        <v>0</v>
      </c>
      <c r="E27" s="55">
        <f t="shared" ca="1" si="5"/>
        <v>0</v>
      </c>
      <c r="F27" s="55">
        <f t="shared" ca="1" si="5"/>
        <v>0</v>
      </c>
      <c r="G27" s="55">
        <f t="shared" ca="1" si="5"/>
        <v>0</v>
      </c>
      <c r="H27" s="55">
        <f t="shared" ca="1" si="5"/>
        <v>0</v>
      </c>
      <c r="I27" s="56">
        <f t="shared" ca="1" si="6"/>
        <v>0</v>
      </c>
    </row>
    <row r="28" spans="1:9" x14ac:dyDescent="0.25">
      <c r="A28" s="46" t="s">
        <v>46</v>
      </c>
      <c r="B28" s="46" t="s">
        <v>63</v>
      </c>
      <c r="C28" s="46" t="s">
        <v>62</v>
      </c>
      <c r="D28" s="62">
        <f t="shared" ca="1" si="4"/>
        <v>0</v>
      </c>
      <c r="E28" s="55">
        <f t="shared" ca="1" si="5"/>
        <v>0</v>
      </c>
      <c r="F28" s="55">
        <f t="shared" ca="1" si="5"/>
        <v>0</v>
      </c>
      <c r="G28" s="55">
        <f t="shared" ca="1" si="5"/>
        <v>0</v>
      </c>
      <c r="H28" s="55">
        <f t="shared" ca="1" si="5"/>
        <v>0</v>
      </c>
      <c r="I28" s="56">
        <f t="shared" ca="1" si="6"/>
        <v>0</v>
      </c>
    </row>
    <row r="29" spans="1:9" x14ac:dyDescent="0.25">
      <c r="A29" s="46" t="s">
        <v>55</v>
      </c>
      <c r="B29" s="46" t="s">
        <v>65</v>
      </c>
      <c r="C29" s="46" t="s">
        <v>64</v>
      </c>
      <c r="D29" s="62">
        <f t="shared" ca="1" si="4"/>
        <v>0</v>
      </c>
      <c r="E29" s="55">
        <f t="shared" ca="1" si="5"/>
        <v>0</v>
      </c>
      <c r="F29" s="55">
        <f t="shared" ca="1" si="5"/>
        <v>0</v>
      </c>
      <c r="G29" s="55">
        <f t="shared" ca="1" si="5"/>
        <v>0</v>
      </c>
      <c r="H29" s="55">
        <f t="shared" ca="1" si="5"/>
        <v>0</v>
      </c>
      <c r="I29" s="56">
        <f t="shared" ca="1" si="6"/>
        <v>0</v>
      </c>
    </row>
    <row r="30" spans="1:9" x14ac:dyDescent="0.25">
      <c r="A30" s="46" t="s">
        <v>55</v>
      </c>
      <c r="B30" s="46" t="s">
        <v>67</v>
      </c>
      <c r="C30" s="46" t="s">
        <v>66</v>
      </c>
      <c r="D30" s="62">
        <f t="shared" ca="1" si="4"/>
        <v>0</v>
      </c>
      <c r="E30" s="55">
        <f t="shared" ca="1" si="5"/>
        <v>0</v>
      </c>
      <c r="F30" s="55">
        <f t="shared" ca="1" si="5"/>
        <v>0</v>
      </c>
      <c r="G30" s="55">
        <f t="shared" ca="1" si="5"/>
        <v>0</v>
      </c>
      <c r="H30" s="55">
        <f t="shared" ca="1" si="5"/>
        <v>0</v>
      </c>
      <c r="I30" s="56">
        <f t="shared" ca="1" si="6"/>
        <v>0</v>
      </c>
    </row>
    <row r="31" spans="1:9" x14ac:dyDescent="0.25">
      <c r="A31" s="46" t="s">
        <v>55</v>
      </c>
      <c r="B31" s="46" t="s">
        <v>69</v>
      </c>
      <c r="C31" s="46" t="s">
        <v>68</v>
      </c>
      <c r="D31" s="62">
        <f t="shared" ca="1" si="4"/>
        <v>0</v>
      </c>
      <c r="E31" s="55">
        <f t="shared" ca="1" si="5"/>
        <v>0</v>
      </c>
      <c r="F31" s="55">
        <f t="shared" ca="1" si="5"/>
        <v>0</v>
      </c>
      <c r="G31" s="55">
        <f t="shared" ca="1" si="5"/>
        <v>0</v>
      </c>
      <c r="H31" s="55">
        <f t="shared" ca="1" si="5"/>
        <v>0</v>
      </c>
      <c r="I31" s="56">
        <f t="shared" ca="1" si="6"/>
        <v>0</v>
      </c>
    </row>
    <row r="32" spans="1:9" x14ac:dyDescent="0.25">
      <c r="A32" s="46" t="s">
        <v>46</v>
      </c>
      <c r="B32" s="46" t="s">
        <v>71</v>
      </c>
      <c r="C32" s="46" t="s">
        <v>70</v>
      </c>
      <c r="D32" s="62">
        <f t="shared" ca="1" si="4"/>
        <v>0</v>
      </c>
      <c r="E32" s="55">
        <f t="shared" ref="E32:H51" ca="1" si="7">IFERROR(SUMIFS(OFFSET(REL_D,,MATCH($E$1,IND,0)-1),REL_D,E$3,IF(LEFT($C32,1)="w",NwID,OrgID),$C32),"-")</f>
        <v>0</v>
      </c>
      <c r="F32" s="55">
        <f t="shared" ca="1" si="7"/>
        <v>0</v>
      </c>
      <c r="G32" s="55">
        <f t="shared" ca="1" si="7"/>
        <v>0</v>
      </c>
      <c r="H32" s="55">
        <f t="shared" ca="1" si="7"/>
        <v>0</v>
      </c>
      <c r="I32" s="56">
        <f t="shared" ca="1" si="6"/>
        <v>0</v>
      </c>
    </row>
    <row r="33" spans="1:9" x14ac:dyDescent="0.25">
      <c r="A33" s="46" t="s">
        <v>43</v>
      </c>
      <c r="B33" s="46" t="s">
        <v>73</v>
      </c>
      <c r="C33" s="46" t="s">
        <v>72</v>
      </c>
      <c r="D33" s="62">
        <f t="shared" ca="1" si="4"/>
        <v>0</v>
      </c>
      <c r="E33" s="55">
        <f t="shared" ca="1" si="7"/>
        <v>0</v>
      </c>
      <c r="F33" s="55">
        <f t="shared" ca="1" si="7"/>
        <v>0</v>
      </c>
      <c r="G33" s="55">
        <f t="shared" ca="1" si="7"/>
        <v>0</v>
      </c>
      <c r="H33" s="55">
        <f t="shared" ca="1" si="7"/>
        <v>0</v>
      </c>
      <c r="I33" s="56">
        <f t="shared" ca="1" si="6"/>
        <v>0</v>
      </c>
    </row>
    <row r="34" spans="1:9" x14ac:dyDescent="0.25">
      <c r="A34" s="46" t="s">
        <v>43</v>
      </c>
      <c r="B34" s="46" t="s">
        <v>75</v>
      </c>
      <c r="C34" s="46" t="s">
        <v>74</v>
      </c>
      <c r="D34" s="62">
        <f t="shared" ca="1" si="4"/>
        <v>0</v>
      </c>
      <c r="E34" s="55">
        <f t="shared" ca="1" si="7"/>
        <v>0</v>
      </c>
      <c r="F34" s="55">
        <f t="shared" ca="1" si="7"/>
        <v>0</v>
      </c>
      <c r="G34" s="55">
        <f t="shared" ca="1" si="7"/>
        <v>0</v>
      </c>
      <c r="H34" s="55">
        <f t="shared" ca="1" si="7"/>
        <v>0</v>
      </c>
      <c r="I34" s="56">
        <f t="shared" ca="1" si="6"/>
        <v>0</v>
      </c>
    </row>
    <row r="35" spans="1:9" x14ac:dyDescent="0.25">
      <c r="A35" s="46" t="s">
        <v>46</v>
      </c>
      <c r="B35" s="46" t="s">
        <v>77</v>
      </c>
      <c r="C35" s="46" t="s">
        <v>76</v>
      </c>
      <c r="D35" s="62">
        <f t="shared" ca="1" si="4"/>
        <v>0</v>
      </c>
      <c r="E35" s="55">
        <f t="shared" ca="1" si="7"/>
        <v>0</v>
      </c>
      <c r="F35" s="55">
        <f t="shared" ca="1" si="7"/>
        <v>0</v>
      </c>
      <c r="G35" s="55">
        <f t="shared" ca="1" si="7"/>
        <v>0</v>
      </c>
      <c r="H35" s="55">
        <f t="shared" ca="1" si="7"/>
        <v>0</v>
      </c>
      <c r="I35" s="56">
        <f t="shared" ca="1" si="6"/>
        <v>0</v>
      </c>
    </row>
    <row r="36" spans="1:9" x14ac:dyDescent="0.25">
      <c r="A36" s="46" t="s">
        <v>80</v>
      </c>
      <c r="B36" s="46" t="s">
        <v>79</v>
      </c>
      <c r="C36" s="46" t="s">
        <v>78</v>
      </c>
      <c r="D36" s="62">
        <f t="shared" ca="1" si="4"/>
        <v>0</v>
      </c>
      <c r="E36" s="55">
        <f t="shared" ca="1" si="7"/>
        <v>0</v>
      </c>
      <c r="F36" s="55">
        <f t="shared" ca="1" si="7"/>
        <v>0</v>
      </c>
      <c r="G36" s="55">
        <f t="shared" ca="1" si="7"/>
        <v>0</v>
      </c>
      <c r="H36" s="55">
        <f t="shared" ca="1" si="7"/>
        <v>0</v>
      </c>
      <c r="I36" s="56">
        <f t="shared" ca="1" si="6"/>
        <v>0</v>
      </c>
    </row>
    <row r="37" spans="1:9" x14ac:dyDescent="0.25">
      <c r="A37" s="46" t="s">
        <v>80</v>
      </c>
      <c r="B37" s="46" t="s">
        <v>82</v>
      </c>
      <c r="C37" s="46" t="s">
        <v>81</v>
      </c>
      <c r="D37" s="62">
        <f t="shared" ca="1" si="4"/>
        <v>0</v>
      </c>
      <c r="E37" s="55">
        <f t="shared" ca="1" si="7"/>
        <v>0</v>
      </c>
      <c r="F37" s="55">
        <f t="shared" ca="1" si="7"/>
        <v>0</v>
      </c>
      <c r="G37" s="55">
        <f t="shared" ca="1" si="7"/>
        <v>0</v>
      </c>
      <c r="H37" s="55">
        <f t="shared" ca="1" si="7"/>
        <v>0</v>
      </c>
      <c r="I37" s="56">
        <f t="shared" ca="1" si="6"/>
        <v>0</v>
      </c>
    </row>
    <row r="38" spans="1:9" x14ac:dyDescent="0.25">
      <c r="A38" s="46" t="s">
        <v>80</v>
      </c>
      <c r="B38" s="46" t="s">
        <v>84</v>
      </c>
      <c r="C38" s="46" t="s">
        <v>83</v>
      </c>
      <c r="D38" s="62">
        <f t="shared" ca="1" si="4"/>
        <v>0</v>
      </c>
      <c r="E38" s="55">
        <f t="shared" ca="1" si="7"/>
        <v>0</v>
      </c>
      <c r="F38" s="55">
        <f t="shared" ca="1" si="7"/>
        <v>0</v>
      </c>
      <c r="G38" s="55">
        <f t="shared" ca="1" si="7"/>
        <v>0</v>
      </c>
      <c r="H38" s="55">
        <f t="shared" ca="1" si="7"/>
        <v>0</v>
      </c>
      <c r="I38" s="56">
        <f t="shared" ca="1" si="6"/>
        <v>0</v>
      </c>
    </row>
    <row r="39" spans="1:9" x14ac:dyDescent="0.25">
      <c r="A39" s="46" t="s">
        <v>34</v>
      </c>
      <c r="B39" s="46" t="s">
        <v>86</v>
      </c>
      <c r="C39" s="46" t="s">
        <v>85</v>
      </c>
      <c r="D39" s="62">
        <f t="shared" ca="1" si="4"/>
        <v>0</v>
      </c>
      <c r="E39" s="55">
        <f t="shared" ca="1" si="7"/>
        <v>0</v>
      </c>
      <c r="F39" s="55">
        <f t="shared" ca="1" si="7"/>
        <v>0</v>
      </c>
      <c r="G39" s="55">
        <f t="shared" ca="1" si="7"/>
        <v>0</v>
      </c>
      <c r="H39" s="55">
        <f t="shared" ca="1" si="7"/>
        <v>0</v>
      </c>
      <c r="I39" s="56">
        <f t="shared" ca="1" si="6"/>
        <v>0</v>
      </c>
    </row>
    <row r="40" spans="1:9" x14ac:dyDescent="0.25">
      <c r="A40" s="46" t="s">
        <v>80</v>
      </c>
      <c r="B40" s="46" t="s">
        <v>88</v>
      </c>
      <c r="C40" s="46" t="s">
        <v>87</v>
      </c>
      <c r="D40" s="62">
        <f t="shared" ca="1" si="4"/>
        <v>0</v>
      </c>
      <c r="E40" s="55">
        <f t="shared" ca="1" si="7"/>
        <v>0</v>
      </c>
      <c r="F40" s="55">
        <f t="shared" ca="1" si="7"/>
        <v>0</v>
      </c>
      <c r="G40" s="55">
        <f t="shared" ca="1" si="7"/>
        <v>0</v>
      </c>
      <c r="H40" s="55">
        <f t="shared" ca="1" si="7"/>
        <v>0</v>
      </c>
      <c r="I40" s="56">
        <f t="shared" ca="1" si="6"/>
        <v>0</v>
      </c>
    </row>
    <row r="41" spans="1:9" x14ac:dyDescent="0.25">
      <c r="A41" s="46" t="s">
        <v>91</v>
      </c>
      <c r="B41" s="46" t="s">
        <v>90</v>
      </c>
      <c r="C41" s="46" t="s">
        <v>89</v>
      </c>
      <c r="D41" s="62">
        <f t="shared" ca="1" si="4"/>
        <v>0</v>
      </c>
      <c r="E41" s="55">
        <f t="shared" ca="1" si="7"/>
        <v>0</v>
      </c>
      <c r="F41" s="55">
        <f t="shared" ca="1" si="7"/>
        <v>0</v>
      </c>
      <c r="G41" s="55">
        <f t="shared" ca="1" si="7"/>
        <v>0</v>
      </c>
      <c r="H41" s="55">
        <f t="shared" ca="1" si="7"/>
        <v>0</v>
      </c>
      <c r="I41" s="56">
        <f t="shared" ca="1" si="6"/>
        <v>0</v>
      </c>
    </row>
    <row r="42" spans="1:9" x14ac:dyDescent="0.25">
      <c r="A42" s="46" t="s">
        <v>34</v>
      </c>
      <c r="B42" s="46" t="s">
        <v>93</v>
      </c>
      <c r="C42" s="46" t="s">
        <v>92</v>
      </c>
      <c r="D42" s="62">
        <f t="shared" ca="1" si="4"/>
        <v>0</v>
      </c>
      <c r="E42" s="55">
        <f t="shared" ca="1" si="7"/>
        <v>0</v>
      </c>
      <c r="F42" s="55">
        <f t="shared" ca="1" si="7"/>
        <v>0</v>
      </c>
      <c r="G42" s="55">
        <f t="shared" ca="1" si="7"/>
        <v>0</v>
      </c>
      <c r="H42" s="55">
        <f t="shared" ca="1" si="7"/>
        <v>0</v>
      </c>
      <c r="I42" s="56">
        <f t="shared" ca="1" si="6"/>
        <v>0</v>
      </c>
    </row>
    <row r="43" spans="1:9" x14ac:dyDescent="0.25">
      <c r="A43" s="46" t="s">
        <v>91</v>
      </c>
      <c r="B43" s="46" t="s">
        <v>95</v>
      </c>
      <c r="C43" s="46" t="s">
        <v>94</v>
      </c>
      <c r="D43" s="62">
        <f t="shared" ca="1" si="4"/>
        <v>0</v>
      </c>
      <c r="E43" s="55">
        <f t="shared" ca="1" si="7"/>
        <v>0</v>
      </c>
      <c r="F43" s="55">
        <f t="shared" ca="1" si="7"/>
        <v>0</v>
      </c>
      <c r="G43" s="55">
        <f t="shared" ca="1" si="7"/>
        <v>0</v>
      </c>
      <c r="H43" s="55">
        <f t="shared" ca="1" si="7"/>
        <v>0</v>
      </c>
      <c r="I43" s="56">
        <f t="shared" ca="1" si="6"/>
        <v>0</v>
      </c>
    </row>
    <row r="44" spans="1:9" x14ac:dyDescent="0.25">
      <c r="A44" s="46" t="s">
        <v>91</v>
      </c>
      <c r="B44" s="46" t="s">
        <v>97</v>
      </c>
      <c r="C44" s="46" t="s">
        <v>96</v>
      </c>
      <c r="D44" s="62">
        <f t="shared" ca="1" si="4"/>
        <v>0</v>
      </c>
      <c r="E44" s="55">
        <f t="shared" ca="1" si="7"/>
        <v>0</v>
      </c>
      <c r="F44" s="55">
        <f t="shared" ca="1" si="7"/>
        <v>0</v>
      </c>
      <c r="G44" s="55">
        <f t="shared" ca="1" si="7"/>
        <v>0</v>
      </c>
      <c r="H44" s="55">
        <f t="shared" ca="1" si="7"/>
        <v>0</v>
      </c>
      <c r="I44" s="56">
        <f t="shared" ca="1" si="6"/>
        <v>0</v>
      </c>
    </row>
    <row r="45" spans="1:9" x14ac:dyDescent="0.25">
      <c r="A45" s="46" t="s">
        <v>91</v>
      </c>
      <c r="B45" s="46" t="s">
        <v>99</v>
      </c>
      <c r="C45" s="46" t="s">
        <v>98</v>
      </c>
      <c r="D45" s="62">
        <f t="shared" ca="1" si="4"/>
        <v>0</v>
      </c>
      <c r="E45" s="55">
        <f t="shared" ca="1" si="7"/>
        <v>0</v>
      </c>
      <c r="F45" s="55">
        <f t="shared" ca="1" si="7"/>
        <v>0</v>
      </c>
      <c r="G45" s="55">
        <f t="shared" ca="1" si="7"/>
        <v>0</v>
      </c>
      <c r="H45" s="55">
        <f t="shared" ca="1" si="7"/>
        <v>0</v>
      </c>
      <c r="I45" s="56">
        <f t="shared" ca="1" si="6"/>
        <v>0</v>
      </c>
    </row>
    <row r="46" spans="1:9" x14ac:dyDescent="0.25">
      <c r="A46" s="46" t="s">
        <v>34</v>
      </c>
      <c r="B46" s="46" t="s">
        <v>101</v>
      </c>
      <c r="C46" s="46" t="s">
        <v>100</v>
      </c>
      <c r="D46" s="62">
        <f t="shared" ca="1" si="4"/>
        <v>0</v>
      </c>
      <c r="E46" s="55">
        <f t="shared" ca="1" si="7"/>
        <v>0</v>
      </c>
      <c r="F46" s="55">
        <f t="shared" ca="1" si="7"/>
        <v>0</v>
      </c>
      <c r="G46" s="55">
        <f t="shared" ca="1" si="7"/>
        <v>0</v>
      </c>
      <c r="H46" s="55">
        <f t="shared" ca="1" si="7"/>
        <v>0</v>
      </c>
      <c r="I46" s="56">
        <f t="shared" ca="1" si="6"/>
        <v>0</v>
      </c>
    </row>
    <row r="47" spans="1:9" x14ac:dyDescent="0.25">
      <c r="A47" s="46" t="s">
        <v>91</v>
      </c>
      <c r="B47" s="46" t="s">
        <v>103</v>
      </c>
      <c r="C47" s="46" t="s">
        <v>102</v>
      </c>
      <c r="D47" s="62">
        <f t="shared" ca="1" si="4"/>
        <v>0</v>
      </c>
      <c r="E47" s="55">
        <f t="shared" ca="1" si="7"/>
        <v>0</v>
      </c>
      <c r="F47" s="55">
        <f t="shared" ca="1" si="7"/>
        <v>0</v>
      </c>
      <c r="G47" s="55">
        <f t="shared" ca="1" si="7"/>
        <v>0</v>
      </c>
      <c r="H47" s="55">
        <f t="shared" ca="1" si="7"/>
        <v>0</v>
      </c>
      <c r="I47" s="56">
        <f t="shared" ca="1" si="6"/>
        <v>0</v>
      </c>
    </row>
    <row r="48" spans="1:9" x14ac:dyDescent="0.25">
      <c r="A48" s="46" t="s">
        <v>34</v>
      </c>
      <c r="B48" s="46" t="s">
        <v>105</v>
      </c>
      <c r="C48" s="46" t="s">
        <v>104</v>
      </c>
      <c r="D48" s="62">
        <f t="shared" ca="1" si="4"/>
        <v>0</v>
      </c>
      <c r="E48" s="55">
        <f t="shared" ca="1" si="7"/>
        <v>0</v>
      </c>
      <c r="F48" s="55">
        <f t="shared" ca="1" si="7"/>
        <v>0</v>
      </c>
      <c r="G48" s="55">
        <f t="shared" ca="1" si="7"/>
        <v>0</v>
      </c>
      <c r="H48" s="55">
        <f t="shared" ca="1" si="7"/>
        <v>0</v>
      </c>
      <c r="I48" s="56">
        <f t="shared" ca="1" si="6"/>
        <v>0</v>
      </c>
    </row>
    <row r="49" spans="1:10" x14ac:dyDescent="0.25">
      <c r="A49" s="46" t="s">
        <v>80</v>
      </c>
      <c r="B49" s="46" t="s">
        <v>107</v>
      </c>
      <c r="C49" s="46" t="s">
        <v>106</v>
      </c>
      <c r="D49" s="62">
        <f t="shared" ca="1" si="4"/>
        <v>0</v>
      </c>
      <c r="E49" s="55">
        <f t="shared" ca="1" si="7"/>
        <v>0</v>
      </c>
      <c r="F49" s="55">
        <f t="shared" ca="1" si="7"/>
        <v>0</v>
      </c>
      <c r="G49" s="55">
        <f t="shared" ca="1" si="7"/>
        <v>0</v>
      </c>
      <c r="H49" s="55">
        <f t="shared" ca="1" si="7"/>
        <v>0</v>
      </c>
      <c r="I49" s="56">
        <f ca="1">SUM(E49:H49)</f>
        <v>0</v>
      </c>
    </row>
    <row r="50" spans="1:10" x14ac:dyDescent="0.25">
      <c r="A50" s="46" t="s">
        <v>34</v>
      </c>
      <c r="B50" s="46" t="s">
        <v>109</v>
      </c>
      <c r="C50" s="46" t="s">
        <v>108</v>
      </c>
      <c r="D50" s="62">
        <f t="shared" ca="1" si="4"/>
        <v>0</v>
      </c>
      <c r="E50" s="55">
        <f t="shared" ca="1" si="7"/>
        <v>0</v>
      </c>
      <c r="F50" s="55">
        <f t="shared" ca="1" si="7"/>
        <v>0</v>
      </c>
      <c r="G50" s="55">
        <f t="shared" ca="1" si="7"/>
        <v>0</v>
      </c>
      <c r="H50" s="55">
        <f t="shared" ca="1" si="7"/>
        <v>0</v>
      </c>
      <c r="I50" s="56">
        <f t="shared" ca="1" si="6"/>
        <v>0</v>
      </c>
    </row>
    <row r="51" spans="1:10" x14ac:dyDescent="0.25">
      <c r="A51" s="46" t="s">
        <v>34</v>
      </c>
      <c r="B51" s="46" t="s">
        <v>111</v>
      </c>
      <c r="C51" s="46" t="s">
        <v>110</v>
      </c>
      <c r="D51" s="62">
        <f t="shared" ca="1" si="4"/>
        <v>0</v>
      </c>
      <c r="E51" s="55">
        <f t="shared" ca="1" si="7"/>
        <v>0</v>
      </c>
      <c r="F51" s="55">
        <f t="shared" ca="1" si="7"/>
        <v>0</v>
      </c>
      <c r="G51" s="55">
        <f t="shared" ca="1" si="7"/>
        <v>0</v>
      </c>
      <c r="H51" s="55">
        <f t="shared" ca="1" si="7"/>
        <v>0</v>
      </c>
      <c r="I51" s="56">
        <f t="shared" ca="1" si="6"/>
        <v>0</v>
      </c>
    </row>
    <row r="52" spans="1:10" x14ac:dyDescent="0.25">
      <c r="A52" s="57"/>
      <c r="B52" s="57"/>
      <c r="C52" s="57" t="s">
        <v>125</v>
      </c>
      <c r="D52" s="59">
        <f t="shared" ref="D52:I52" ca="1" si="8">SUM(D12:D51)</f>
        <v>0</v>
      </c>
      <c r="E52" s="63">
        <f t="shared" ca="1" si="8"/>
        <v>0</v>
      </c>
      <c r="F52" s="60">
        <f t="shared" ca="1" si="8"/>
        <v>0</v>
      </c>
      <c r="G52" s="60">
        <f t="shared" ca="1" si="8"/>
        <v>0</v>
      </c>
      <c r="H52" s="60">
        <f t="shared" ca="1" si="8"/>
        <v>0</v>
      </c>
      <c r="I52" s="63">
        <f t="shared" ca="1" si="8"/>
        <v>0</v>
      </c>
    </row>
    <row r="54" spans="1:10" x14ac:dyDescent="0.25">
      <c r="A54" s="87"/>
      <c r="B54" s="89" t="s">
        <v>168</v>
      </c>
      <c r="C54" s="88"/>
      <c r="D54" s="87"/>
      <c r="E54" s="87"/>
      <c r="F54" s="87"/>
      <c r="G54" s="87"/>
      <c r="H54" s="87"/>
      <c r="I54" s="87"/>
      <c r="J54" s="87"/>
    </row>
  </sheetData>
  <pageMargins left="0.7" right="0.7" top="0.75" bottom="0.75" header="0.3" footer="0.3"/>
  <pageSetup paperSize="9" orientation="portrait" r:id="rId1"/>
  <ignoredErrors>
    <ignoredError sqref="I4:I10" formulaRange="1"/>
    <ignoredError sqref="I11" formula="1"/>
    <ignoredError sqref="D11 E11:H11" formula="1" formulaRange="1"/>
  </ignoredError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Sheet8">
    <tabColor rgb="FF00B0F0"/>
  </sheetPr>
  <dimension ref="A1:I54"/>
  <sheetViews>
    <sheetView workbookViewId="0">
      <selection activeCell="E22" sqref="E22"/>
    </sheetView>
  </sheetViews>
  <sheetFormatPr defaultRowHeight="15" x14ac:dyDescent="0.25"/>
  <cols>
    <col min="2" max="2" width="46.7109375" bestFit="1" customWidth="1"/>
  </cols>
  <sheetData>
    <row r="1" spans="1:9" x14ac:dyDescent="0.25">
      <c r="A1" s="45" t="s">
        <v>166</v>
      </c>
      <c r="B1" s="46"/>
      <c r="C1" s="47"/>
      <c r="D1" s="47" t="s">
        <v>116</v>
      </c>
      <c r="E1" s="47" t="s">
        <v>127</v>
      </c>
      <c r="F1" s="47"/>
      <c r="G1" s="47"/>
      <c r="H1" s="47"/>
      <c r="I1" s="47" t="s">
        <v>152</v>
      </c>
    </row>
    <row r="2" spans="1:9" x14ac:dyDescent="0.25">
      <c r="A2" s="48" t="s">
        <v>138</v>
      </c>
      <c r="B2" s="48" t="s">
        <v>139</v>
      </c>
      <c r="C2" s="48" t="s">
        <v>140</v>
      </c>
      <c r="D2" s="49" t="s">
        <v>141</v>
      </c>
      <c r="E2" s="50" t="s">
        <v>143</v>
      </c>
      <c r="F2" s="49" t="s">
        <v>144</v>
      </c>
      <c r="G2" s="49" t="s">
        <v>145</v>
      </c>
      <c r="H2" s="49" t="s">
        <v>146</v>
      </c>
      <c r="I2" s="50" t="s">
        <v>147</v>
      </c>
    </row>
    <row r="3" spans="1:9" x14ac:dyDescent="0.25">
      <c r="A3" s="51"/>
      <c r="B3" s="51"/>
      <c r="C3" s="51"/>
      <c r="D3" s="52">
        <v>43647</v>
      </c>
      <c r="E3" s="52">
        <v>43647</v>
      </c>
      <c r="F3" s="52">
        <v>43739</v>
      </c>
      <c r="G3" s="52">
        <v>43831</v>
      </c>
      <c r="H3" s="52">
        <v>43922</v>
      </c>
      <c r="I3" s="54"/>
    </row>
    <row r="4" spans="1:9" x14ac:dyDescent="0.25">
      <c r="A4" s="46" t="s">
        <v>34</v>
      </c>
      <c r="B4" s="46" t="str">
        <f>VLOOKUP(A4,Practice!$A$1:$E$48,2,0)</f>
        <v>Chingford/ Walthamstow</v>
      </c>
      <c r="C4" s="46" t="str">
        <f>VLOOKUP(A4,Practice!$A$1:$E$48,5,0)</f>
        <v>WF-1</v>
      </c>
      <c r="D4" s="62">
        <f t="shared" ref="D4:D10" ca="1" si="0">IFERROR(SUMIFS(OFFSET(REL_D,,MATCH($D$1,IND,0)-1),REL_D,D$3,IF(LEFT($C4,1)="W",NwID,OrgID),$C4),"-")</f>
        <v>0</v>
      </c>
      <c r="E4" s="55">
        <f t="shared" ref="E4:H10" ca="1" si="1">IFERROR(SUMIFS(OFFSET(REL_D,,MATCH($E$1,IND,0)-1),REL_D,E$3,IF(LEFT($C4,1)="W",NwID,OrgID),$C4),"-")</f>
        <v>0</v>
      </c>
      <c r="F4" s="55">
        <f t="shared" ca="1" si="1"/>
        <v>0</v>
      </c>
      <c r="G4" s="55">
        <f t="shared" ca="1" si="1"/>
        <v>0</v>
      </c>
      <c r="H4" s="55">
        <f t="shared" ca="1" si="1"/>
        <v>0</v>
      </c>
      <c r="I4" s="56">
        <f ca="1">SUM(E4:H4)</f>
        <v>0</v>
      </c>
    </row>
    <row r="5" spans="1:9" x14ac:dyDescent="0.25">
      <c r="A5" s="46" t="s">
        <v>27</v>
      </c>
      <c r="B5" s="46" t="str">
        <f>VLOOKUP(A5,Practice!$A$1:$E$48,2,0)</f>
        <v>Chingford E4</v>
      </c>
      <c r="C5" s="46" t="str">
        <f>VLOOKUP(A5,Practice!$A$1:$E$48,5,0)</f>
        <v>WF-2</v>
      </c>
      <c r="D5" s="62">
        <f t="shared" ca="1" si="0"/>
        <v>0</v>
      </c>
      <c r="E5" s="55">
        <f t="shared" ca="1" si="1"/>
        <v>0</v>
      </c>
      <c r="F5" s="55">
        <f t="shared" ca="1" si="1"/>
        <v>0</v>
      </c>
      <c r="G5" s="55">
        <f t="shared" ca="1" si="1"/>
        <v>0</v>
      </c>
      <c r="H5" s="55">
        <f t="shared" ca="1" si="1"/>
        <v>0</v>
      </c>
      <c r="I5" s="56">
        <f t="shared" ref="I5:I10" ca="1" si="2">SUM(E5:H5)</f>
        <v>0</v>
      </c>
    </row>
    <row r="6" spans="1:9" x14ac:dyDescent="0.25">
      <c r="A6" s="46" t="s">
        <v>43</v>
      </c>
      <c r="B6" s="46" t="str">
        <f>VLOOKUP(A6,Practice!$A$1:$E$48,2,0)</f>
        <v>Leyton Collaborative</v>
      </c>
      <c r="C6" s="46" t="str">
        <f>VLOOKUP(A6,Practice!$A$1:$E$48,5,0)</f>
        <v>WF-3</v>
      </c>
      <c r="D6" s="62">
        <f t="shared" ca="1" si="0"/>
        <v>0</v>
      </c>
      <c r="E6" s="55">
        <f t="shared" ca="1" si="1"/>
        <v>0</v>
      </c>
      <c r="F6" s="55">
        <f t="shared" ca="1" si="1"/>
        <v>0</v>
      </c>
      <c r="G6" s="55">
        <f t="shared" ca="1" si="1"/>
        <v>0</v>
      </c>
      <c r="H6" s="55">
        <f t="shared" ca="1" si="1"/>
        <v>0</v>
      </c>
      <c r="I6" s="56">
        <f t="shared" ca="1" si="2"/>
        <v>0</v>
      </c>
    </row>
    <row r="7" spans="1:9" x14ac:dyDescent="0.25">
      <c r="A7" s="46" t="s">
        <v>46</v>
      </c>
      <c r="B7" s="46" t="str">
        <f>VLOOKUP(A7,Practice!$A$1:$E$48,2,0)</f>
        <v>Forest Integrated Health</v>
      </c>
      <c r="C7" s="46" t="str">
        <f>VLOOKUP(A7,Practice!$A$1:$E$48,5,0)</f>
        <v>WF-4</v>
      </c>
      <c r="D7" s="62">
        <f t="shared" ca="1" si="0"/>
        <v>0</v>
      </c>
      <c r="E7" s="55">
        <f t="shared" ca="1" si="1"/>
        <v>0</v>
      </c>
      <c r="F7" s="55">
        <f t="shared" ca="1" si="1"/>
        <v>0</v>
      </c>
      <c r="G7" s="55">
        <f t="shared" ca="1" si="1"/>
        <v>0</v>
      </c>
      <c r="H7" s="55">
        <f t="shared" ca="1" si="1"/>
        <v>0</v>
      </c>
      <c r="I7" s="56">
        <f t="shared" ca="1" si="2"/>
        <v>0</v>
      </c>
    </row>
    <row r="8" spans="1:9" x14ac:dyDescent="0.25">
      <c r="A8" s="46" t="s">
        <v>55</v>
      </c>
      <c r="B8" s="46" t="str">
        <f>VLOOKUP(A8,Practice!$A$1:$E$48,2,0)</f>
        <v>South Leytonstone</v>
      </c>
      <c r="C8" s="46" t="str">
        <f>VLOOKUP(A8,Practice!$A$1:$E$48,5,0)</f>
        <v>WF-5</v>
      </c>
      <c r="D8" s="62">
        <f t="shared" ca="1" si="0"/>
        <v>0</v>
      </c>
      <c r="E8" s="55">
        <f t="shared" ca="1" si="1"/>
        <v>0</v>
      </c>
      <c r="F8" s="55">
        <f t="shared" ca="1" si="1"/>
        <v>0</v>
      </c>
      <c r="G8" s="55">
        <f t="shared" ca="1" si="1"/>
        <v>0</v>
      </c>
      <c r="H8" s="55">
        <f t="shared" ca="1" si="1"/>
        <v>0</v>
      </c>
      <c r="I8" s="56">
        <f t="shared" ca="1" si="2"/>
        <v>0</v>
      </c>
    </row>
    <row r="9" spans="1:9" x14ac:dyDescent="0.25">
      <c r="A9" s="46" t="s">
        <v>80</v>
      </c>
      <c r="B9" s="46" t="str">
        <f>VLOOKUP(A9,Practice!$A$1:$E$48,2,0)</f>
        <v>Central Walthamstow</v>
      </c>
      <c r="C9" s="46" t="str">
        <f>VLOOKUP(A9,Practice!$A$1:$E$48,5,0)</f>
        <v>WF-6</v>
      </c>
      <c r="D9" s="62">
        <f t="shared" ca="1" si="0"/>
        <v>0</v>
      </c>
      <c r="E9" s="55">
        <f t="shared" ca="1" si="1"/>
        <v>0</v>
      </c>
      <c r="F9" s="55">
        <f t="shared" ca="1" si="1"/>
        <v>0</v>
      </c>
      <c r="G9" s="55">
        <f t="shared" ca="1" si="1"/>
        <v>0</v>
      </c>
      <c r="H9" s="55">
        <f t="shared" ca="1" si="1"/>
        <v>0</v>
      </c>
      <c r="I9" s="56">
        <f t="shared" ca="1" si="2"/>
        <v>0</v>
      </c>
    </row>
    <row r="10" spans="1:9" x14ac:dyDescent="0.25">
      <c r="A10" s="46" t="s">
        <v>91</v>
      </c>
      <c r="B10" s="46" t="str">
        <f>VLOOKUP(A10,Practice!$A$1:$E$48,2,0)</f>
        <v>Walthamstow West</v>
      </c>
      <c r="C10" s="46" t="str">
        <f>VLOOKUP(A10,Practice!$A$1:$E$48,5,0)</f>
        <v>WF-7</v>
      </c>
      <c r="D10" s="62">
        <f t="shared" ca="1" si="0"/>
        <v>0</v>
      </c>
      <c r="E10" s="55">
        <f t="shared" ca="1" si="1"/>
        <v>0</v>
      </c>
      <c r="F10" s="55">
        <f t="shared" ca="1" si="1"/>
        <v>0</v>
      </c>
      <c r="G10" s="55">
        <f t="shared" ca="1" si="1"/>
        <v>0</v>
      </c>
      <c r="H10" s="55">
        <f t="shared" ca="1" si="1"/>
        <v>0</v>
      </c>
      <c r="I10" s="56">
        <f t="shared" ca="1" si="2"/>
        <v>0</v>
      </c>
    </row>
    <row r="11" spans="1:9" x14ac:dyDescent="0.25">
      <c r="A11" s="57"/>
      <c r="B11" s="57"/>
      <c r="C11" s="57" t="s">
        <v>125</v>
      </c>
      <c r="D11" s="58">
        <f t="shared" ref="D11:I11" ca="1" si="3">SUM(D4:D10)</f>
        <v>0</v>
      </c>
      <c r="E11" s="59">
        <f t="shared" ca="1" si="3"/>
        <v>0</v>
      </c>
      <c r="F11" s="60">
        <f t="shared" ca="1" si="3"/>
        <v>0</v>
      </c>
      <c r="G11" s="60">
        <f t="shared" ca="1" si="3"/>
        <v>0</v>
      </c>
      <c r="H11" s="61">
        <f t="shared" ca="1" si="3"/>
        <v>0</v>
      </c>
      <c r="I11" s="59">
        <f t="shared" ca="1" si="3"/>
        <v>0</v>
      </c>
    </row>
    <row r="12" spans="1:9" x14ac:dyDescent="0.25">
      <c r="A12" s="46" t="s">
        <v>27</v>
      </c>
      <c r="B12" s="46" t="s">
        <v>26</v>
      </c>
      <c r="C12" s="46" t="s">
        <v>25</v>
      </c>
      <c r="D12" s="62">
        <f t="shared" ref="D12:D51" ca="1" si="4">IFERROR(SUMIFS(OFFSET(REL_D,,MATCH($D$1,IND,0)-1),REL_D,D$3,IF(LEFT($C12,1)="W",NwID,OrgID),$C12),"-")</f>
        <v>0</v>
      </c>
      <c r="E12" s="55">
        <f t="shared" ref="E12:H31" ca="1" si="5">IFERROR(SUMIFS(OFFSET(REL_D,,MATCH($E$1,IND,0)-1),REL_D,E$3,IF(LEFT($C12,1)="W",NwID,OrgID),$C12),"-")</f>
        <v>0</v>
      </c>
      <c r="F12" s="55">
        <f t="shared" ca="1" si="5"/>
        <v>0</v>
      </c>
      <c r="G12" s="55">
        <f t="shared" ca="1" si="5"/>
        <v>0</v>
      </c>
      <c r="H12" s="55">
        <f t="shared" ca="1" si="5"/>
        <v>0</v>
      </c>
      <c r="I12" s="56">
        <f t="shared" ref="I12:I51" ca="1" si="6">SUM(E12:H12)</f>
        <v>0</v>
      </c>
    </row>
    <row r="13" spans="1:9" x14ac:dyDescent="0.25">
      <c r="A13" s="46" t="s">
        <v>27</v>
      </c>
      <c r="B13" s="46" t="s">
        <v>29</v>
      </c>
      <c r="C13" s="46" t="s">
        <v>28</v>
      </c>
      <c r="D13" s="62">
        <f t="shared" ca="1" si="4"/>
        <v>0</v>
      </c>
      <c r="E13" s="55">
        <f t="shared" ca="1" si="5"/>
        <v>0</v>
      </c>
      <c r="F13" s="55">
        <f t="shared" ca="1" si="5"/>
        <v>0</v>
      </c>
      <c r="G13" s="55">
        <f t="shared" ca="1" si="5"/>
        <v>0</v>
      </c>
      <c r="H13" s="55">
        <f t="shared" ca="1" si="5"/>
        <v>0</v>
      </c>
      <c r="I13" s="56">
        <f t="shared" ca="1" si="6"/>
        <v>0</v>
      </c>
    </row>
    <row r="14" spans="1:9" x14ac:dyDescent="0.25">
      <c r="A14" s="46" t="s">
        <v>27</v>
      </c>
      <c r="B14" s="46" t="s">
        <v>31</v>
      </c>
      <c r="C14" s="46" t="s">
        <v>30</v>
      </c>
      <c r="D14" s="62">
        <f t="shared" ca="1" si="4"/>
        <v>0</v>
      </c>
      <c r="E14" s="55">
        <f t="shared" ca="1" si="5"/>
        <v>0</v>
      </c>
      <c r="F14" s="55">
        <f t="shared" ca="1" si="5"/>
        <v>0</v>
      </c>
      <c r="G14" s="55">
        <f t="shared" ca="1" si="5"/>
        <v>0</v>
      </c>
      <c r="H14" s="55">
        <f t="shared" ca="1" si="5"/>
        <v>0</v>
      </c>
      <c r="I14" s="56">
        <f t="shared" ca="1" si="6"/>
        <v>0</v>
      </c>
    </row>
    <row r="15" spans="1:9" x14ac:dyDescent="0.25">
      <c r="A15" s="46" t="s">
        <v>34</v>
      </c>
      <c r="B15" s="46" t="s">
        <v>33</v>
      </c>
      <c r="C15" s="46" t="s">
        <v>32</v>
      </c>
      <c r="D15" s="62">
        <f t="shared" ca="1" si="4"/>
        <v>0</v>
      </c>
      <c r="E15" s="55">
        <f t="shared" ca="1" si="5"/>
        <v>0</v>
      </c>
      <c r="F15" s="55">
        <f t="shared" ca="1" si="5"/>
        <v>0</v>
      </c>
      <c r="G15" s="55">
        <f t="shared" ca="1" si="5"/>
        <v>0</v>
      </c>
      <c r="H15" s="55">
        <f t="shared" ca="1" si="5"/>
        <v>0</v>
      </c>
      <c r="I15" s="56">
        <f t="shared" ca="1" si="6"/>
        <v>0</v>
      </c>
    </row>
    <row r="16" spans="1:9" x14ac:dyDescent="0.25">
      <c r="A16" s="46" t="s">
        <v>34</v>
      </c>
      <c r="B16" s="46" t="s">
        <v>36</v>
      </c>
      <c r="C16" s="46" t="s">
        <v>35</v>
      </c>
      <c r="D16" s="62">
        <f t="shared" ca="1" si="4"/>
        <v>0</v>
      </c>
      <c r="E16" s="55">
        <f t="shared" ca="1" si="5"/>
        <v>0</v>
      </c>
      <c r="F16" s="55">
        <f t="shared" ca="1" si="5"/>
        <v>0</v>
      </c>
      <c r="G16" s="55">
        <f t="shared" ca="1" si="5"/>
        <v>0</v>
      </c>
      <c r="H16" s="55">
        <f t="shared" ca="1" si="5"/>
        <v>0</v>
      </c>
      <c r="I16" s="56">
        <f t="shared" ca="1" si="6"/>
        <v>0</v>
      </c>
    </row>
    <row r="17" spans="1:9" x14ac:dyDescent="0.25">
      <c r="A17" s="46" t="s">
        <v>27</v>
      </c>
      <c r="B17" s="46" t="s">
        <v>38</v>
      </c>
      <c r="C17" s="46" t="s">
        <v>37</v>
      </c>
      <c r="D17" s="62">
        <f t="shared" ca="1" si="4"/>
        <v>0</v>
      </c>
      <c r="E17" s="55">
        <f t="shared" ca="1" si="5"/>
        <v>0</v>
      </c>
      <c r="F17" s="55">
        <f t="shared" ca="1" si="5"/>
        <v>0</v>
      </c>
      <c r="G17" s="55">
        <f t="shared" ca="1" si="5"/>
        <v>0</v>
      </c>
      <c r="H17" s="55">
        <f t="shared" ca="1" si="5"/>
        <v>0</v>
      </c>
      <c r="I17" s="56">
        <f t="shared" ca="1" si="6"/>
        <v>0</v>
      </c>
    </row>
    <row r="18" spans="1:9" x14ac:dyDescent="0.25">
      <c r="A18" s="46" t="s">
        <v>34</v>
      </c>
      <c r="B18" s="46" t="s">
        <v>40</v>
      </c>
      <c r="C18" s="46" t="s">
        <v>39</v>
      </c>
      <c r="D18" s="62">
        <f t="shared" ca="1" si="4"/>
        <v>0</v>
      </c>
      <c r="E18" s="55">
        <f t="shared" ca="1" si="5"/>
        <v>0</v>
      </c>
      <c r="F18" s="55">
        <f t="shared" ca="1" si="5"/>
        <v>0</v>
      </c>
      <c r="G18" s="55">
        <f t="shared" ca="1" si="5"/>
        <v>0</v>
      </c>
      <c r="H18" s="55">
        <f t="shared" ca="1" si="5"/>
        <v>0</v>
      </c>
      <c r="I18" s="56">
        <f t="shared" ca="1" si="6"/>
        <v>0</v>
      </c>
    </row>
    <row r="19" spans="1:9" x14ac:dyDescent="0.25">
      <c r="A19" s="46" t="s">
        <v>43</v>
      </c>
      <c r="B19" s="46" t="s">
        <v>42</v>
      </c>
      <c r="C19" s="46" t="s">
        <v>41</v>
      </c>
      <c r="D19" s="62">
        <f t="shared" ca="1" si="4"/>
        <v>0</v>
      </c>
      <c r="E19" s="55">
        <f t="shared" ca="1" si="5"/>
        <v>0</v>
      </c>
      <c r="F19" s="55">
        <f t="shared" ca="1" si="5"/>
        <v>0</v>
      </c>
      <c r="G19" s="55">
        <f t="shared" ca="1" si="5"/>
        <v>0</v>
      </c>
      <c r="H19" s="55">
        <f t="shared" ca="1" si="5"/>
        <v>0</v>
      </c>
      <c r="I19" s="56">
        <f t="shared" ca="1" si="6"/>
        <v>0</v>
      </c>
    </row>
    <row r="20" spans="1:9" x14ac:dyDescent="0.25">
      <c r="A20" s="46" t="s">
        <v>46</v>
      </c>
      <c r="B20" s="46" t="s">
        <v>45</v>
      </c>
      <c r="C20" s="46" t="s">
        <v>44</v>
      </c>
      <c r="D20" s="62">
        <f t="shared" ca="1" si="4"/>
        <v>0</v>
      </c>
      <c r="E20" s="55">
        <f t="shared" ca="1" si="5"/>
        <v>0</v>
      </c>
      <c r="F20" s="55">
        <f t="shared" ca="1" si="5"/>
        <v>0</v>
      </c>
      <c r="G20" s="55">
        <f t="shared" ca="1" si="5"/>
        <v>0</v>
      </c>
      <c r="H20" s="55">
        <f t="shared" ca="1" si="5"/>
        <v>0</v>
      </c>
      <c r="I20" s="56">
        <f t="shared" ca="1" si="6"/>
        <v>0</v>
      </c>
    </row>
    <row r="21" spans="1:9" x14ac:dyDescent="0.25">
      <c r="A21" s="46" t="s">
        <v>43</v>
      </c>
      <c r="B21" s="46" t="s">
        <v>48</v>
      </c>
      <c r="C21" s="46" t="s">
        <v>47</v>
      </c>
      <c r="D21" s="62">
        <f t="shared" ca="1" si="4"/>
        <v>0</v>
      </c>
      <c r="E21" s="55">
        <f t="shared" ca="1" si="5"/>
        <v>0</v>
      </c>
      <c r="F21" s="55">
        <f t="shared" ca="1" si="5"/>
        <v>0</v>
      </c>
      <c r="G21" s="55">
        <f t="shared" ca="1" si="5"/>
        <v>0</v>
      </c>
      <c r="H21" s="55">
        <f t="shared" ca="1" si="5"/>
        <v>0</v>
      </c>
      <c r="I21" s="56">
        <f t="shared" ca="1" si="6"/>
        <v>0</v>
      </c>
    </row>
    <row r="22" spans="1:9" x14ac:dyDescent="0.25">
      <c r="A22" s="46" t="s">
        <v>46</v>
      </c>
      <c r="B22" s="46" t="s">
        <v>50</v>
      </c>
      <c r="C22" s="46" t="s">
        <v>49</v>
      </c>
      <c r="D22" s="62">
        <f t="shared" ca="1" si="4"/>
        <v>0</v>
      </c>
      <c r="E22" s="55">
        <f t="shared" ca="1" si="5"/>
        <v>0</v>
      </c>
      <c r="F22" s="55">
        <f t="shared" ca="1" si="5"/>
        <v>0</v>
      </c>
      <c r="G22" s="55">
        <f t="shared" ca="1" si="5"/>
        <v>0</v>
      </c>
      <c r="H22" s="55">
        <f t="shared" ca="1" si="5"/>
        <v>0</v>
      </c>
      <c r="I22" s="56">
        <f t="shared" ca="1" si="6"/>
        <v>0</v>
      </c>
    </row>
    <row r="23" spans="1:9" x14ac:dyDescent="0.25">
      <c r="A23" s="46" t="s">
        <v>46</v>
      </c>
      <c r="B23" s="46" t="s">
        <v>52</v>
      </c>
      <c r="C23" s="46" t="s">
        <v>51</v>
      </c>
      <c r="D23" s="62">
        <f t="shared" ca="1" si="4"/>
        <v>0</v>
      </c>
      <c r="E23" s="55">
        <f t="shared" ca="1" si="5"/>
        <v>0</v>
      </c>
      <c r="F23" s="55">
        <f t="shared" ca="1" si="5"/>
        <v>0</v>
      </c>
      <c r="G23" s="55">
        <f t="shared" ca="1" si="5"/>
        <v>0</v>
      </c>
      <c r="H23" s="55">
        <f t="shared" ca="1" si="5"/>
        <v>0</v>
      </c>
      <c r="I23" s="56">
        <f t="shared" ca="1" si="6"/>
        <v>0</v>
      </c>
    </row>
    <row r="24" spans="1:9" x14ac:dyDescent="0.25">
      <c r="A24" s="46" t="s">
        <v>55</v>
      </c>
      <c r="B24" s="46" t="s">
        <v>54</v>
      </c>
      <c r="C24" s="46" t="s">
        <v>53</v>
      </c>
      <c r="D24" s="62">
        <f t="shared" ca="1" si="4"/>
        <v>0</v>
      </c>
      <c r="E24" s="55">
        <f t="shared" ca="1" si="5"/>
        <v>0</v>
      </c>
      <c r="F24" s="55">
        <f t="shared" ca="1" si="5"/>
        <v>0</v>
      </c>
      <c r="G24" s="55">
        <f t="shared" ca="1" si="5"/>
        <v>0</v>
      </c>
      <c r="H24" s="55">
        <f t="shared" ca="1" si="5"/>
        <v>0</v>
      </c>
      <c r="I24" s="56">
        <f t="shared" ca="1" si="6"/>
        <v>0</v>
      </c>
    </row>
    <row r="25" spans="1:9" x14ac:dyDescent="0.25">
      <c r="A25" s="46" t="s">
        <v>46</v>
      </c>
      <c r="B25" s="46" t="s">
        <v>57</v>
      </c>
      <c r="C25" s="46" t="s">
        <v>56</v>
      </c>
      <c r="D25" s="62">
        <f t="shared" ca="1" si="4"/>
        <v>0</v>
      </c>
      <c r="E25" s="55">
        <f t="shared" ca="1" si="5"/>
        <v>0</v>
      </c>
      <c r="F25" s="55">
        <f t="shared" ca="1" si="5"/>
        <v>0</v>
      </c>
      <c r="G25" s="55">
        <f t="shared" ca="1" si="5"/>
        <v>0</v>
      </c>
      <c r="H25" s="55">
        <f t="shared" ca="1" si="5"/>
        <v>0</v>
      </c>
      <c r="I25" s="56">
        <f t="shared" ca="1" si="6"/>
        <v>0</v>
      </c>
    </row>
    <row r="26" spans="1:9" x14ac:dyDescent="0.25">
      <c r="A26" s="46" t="s">
        <v>55</v>
      </c>
      <c r="B26" s="46" t="s">
        <v>59</v>
      </c>
      <c r="C26" s="46" t="s">
        <v>58</v>
      </c>
      <c r="D26" s="62">
        <f t="shared" ca="1" si="4"/>
        <v>0</v>
      </c>
      <c r="E26" s="55">
        <f t="shared" ca="1" si="5"/>
        <v>0</v>
      </c>
      <c r="F26" s="55">
        <f t="shared" ca="1" si="5"/>
        <v>0</v>
      </c>
      <c r="G26" s="55">
        <f t="shared" ca="1" si="5"/>
        <v>0</v>
      </c>
      <c r="H26" s="55">
        <f t="shared" ca="1" si="5"/>
        <v>0</v>
      </c>
      <c r="I26" s="56">
        <f t="shared" ca="1" si="6"/>
        <v>0</v>
      </c>
    </row>
    <row r="27" spans="1:9" x14ac:dyDescent="0.25">
      <c r="A27" s="46" t="s">
        <v>55</v>
      </c>
      <c r="B27" s="46" t="s">
        <v>61</v>
      </c>
      <c r="C27" s="46" t="s">
        <v>60</v>
      </c>
      <c r="D27" s="62">
        <f t="shared" ca="1" si="4"/>
        <v>0</v>
      </c>
      <c r="E27" s="55">
        <f t="shared" ca="1" si="5"/>
        <v>0</v>
      </c>
      <c r="F27" s="55">
        <f t="shared" ca="1" si="5"/>
        <v>0</v>
      </c>
      <c r="G27" s="55">
        <f t="shared" ca="1" si="5"/>
        <v>0</v>
      </c>
      <c r="H27" s="55">
        <f t="shared" ca="1" si="5"/>
        <v>0</v>
      </c>
      <c r="I27" s="56">
        <f t="shared" ca="1" si="6"/>
        <v>0</v>
      </c>
    </row>
    <row r="28" spans="1:9" x14ac:dyDescent="0.25">
      <c r="A28" s="46" t="s">
        <v>46</v>
      </c>
      <c r="B28" s="46" t="s">
        <v>63</v>
      </c>
      <c r="C28" s="46" t="s">
        <v>62</v>
      </c>
      <c r="D28" s="62">
        <f t="shared" ca="1" si="4"/>
        <v>0</v>
      </c>
      <c r="E28" s="55">
        <f t="shared" ca="1" si="5"/>
        <v>0</v>
      </c>
      <c r="F28" s="55">
        <f t="shared" ca="1" si="5"/>
        <v>0</v>
      </c>
      <c r="G28" s="55">
        <f t="shared" ca="1" si="5"/>
        <v>0</v>
      </c>
      <c r="H28" s="55">
        <f t="shared" ca="1" si="5"/>
        <v>0</v>
      </c>
      <c r="I28" s="56">
        <f t="shared" ca="1" si="6"/>
        <v>0</v>
      </c>
    </row>
    <row r="29" spans="1:9" x14ac:dyDescent="0.25">
      <c r="A29" s="46" t="s">
        <v>55</v>
      </c>
      <c r="B29" s="46" t="s">
        <v>65</v>
      </c>
      <c r="C29" s="46" t="s">
        <v>64</v>
      </c>
      <c r="D29" s="62">
        <f t="shared" ca="1" si="4"/>
        <v>0</v>
      </c>
      <c r="E29" s="55">
        <f t="shared" ca="1" si="5"/>
        <v>0</v>
      </c>
      <c r="F29" s="55">
        <f t="shared" ca="1" si="5"/>
        <v>0</v>
      </c>
      <c r="G29" s="55">
        <f t="shared" ca="1" si="5"/>
        <v>0</v>
      </c>
      <c r="H29" s="55">
        <f t="shared" ca="1" si="5"/>
        <v>0</v>
      </c>
      <c r="I29" s="56">
        <f t="shared" ca="1" si="6"/>
        <v>0</v>
      </c>
    </row>
    <row r="30" spans="1:9" x14ac:dyDescent="0.25">
      <c r="A30" s="46" t="s">
        <v>55</v>
      </c>
      <c r="B30" s="46" t="s">
        <v>67</v>
      </c>
      <c r="C30" s="46" t="s">
        <v>66</v>
      </c>
      <c r="D30" s="62">
        <f t="shared" ca="1" si="4"/>
        <v>0</v>
      </c>
      <c r="E30" s="55">
        <f t="shared" ca="1" si="5"/>
        <v>0</v>
      </c>
      <c r="F30" s="55">
        <f t="shared" ca="1" si="5"/>
        <v>0</v>
      </c>
      <c r="G30" s="55">
        <f t="shared" ca="1" si="5"/>
        <v>0</v>
      </c>
      <c r="H30" s="55">
        <f t="shared" ca="1" si="5"/>
        <v>0</v>
      </c>
      <c r="I30" s="56">
        <f t="shared" ca="1" si="6"/>
        <v>0</v>
      </c>
    </row>
    <row r="31" spans="1:9" x14ac:dyDescent="0.25">
      <c r="A31" s="46" t="s">
        <v>55</v>
      </c>
      <c r="B31" s="46" t="s">
        <v>69</v>
      </c>
      <c r="C31" s="46" t="s">
        <v>68</v>
      </c>
      <c r="D31" s="62">
        <f t="shared" ca="1" si="4"/>
        <v>0</v>
      </c>
      <c r="E31" s="55">
        <f t="shared" ca="1" si="5"/>
        <v>0</v>
      </c>
      <c r="F31" s="55">
        <f t="shared" ca="1" si="5"/>
        <v>0</v>
      </c>
      <c r="G31" s="55">
        <f t="shared" ca="1" si="5"/>
        <v>0</v>
      </c>
      <c r="H31" s="55">
        <f t="shared" ca="1" si="5"/>
        <v>0</v>
      </c>
      <c r="I31" s="56">
        <f t="shared" ca="1" si="6"/>
        <v>0</v>
      </c>
    </row>
    <row r="32" spans="1:9" x14ac:dyDescent="0.25">
      <c r="A32" s="46" t="s">
        <v>46</v>
      </c>
      <c r="B32" s="46" t="s">
        <v>71</v>
      </c>
      <c r="C32" s="46" t="s">
        <v>70</v>
      </c>
      <c r="D32" s="62">
        <f t="shared" ca="1" si="4"/>
        <v>0</v>
      </c>
      <c r="E32" s="55">
        <f t="shared" ref="E32:H51" ca="1" si="7">IFERROR(SUMIFS(OFFSET(REL_D,,MATCH($E$1,IND,0)-1),REL_D,E$3,IF(LEFT($C32,1)="W",NwID,OrgID),$C32),"-")</f>
        <v>0</v>
      </c>
      <c r="F32" s="55">
        <f t="shared" ca="1" si="7"/>
        <v>0</v>
      </c>
      <c r="G32" s="55">
        <f t="shared" ca="1" si="7"/>
        <v>0</v>
      </c>
      <c r="H32" s="55">
        <f t="shared" ca="1" si="7"/>
        <v>0</v>
      </c>
      <c r="I32" s="56">
        <f t="shared" ca="1" si="6"/>
        <v>0</v>
      </c>
    </row>
    <row r="33" spans="1:9" x14ac:dyDescent="0.25">
      <c r="A33" s="46" t="s">
        <v>43</v>
      </c>
      <c r="B33" s="46" t="s">
        <v>73</v>
      </c>
      <c r="C33" s="46" t="s">
        <v>72</v>
      </c>
      <c r="D33" s="62">
        <f t="shared" ca="1" si="4"/>
        <v>0</v>
      </c>
      <c r="E33" s="55">
        <f t="shared" ca="1" si="7"/>
        <v>0</v>
      </c>
      <c r="F33" s="55">
        <f t="shared" ca="1" si="7"/>
        <v>0</v>
      </c>
      <c r="G33" s="55">
        <f t="shared" ca="1" si="7"/>
        <v>0</v>
      </c>
      <c r="H33" s="55">
        <f t="shared" ca="1" si="7"/>
        <v>0</v>
      </c>
      <c r="I33" s="56">
        <f t="shared" ca="1" si="6"/>
        <v>0</v>
      </c>
    </row>
    <row r="34" spans="1:9" x14ac:dyDescent="0.25">
      <c r="A34" s="46" t="s">
        <v>43</v>
      </c>
      <c r="B34" s="46" t="s">
        <v>75</v>
      </c>
      <c r="C34" s="46" t="s">
        <v>74</v>
      </c>
      <c r="D34" s="62">
        <f t="shared" ca="1" si="4"/>
        <v>0</v>
      </c>
      <c r="E34" s="55">
        <f t="shared" ca="1" si="7"/>
        <v>0</v>
      </c>
      <c r="F34" s="55">
        <f t="shared" ca="1" si="7"/>
        <v>0</v>
      </c>
      <c r="G34" s="55">
        <f t="shared" ca="1" si="7"/>
        <v>0</v>
      </c>
      <c r="H34" s="55">
        <f t="shared" ca="1" si="7"/>
        <v>0</v>
      </c>
      <c r="I34" s="56">
        <f t="shared" ca="1" si="6"/>
        <v>0</v>
      </c>
    </row>
    <row r="35" spans="1:9" x14ac:dyDescent="0.25">
      <c r="A35" s="46" t="s">
        <v>46</v>
      </c>
      <c r="B35" s="46" t="s">
        <v>77</v>
      </c>
      <c r="C35" s="46" t="s">
        <v>76</v>
      </c>
      <c r="D35" s="62">
        <f t="shared" ca="1" si="4"/>
        <v>0</v>
      </c>
      <c r="E35" s="55">
        <f t="shared" ca="1" si="7"/>
        <v>0</v>
      </c>
      <c r="F35" s="55">
        <f t="shared" ca="1" si="7"/>
        <v>0</v>
      </c>
      <c r="G35" s="55">
        <f t="shared" ca="1" si="7"/>
        <v>0</v>
      </c>
      <c r="H35" s="55">
        <f t="shared" ca="1" si="7"/>
        <v>0</v>
      </c>
      <c r="I35" s="56">
        <f t="shared" ca="1" si="6"/>
        <v>0</v>
      </c>
    </row>
    <row r="36" spans="1:9" x14ac:dyDescent="0.25">
      <c r="A36" s="46" t="s">
        <v>80</v>
      </c>
      <c r="B36" s="46" t="s">
        <v>79</v>
      </c>
      <c r="C36" s="46" t="s">
        <v>78</v>
      </c>
      <c r="D36" s="62">
        <f t="shared" ca="1" si="4"/>
        <v>0</v>
      </c>
      <c r="E36" s="55">
        <f t="shared" ca="1" si="7"/>
        <v>0</v>
      </c>
      <c r="F36" s="55">
        <f t="shared" ca="1" si="7"/>
        <v>0</v>
      </c>
      <c r="G36" s="55">
        <f t="shared" ca="1" si="7"/>
        <v>0</v>
      </c>
      <c r="H36" s="55">
        <f t="shared" ca="1" si="7"/>
        <v>0</v>
      </c>
      <c r="I36" s="56">
        <f t="shared" ca="1" si="6"/>
        <v>0</v>
      </c>
    </row>
    <row r="37" spans="1:9" x14ac:dyDescent="0.25">
      <c r="A37" s="46" t="s">
        <v>80</v>
      </c>
      <c r="B37" s="46" t="s">
        <v>82</v>
      </c>
      <c r="C37" s="46" t="s">
        <v>81</v>
      </c>
      <c r="D37" s="62">
        <f t="shared" ca="1" si="4"/>
        <v>0</v>
      </c>
      <c r="E37" s="55">
        <f t="shared" ca="1" si="7"/>
        <v>0</v>
      </c>
      <c r="F37" s="55">
        <f t="shared" ca="1" si="7"/>
        <v>0</v>
      </c>
      <c r="G37" s="55">
        <f t="shared" ca="1" si="7"/>
        <v>0</v>
      </c>
      <c r="H37" s="55">
        <f t="shared" ca="1" si="7"/>
        <v>0</v>
      </c>
      <c r="I37" s="56">
        <f t="shared" ca="1" si="6"/>
        <v>0</v>
      </c>
    </row>
    <row r="38" spans="1:9" x14ac:dyDescent="0.25">
      <c r="A38" s="46" t="s">
        <v>80</v>
      </c>
      <c r="B38" s="46" t="s">
        <v>84</v>
      </c>
      <c r="C38" s="46" t="s">
        <v>83</v>
      </c>
      <c r="D38" s="62">
        <f t="shared" ca="1" si="4"/>
        <v>0</v>
      </c>
      <c r="E38" s="55">
        <f t="shared" ca="1" si="7"/>
        <v>0</v>
      </c>
      <c r="F38" s="55">
        <f t="shared" ca="1" si="7"/>
        <v>0</v>
      </c>
      <c r="G38" s="55">
        <f t="shared" ca="1" si="7"/>
        <v>0</v>
      </c>
      <c r="H38" s="55">
        <f t="shared" ca="1" si="7"/>
        <v>0</v>
      </c>
      <c r="I38" s="56">
        <f t="shared" ca="1" si="6"/>
        <v>0</v>
      </c>
    </row>
    <row r="39" spans="1:9" x14ac:dyDescent="0.25">
      <c r="A39" s="46" t="s">
        <v>34</v>
      </c>
      <c r="B39" s="46" t="s">
        <v>86</v>
      </c>
      <c r="C39" s="46" t="s">
        <v>85</v>
      </c>
      <c r="D39" s="62">
        <f t="shared" ca="1" si="4"/>
        <v>0</v>
      </c>
      <c r="E39" s="55">
        <f t="shared" ca="1" si="7"/>
        <v>0</v>
      </c>
      <c r="F39" s="55">
        <f t="shared" ca="1" si="7"/>
        <v>0</v>
      </c>
      <c r="G39" s="55">
        <f t="shared" ca="1" si="7"/>
        <v>0</v>
      </c>
      <c r="H39" s="55">
        <f t="shared" ca="1" si="7"/>
        <v>0</v>
      </c>
      <c r="I39" s="56">
        <f t="shared" ca="1" si="6"/>
        <v>0</v>
      </c>
    </row>
    <row r="40" spans="1:9" x14ac:dyDescent="0.25">
      <c r="A40" s="46" t="s">
        <v>80</v>
      </c>
      <c r="B40" s="46" t="s">
        <v>88</v>
      </c>
      <c r="C40" s="46" t="s">
        <v>87</v>
      </c>
      <c r="D40" s="62">
        <f t="shared" ca="1" si="4"/>
        <v>0</v>
      </c>
      <c r="E40" s="55">
        <f t="shared" ca="1" si="7"/>
        <v>0</v>
      </c>
      <c r="F40" s="55">
        <f t="shared" ca="1" si="7"/>
        <v>0</v>
      </c>
      <c r="G40" s="55">
        <f t="shared" ca="1" si="7"/>
        <v>0</v>
      </c>
      <c r="H40" s="55">
        <f t="shared" ca="1" si="7"/>
        <v>0</v>
      </c>
      <c r="I40" s="56">
        <f t="shared" ca="1" si="6"/>
        <v>0</v>
      </c>
    </row>
    <row r="41" spans="1:9" x14ac:dyDescent="0.25">
      <c r="A41" s="46" t="s">
        <v>91</v>
      </c>
      <c r="B41" s="46" t="s">
        <v>90</v>
      </c>
      <c r="C41" s="46" t="s">
        <v>89</v>
      </c>
      <c r="D41" s="62">
        <f t="shared" ca="1" si="4"/>
        <v>0</v>
      </c>
      <c r="E41" s="55">
        <f t="shared" ca="1" si="7"/>
        <v>0</v>
      </c>
      <c r="F41" s="55">
        <f t="shared" ca="1" si="7"/>
        <v>0</v>
      </c>
      <c r="G41" s="55">
        <f t="shared" ca="1" si="7"/>
        <v>0</v>
      </c>
      <c r="H41" s="55">
        <f t="shared" ca="1" si="7"/>
        <v>0</v>
      </c>
      <c r="I41" s="56">
        <f t="shared" ca="1" si="6"/>
        <v>0</v>
      </c>
    </row>
    <row r="42" spans="1:9" x14ac:dyDescent="0.25">
      <c r="A42" s="46" t="s">
        <v>34</v>
      </c>
      <c r="B42" s="46" t="s">
        <v>93</v>
      </c>
      <c r="C42" s="46" t="s">
        <v>92</v>
      </c>
      <c r="D42" s="62">
        <f t="shared" ca="1" si="4"/>
        <v>0</v>
      </c>
      <c r="E42" s="55">
        <f t="shared" ca="1" si="7"/>
        <v>0</v>
      </c>
      <c r="F42" s="55">
        <f t="shared" ca="1" si="7"/>
        <v>0</v>
      </c>
      <c r="G42" s="55">
        <f t="shared" ca="1" si="7"/>
        <v>0</v>
      </c>
      <c r="H42" s="55">
        <f t="shared" ca="1" si="7"/>
        <v>0</v>
      </c>
      <c r="I42" s="56">
        <f t="shared" ca="1" si="6"/>
        <v>0</v>
      </c>
    </row>
    <row r="43" spans="1:9" x14ac:dyDescent="0.25">
      <c r="A43" s="46" t="s">
        <v>91</v>
      </c>
      <c r="B43" s="46" t="s">
        <v>95</v>
      </c>
      <c r="C43" s="46" t="s">
        <v>94</v>
      </c>
      <c r="D43" s="62">
        <f t="shared" ca="1" si="4"/>
        <v>0</v>
      </c>
      <c r="E43" s="55">
        <f t="shared" ca="1" si="7"/>
        <v>0</v>
      </c>
      <c r="F43" s="55">
        <f t="shared" ca="1" si="7"/>
        <v>0</v>
      </c>
      <c r="G43" s="55">
        <f t="shared" ca="1" si="7"/>
        <v>0</v>
      </c>
      <c r="H43" s="55">
        <f t="shared" ca="1" si="7"/>
        <v>0</v>
      </c>
      <c r="I43" s="56">
        <f t="shared" ca="1" si="6"/>
        <v>0</v>
      </c>
    </row>
    <row r="44" spans="1:9" x14ac:dyDescent="0.25">
      <c r="A44" s="46" t="s">
        <v>91</v>
      </c>
      <c r="B44" s="46" t="s">
        <v>97</v>
      </c>
      <c r="C44" s="46" t="s">
        <v>96</v>
      </c>
      <c r="D44" s="62">
        <f t="shared" ca="1" si="4"/>
        <v>0</v>
      </c>
      <c r="E44" s="55">
        <f t="shared" ca="1" si="7"/>
        <v>0</v>
      </c>
      <c r="F44" s="55">
        <f t="shared" ca="1" si="7"/>
        <v>0</v>
      </c>
      <c r="G44" s="55">
        <f t="shared" ca="1" si="7"/>
        <v>0</v>
      </c>
      <c r="H44" s="55">
        <f t="shared" ca="1" si="7"/>
        <v>0</v>
      </c>
      <c r="I44" s="56">
        <f t="shared" ca="1" si="6"/>
        <v>0</v>
      </c>
    </row>
    <row r="45" spans="1:9" x14ac:dyDescent="0.25">
      <c r="A45" s="46" t="s">
        <v>91</v>
      </c>
      <c r="B45" s="46" t="s">
        <v>99</v>
      </c>
      <c r="C45" s="46" t="s">
        <v>98</v>
      </c>
      <c r="D45" s="62">
        <f t="shared" ca="1" si="4"/>
        <v>0</v>
      </c>
      <c r="E45" s="55">
        <f t="shared" ca="1" si="7"/>
        <v>0</v>
      </c>
      <c r="F45" s="55">
        <f t="shared" ca="1" si="7"/>
        <v>0</v>
      </c>
      <c r="G45" s="55">
        <f t="shared" ca="1" si="7"/>
        <v>0</v>
      </c>
      <c r="H45" s="55">
        <f t="shared" ca="1" si="7"/>
        <v>0</v>
      </c>
      <c r="I45" s="56">
        <f t="shared" ca="1" si="6"/>
        <v>0</v>
      </c>
    </row>
    <row r="46" spans="1:9" x14ac:dyDescent="0.25">
      <c r="A46" s="46" t="s">
        <v>34</v>
      </c>
      <c r="B46" s="46" t="s">
        <v>101</v>
      </c>
      <c r="C46" s="46" t="s">
        <v>100</v>
      </c>
      <c r="D46" s="62">
        <f t="shared" ca="1" si="4"/>
        <v>0</v>
      </c>
      <c r="E46" s="55">
        <f t="shared" ca="1" si="7"/>
        <v>0</v>
      </c>
      <c r="F46" s="55">
        <f t="shared" ca="1" si="7"/>
        <v>0</v>
      </c>
      <c r="G46" s="55">
        <f t="shared" ca="1" si="7"/>
        <v>0</v>
      </c>
      <c r="H46" s="55">
        <f t="shared" ca="1" si="7"/>
        <v>0</v>
      </c>
      <c r="I46" s="56">
        <f t="shared" ca="1" si="6"/>
        <v>0</v>
      </c>
    </row>
    <row r="47" spans="1:9" x14ac:dyDescent="0.25">
      <c r="A47" s="46" t="s">
        <v>91</v>
      </c>
      <c r="B47" s="46" t="s">
        <v>103</v>
      </c>
      <c r="C47" s="46" t="s">
        <v>102</v>
      </c>
      <c r="D47" s="62">
        <f t="shared" ca="1" si="4"/>
        <v>0</v>
      </c>
      <c r="E47" s="55">
        <f t="shared" ca="1" si="7"/>
        <v>0</v>
      </c>
      <c r="F47" s="55">
        <f t="shared" ca="1" si="7"/>
        <v>0</v>
      </c>
      <c r="G47" s="55">
        <f t="shared" ca="1" si="7"/>
        <v>0</v>
      </c>
      <c r="H47" s="55">
        <f t="shared" ca="1" si="7"/>
        <v>0</v>
      </c>
      <c r="I47" s="56">
        <f t="shared" ca="1" si="6"/>
        <v>0</v>
      </c>
    </row>
    <row r="48" spans="1:9" x14ac:dyDescent="0.25">
      <c r="A48" s="46" t="s">
        <v>34</v>
      </c>
      <c r="B48" s="46" t="s">
        <v>105</v>
      </c>
      <c r="C48" s="46" t="s">
        <v>104</v>
      </c>
      <c r="D48" s="62">
        <f t="shared" ca="1" si="4"/>
        <v>0</v>
      </c>
      <c r="E48" s="55">
        <f t="shared" ca="1" si="7"/>
        <v>0</v>
      </c>
      <c r="F48" s="55">
        <f t="shared" ca="1" si="7"/>
        <v>0</v>
      </c>
      <c r="G48" s="55">
        <f t="shared" ca="1" si="7"/>
        <v>0</v>
      </c>
      <c r="H48" s="55">
        <f t="shared" ca="1" si="7"/>
        <v>0</v>
      </c>
      <c r="I48" s="56">
        <f t="shared" ca="1" si="6"/>
        <v>0</v>
      </c>
    </row>
    <row r="49" spans="1:9" x14ac:dyDescent="0.25">
      <c r="A49" s="46" t="s">
        <v>80</v>
      </c>
      <c r="B49" s="46" t="s">
        <v>107</v>
      </c>
      <c r="C49" s="46" t="s">
        <v>106</v>
      </c>
      <c r="D49" s="62">
        <f t="shared" ca="1" si="4"/>
        <v>0</v>
      </c>
      <c r="E49" s="55">
        <f t="shared" ca="1" si="7"/>
        <v>0</v>
      </c>
      <c r="F49" s="55">
        <f t="shared" ca="1" si="7"/>
        <v>0</v>
      </c>
      <c r="G49" s="55">
        <f t="shared" ca="1" si="7"/>
        <v>0</v>
      </c>
      <c r="H49" s="55">
        <f t="shared" ca="1" si="7"/>
        <v>0</v>
      </c>
      <c r="I49" s="56">
        <f ca="1">SUM(E49:H49)</f>
        <v>0</v>
      </c>
    </row>
    <row r="50" spans="1:9" x14ac:dyDescent="0.25">
      <c r="A50" s="46" t="s">
        <v>34</v>
      </c>
      <c r="B50" s="46" t="s">
        <v>109</v>
      </c>
      <c r="C50" s="46" t="s">
        <v>108</v>
      </c>
      <c r="D50" s="62">
        <f t="shared" ca="1" si="4"/>
        <v>0</v>
      </c>
      <c r="E50" s="55">
        <f t="shared" ca="1" si="7"/>
        <v>0</v>
      </c>
      <c r="F50" s="55">
        <f t="shared" ca="1" si="7"/>
        <v>0</v>
      </c>
      <c r="G50" s="55">
        <f t="shared" ca="1" si="7"/>
        <v>0</v>
      </c>
      <c r="H50" s="55">
        <f t="shared" ca="1" si="7"/>
        <v>0</v>
      </c>
      <c r="I50" s="56">
        <f t="shared" ca="1" si="6"/>
        <v>0</v>
      </c>
    </row>
    <row r="51" spans="1:9" x14ac:dyDescent="0.25">
      <c r="A51" s="46" t="s">
        <v>34</v>
      </c>
      <c r="B51" s="46" t="s">
        <v>111</v>
      </c>
      <c r="C51" s="46" t="s">
        <v>110</v>
      </c>
      <c r="D51" s="62">
        <f t="shared" ca="1" si="4"/>
        <v>0</v>
      </c>
      <c r="E51" s="55">
        <f t="shared" ca="1" si="7"/>
        <v>0</v>
      </c>
      <c r="F51" s="55">
        <f t="shared" ca="1" si="7"/>
        <v>0</v>
      </c>
      <c r="G51" s="55">
        <f t="shared" ca="1" si="7"/>
        <v>0</v>
      </c>
      <c r="H51" s="55">
        <f t="shared" ca="1" si="7"/>
        <v>0</v>
      </c>
      <c r="I51" s="56">
        <f t="shared" ca="1" si="6"/>
        <v>0</v>
      </c>
    </row>
    <row r="52" spans="1:9" x14ac:dyDescent="0.25">
      <c r="A52" s="57"/>
      <c r="B52" s="57"/>
      <c r="C52" s="57" t="s">
        <v>125</v>
      </c>
      <c r="D52" s="59">
        <f t="shared" ref="D52:I52" ca="1" si="8">SUM(D12:D51)</f>
        <v>0</v>
      </c>
      <c r="E52" s="63">
        <f t="shared" ca="1" si="8"/>
        <v>0</v>
      </c>
      <c r="F52" s="60">
        <f t="shared" ca="1" si="8"/>
        <v>0</v>
      </c>
      <c r="G52" s="60">
        <f t="shared" ca="1" si="8"/>
        <v>0</v>
      </c>
      <c r="H52" s="60">
        <f t="shared" ca="1" si="8"/>
        <v>0</v>
      </c>
      <c r="I52" s="63">
        <f t="shared" ca="1" si="8"/>
        <v>0</v>
      </c>
    </row>
    <row r="54" spans="1:9" x14ac:dyDescent="0.25">
      <c r="A54" s="87"/>
      <c r="B54" s="89" t="s">
        <v>168</v>
      </c>
      <c r="C54" s="88"/>
      <c r="D54" s="87"/>
      <c r="E54" s="87"/>
      <c r="F54" s="87"/>
      <c r="G54" s="87"/>
      <c r="H54" s="87"/>
      <c r="I54" s="87"/>
    </row>
  </sheetData>
  <pageMargins left="0.7" right="0.7" top="0.75" bottom="0.75" header="0.3" footer="0.3"/>
  <pageSetup paperSize="9" orientation="portrait" r:id="rId1"/>
  <ignoredErrors>
    <ignoredError sqref="D11:I11" formula="1"/>
  </ignoredErrors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codeName="Sheet9">
    <tabColor rgb="FF6D5CEE"/>
  </sheetPr>
  <dimension ref="A1:T38"/>
  <sheetViews>
    <sheetView showGridLines="0" workbookViewId="0">
      <selection activeCell="A2" sqref="A2"/>
    </sheetView>
  </sheetViews>
  <sheetFormatPr defaultRowHeight="15" x14ac:dyDescent="0.25"/>
  <cols>
    <col min="2" max="2" width="46.7109375" bestFit="1" customWidth="1"/>
    <col min="5" max="5" width="15" bestFit="1" customWidth="1"/>
    <col min="11" max="11" width="15.85546875" customWidth="1"/>
    <col min="12" max="12" width="5.85546875" customWidth="1"/>
    <col min="20" max="20" width="10.7109375" bestFit="1" customWidth="1"/>
  </cols>
  <sheetData>
    <row r="1" spans="1:20" x14ac:dyDescent="0.25">
      <c r="A1" s="145" t="s">
        <v>311</v>
      </c>
      <c r="B1" s="146"/>
      <c r="C1" s="146"/>
      <c r="D1" s="361" t="s">
        <v>116</v>
      </c>
      <c r="E1" s="361"/>
      <c r="F1" s="361" t="s">
        <v>129</v>
      </c>
      <c r="G1" s="361"/>
      <c r="H1" s="361"/>
      <c r="I1" s="361"/>
      <c r="J1" s="361" t="s">
        <v>170</v>
      </c>
      <c r="K1" s="361"/>
      <c r="L1" s="361" t="s">
        <v>132</v>
      </c>
      <c r="M1" s="361"/>
      <c r="N1" s="361"/>
      <c r="O1" s="361"/>
      <c r="P1" s="361" t="s">
        <v>171</v>
      </c>
      <c r="Q1" s="148"/>
    </row>
    <row r="2" spans="1:20" x14ac:dyDescent="0.25">
      <c r="A2" s="149" t="s">
        <v>138</v>
      </c>
      <c r="B2" s="48" t="s">
        <v>139</v>
      </c>
      <c r="C2" s="48" t="s">
        <v>140</v>
      </c>
      <c r="D2" s="49" t="s">
        <v>141</v>
      </c>
      <c r="E2" s="49" t="s">
        <v>155</v>
      </c>
      <c r="F2" s="50" t="s">
        <v>143</v>
      </c>
      <c r="G2" s="49" t="s">
        <v>144</v>
      </c>
      <c r="H2" s="49" t="s">
        <v>145</v>
      </c>
      <c r="I2" s="49" t="s">
        <v>146</v>
      </c>
      <c r="J2" s="186" t="s">
        <v>147</v>
      </c>
      <c r="K2" s="187" t="s">
        <v>154</v>
      </c>
      <c r="L2" s="181" t="s">
        <v>143</v>
      </c>
      <c r="M2" s="181" t="s">
        <v>144</v>
      </c>
      <c r="N2" s="181" t="s">
        <v>145</v>
      </c>
      <c r="O2" s="188" t="s">
        <v>146</v>
      </c>
      <c r="P2" s="181" t="s">
        <v>147</v>
      </c>
      <c r="Q2" s="150"/>
    </row>
    <row r="3" spans="1:20" x14ac:dyDescent="0.25">
      <c r="A3" s="151"/>
      <c r="B3" s="51"/>
      <c r="C3" s="358"/>
      <c r="D3" s="261">
        <f>Control!$I$2</f>
        <v>45383</v>
      </c>
      <c r="E3" s="360"/>
      <c r="F3" s="359">
        <v>45108</v>
      </c>
      <c r="G3" s="359">
        <v>45200</v>
      </c>
      <c r="H3" s="359">
        <v>45292</v>
      </c>
      <c r="I3" s="359">
        <v>45383</v>
      </c>
      <c r="J3" s="196"/>
      <c r="K3" s="182"/>
      <c r="L3" s="182">
        <v>45108</v>
      </c>
      <c r="M3" s="182">
        <v>45200</v>
      </c>
      <c r="N3" s="182">
        <v>45292</v>
      </c>
      <c r="O3" s="189">
        <v>45383</v>
      </c>
      <c r="P3" s="192"/>
      <c r="Q3" s="150"/>
    </row>
    <row r="4" spans="1:20" x14ac:dyDescent="0.25">
      <c r="A4" s="152" t="s">
        <v>34</v>
      </c>
      <c r="B4" s="46" t="s">
        <v>158</v>
      </c>
      <c r="C4" s="46" t="s">
        <v>34</v>
      </c>
      <c r="D4" s="165">
        <f t="shared" ref="D4:D10" ca="1" si="0">IFERROR(SUMIFS(OFFSET(REL_D,,MATCH($D$1,IND,0)-1),REL_D,D$3,IF(LEFT($C4,1)="W",NwID,OrgID),$C4,InService,"Y"),"-")</f>
        <v>22526</v>
      </c>
      <c r="E4" s="55"/>
      <c r="F4" s="55">
        <f t="shared" ref="F4:I10" ca="1" si="1">IFERROR(SUMIFS(OFFSET(REL_D,,MATCH($F$1,IND,0)-1),REL_D,F$3,IF(LEFT($C4,1)="W",NwID,OrgID),$C4,InService,"Y"),"-")</f>
        <v>4</v>
      </c>
      <c r="G4" s="55">
        <f t="shared" ca="1" si="1"/>
        <v>6</v>
      </c>
      <c r="H4" s="55">
        <f t="shared" ca="1" si="1"/>
        <v>2</v>
      </c>
      <c r="I4" s="55">
        <f t="shared" ca="1" si="1"/>
        <v>0</v>
      </c>
      <c r="J4" s="197">
        <f ca="1">SUM(F4:I4)</f>
        <v>12</v>
      </c>
      <c r="K4" s="55"/>
      <c r="L4" s="55">
        <f t="shared" ref="L4:O10" ca="1" si="2">IFERROR(SUMIFS(OFFSET(REL_D,,MATCH($L$1,IND,0)-1),REL_D,L$3,IF(LEFT($C4,1)="W",NwID,OrgID),$C4,InService,"Y"),"-")</f>
        <v>3</v>
      </c>
      <c r="M4" s="55">
        <f t="shared" ca="1" si="2"/>
        <v>1</v>
      </c>
      <c r="N4" s="55">
        <f t="shared" ca="1" si="2"/>
        <v>3</v>
      </c>
      <c r="O4" s="190">
        <f t="shared" ca="1" si="2"/>
        <v>3</v>
      </c>
      <c r="P4" s="193">
        <f ca="1">SUM(L4:O4)</f>
        <v>10</v>
      </c>
      <c r="Q4" s="150"/>
    </row>
    <row r="5" spans="1:20" x14ac:dyDescent="0.25">
      <c r="A5" s="152" t="s">
        <v>27</v>
      </c>
      <c r="B5" s="46" t="s">
        <v>159</v>
      </c>
      <c r="C5" s="46" t="s">
        <v>27</v>
      </c>
      <c r="D5" s="165">
        <f t="shared" ca="1" si="0"/>
        <v>38818</v>
      </c>
      <c r="E5" s="55"/>
      <c r="F5" s="55">
        <f t="shared" ca="1" si="1"/>
        <v>10</v>
      </c>
      <c r="G5" s="55">
        <f t="shared" ca="1" si="1"/>
        <v>6</v>
      </c>
      <c r="H5" s="55">
        <f t="shared" ca="1" si="1"/>
        <v>10</v>
      </c>
      <c r="I5" s="55">
        <f t="shared" ca="1" si="1"/>
        <v>3</v>
      </c>
      <c r="J5" s="197">
        <f t="shared" ref="J5:J6" ca="1" si="3">SUM(F5:I5)</f>
        <v>29</v>
      </c>
      <c r="K5" s="55"/>
      <c r="L5" s="55">
        <f t="shared" ca="1" si="2"/>
        <v>3</v>
      </c>
      <c r="M5" s="55">
        <f t="shared" ca="1" si="2"/>
        <v>11</v>
      </c>
      <c r="N5" s="55">
        <f t="shared" ca="1" si="2"/>
        <v>9</v>
      </c>
      <c r="O5" s="190">
        <f t="shared" ca="1" si="2"/>
        <v>3</v>
      </c>
      <c r="P5" s="193">
        <f t="shared" ref="P5:P6" ca="1" si="4">SUM(L5:O5)</f>
        <v>26</v>
      </c>
      <c r="Q5" s="150"/>
    </row>
    <row r="6" spans="1:20" x14ac:dyDescent="0.25">
      <c r="A6" s="152" t="s">
        <v>43</v>
      </c>
      <c r="B6" s="46" t="s">
        <v>160</v>
      </c>
      <c r="C6" s="46" t="s">
        <v>43</v>
      </c>
      <c r="D6" s="165">
        <f t="shared" ca="1" si="0"/>
        <v>0</v>
      </c>
      <c r="E6" s="55"/>
      <c r="F6" s="55">
        <f t="shared" ca="1" si="1"/>
        <v>0</v>
      </c>
      <c r="G6" s="55">
        <f t="shared" ca="1" si="1"/>
        <v>0</v>
      </c>
      <c r="H6" s="55">
        <f t="shared" ca="1" si="1"/>
        <v>0</v>
      </c>
      <c r="I6" s="55">
        <f t="shared" ca="1" si="1"/>
        <v>0</v>
      </c>
      <c r="J6" s="197">
        <f t="shared" ca="1" si="3"/>
        <v>0</v>
      </c>
      <c r="K6" s="55"/>
      <c r="L6" s="55">
        <f t="shared" ca="1" si="2"/>
        <v>0</v>
      </c>
      <c r="M6" s="55">
        <f t="shared" ca="1" si="2"/>
        <v>0</v>
      </c>
      <c r="N6" s="55">
        <f t="shared" ca="1" si="2"/>
        <v>0</v>
      </c>
      <c r="O6" s="190">
        <f t="shared" ca="1" si="2"/>
        <v>0</v>
      </c>
      <c r="P6" s="193">
        <f t="shared" ca="1" si="4"/>
        <v>0</v>
      </c>
      <c r="Q6" s="150"/>
    </row>
    <row r="7" spans="1:20" x14ac:dyDescent="0.25">
      <c r="A7" s="152" t="s">
        <v>46</v>
      </c>
      <c r="B7" s="46" t="s">
        <v>161</v>
      </c>
      <c r="C7" s="46" t="s">
        <v>46</v>
      </c>
      <c r="D7" s="165">
        <f t="shared" ca="1" si="0"/>
        <v>47327</v>
      </c>
      <c r="E7" s="56"/>
      <c r="F7" s="55">
        <f t="shared" ca="1" si="1"/>
        <v>2</v>
      </c>
      <c r="G7" s="55">
        <f t="shared" ca="1" si="1"/>
        <v>4</v>
      </c>
      <c r="H7" s="55">
        <f t="shared" ca="1" si="1"/>
        <v>5</v>
      </c>
      <c r="I7" s="55">
        <f t="shared" ca="1" si="1"/>
        <v>4</v>
      </c>
      <c r="J7" s="197">
        <f t="shared" ref="J7:J10" ca="1" si="5">SUM(F7:I7)</f>
        <v>15</v>
      </c>
      <c r="K7" s="56"/>
      <c r="L7" s="55">
        <f t="shared" ca="1" si="2"/>
        <v>3</v>
      </c>
      <c r="M7" s="55">
        <f t="shared" ca="1" si="2"/>
        <v>4</v>
      </c>
      <c r="N7" s="55">
        <f t="shared" ca="1" si="2"/>
        <v>2</v>
      </c>
      <c r="O7" s="190">
        <f t="shared" ca="1" si="2"/>
        <v>3</v>
      </c>
      <c r="P7" s="193">
        <f t="shared" ref="P7:P10" ca="1" si="6">SUM(L7:O7)</f>
        <v>12</v>
      </c>
      <c r="Q7" s="150"/>
    </row>
    <row r="8" spans="1:20" x14ac:dyDescent="0.25">
      <c r="A8" s="152" t="s">
        <v>55</v>
      </c>
      <c r="B8" s="46" t="s">
        <v>162</v>
      </c>
      <c r="C8" s="46" t="s">
        <v>55</v>
      </c>
      <c r="D8" s="165">
        <f t="shared" ca="1" si="0"/>
        <v>22221</v>
      </c>
      <c r="E8" s="56"/>
      <c r="F8" s="55">
        <f t="shared" ca="1" si="1"/>
        <v>13</v>
      </c>
      <c r="G8" s="55">
        <f t="shared" ca="1" si="1"/>
        <v>11</v>
      </c>
      <c r="H8" s="55">
        <f t="shared" ca="1" si="1"/>
        <v>8</v>
      </c>
      <c r="I8" s="55">
        <f t="shared" ca="1" si="1"/>
        <v>9</v>
      </c>
      <c r="J8" s="197">
        <f t="shared" ca="1" si="5"/>
        <v>41</v>
      </c>
      <c r="K8" s="56"/>
      <c r="L8" s="55">
        <f t="shared" ca="1" si="2"/>
        <v>9</v>
      </c>
      <c r="M8" s="55">
        <f t="shared" ca="1" si="2"/>
        <v>14</v>
      </c>
      <c r="N8" s="55">
        <f t="shared" ca="1" si="2"/>
        <v>14</v>
      </c>
      <c r="O8" s="190">
        <f t="shared" ca="1" si="2"/>
        <v>12</v>
      </c>
      <c r="P8" s="193">
        <f t="shared" ca="1" si="6"/>
        <v>49</v>
      </c>
      <c r="Q8" s="150"/>
    </row>
    <row r="9" spans="1:20" x14ac:dyDescent="0.25">
      <c r="A9" s="152" t="s">
        <v>80</v>
      </c>
      <c r="B9" s="46" t="s">
        <v>163</v>
      </c>
      <c r="C9" s="46" t="s">
        <v>80</v>
      </c>
      <c r="D9" s="165">
        <f t="shared" ca="1" si="0"/>
        <v>9152</v>
      </c>
      <c r="E9" s="56"/>
      <c r="F9" s="55">
        <f t="shared" ca="1" si="1"/>
        <v>0</v>
      </c>
      <c r="G9" s="55">
        <f t="shared" ca="1" si="1"/>
        <v>0</v>
      </c>
      <c r="H9" s="55">
        <f t="shared" ca="1" si="1"/>
        <v>0</v>
      </c>
      <c r="I9" s="55">
        <f t="shared" ca="1" si="1"/>
        <v>0</v>
      </c>
      <c r="J9" s="197">
        <f t="shared" ca="1" si="5"/>
        <v>0</v>
      </c>
      <c r="K9" s="56"/>
      <c r="L9" s="55">
        <f t="shared" ca="1" si="2"/>
        <v>0</v>
      </c>
      <c r="M9" s="55">
        <f t="shared" ca="1" si="2"/>
        <v>0</v>
      </c>
      <c r="N9" s="55">
        <f t="shared" ca="1" si="2"/>
        <v>0</v>
      </c>
      <c r="O9" s="190">
        <f t="shared" ca="1" si="2"/>
        <v>0</v>
      </c>
      <c r="P9" s="193">
        <f t="shared" ca="1" si="6"/>
        <v>0</v>
      </c>
      <c r="Q9" s="150"/>
    </row>
    <row r="10" spans="1:20" x14ac:dyDescent="0.25">
      <c r="A10" s="152" t="s">
        <v>91</v>
      </c>
      <c r="B10" s="46" t="s">
        <v>164</v>
      </c>
      <c r="C10" s="46" t="s">
        <v>91</v>
      </c>
      <c r="D10" s="165">
        <f t="shared" ca="1" si="0"/>
        <v>8086</v>
      </c>
      <c r="E10" s="56"/>
      <c r="F10" s="55">
        <f t="shared" ca="1" si="1"/>
        <v>0</v>
      </c>
      <c r="G10" s="55">
        <f t="shared" ca="1" si="1"/>
        <v>0</v>
      </c>
      <c r="H10" s="55">
        <f t="shared" ca="1" si="1"/>
        <v>0</v>
      </c>
      <c r="I10" s="55">
        <f t="shared" ca="1" si="1"/>
        <v>1</v>
      </c>
      <c r="J10" s="197">
        <f t="shared" ca="1" si="5"/>
        <v>1</v>
      </c>
      <c r="K10" s="56"/>
      <c r="L10" s="55">
        <f t="shared" ca="1" si="2"/>
        <v>0</v>
      </c>
      <c r="M10" s="55">
        <f t="shared" ca="1" si="2"/>
        <v>0</v>
      </c>
      <c r="N10" s="55">
        <f t="shared" ca="1" si="2"/>
        <v>0</v>
      </c>
      <c r="O10" s="190">
        <f t="shared" ca="1" si="2"/>
        <v>0</v>
      </c>
      <c r="P10" s="193">
        <f t="shared" ca="1" si="6"/>
        <v>0</v>
      </c>
      <c r="Q10" s="150"/>
    </row>
    <row r="11" spans="1:20" x14ac:dyDescent="0.25">
      <c r="A11" s="153"/>
      <c r="B11" s="57"/>
      <c r="C11" s="57" t="s">
        <v>125</v>
      </c>
      <c r="D11" s="58">
        <f ca="1">SUM(D4:D10)</f>
        <v>148130</v>
      </c>
      <c r="E11" s="59"/>
      <c r="F11" s="59">
        <f ca="1">SUM(F4:F10)</f>
        <v>29</v>
      </c>
      <c r="G11" s="60">
        <f ca="1">SUM(G4:G10)</f>
        <v>27</v>
      </c>
      <c r="H11" s="60">
        <f ca="1">SUM(H4:H10)</f>
        <v>25</v>
      </c>
      <c r="I11" s="60">
        <f ca="1">SUM(I4:I10)</f>
        <v>17</v>
      </c>
      <c r="J11" s="198">
        <f ca="1">SUM(J4:J10)</f>
        <v>98</v>
      </c>
      <c r="K11" s="183"/>
      <c r="L11" s="184">
        <f ca="1">SUM(L4:L10)</f>
        <v>18</v>
      </c>
      <c r="M11" s="185">
        <f ca="1">SUM(M4:M10)</f>
        <v>30</v>
      </c>
      <c r="N11" s="185">
        <f ca="1">SUM(N4:N10)</f>
        <v>28</v>
      </c>
      <c r="O11" s="191">
        <f ca="1">SUM(O4:O10)</f>
        <v>21</v>
      </c>
      <c r="P11" s="195">
        <f ca="1">SUM(P4:P10)</f>
        <v>97</v>
      </c>
      <c r="Q11" s="150"/>
    </row>
    <row r="12" spans="1:20" x14ac:dyDescent="0.25">
      <c r="A12" s="46" t="s">
        <v>80</v>
      </c>
      <c r="B12" s="46" t="s">
        <v>107</v>
      </c>
      <c r="C12" s="46" t="s">
        <v>106</v>
      </c>
      <c r="D12" s="165">
        <f t="shared" ref="D12:D28" ca="1" si="7">IFERROR(SUMIFS(OFFSET(REL_D,,MATCH($D$1,IND,0)-1),REL_D,D$3,IF(LEFT($C12,1)="W",NwID,OrgID),$C12,InService,"Y"),"-")</f>
        <v>9152</v>
      </c>
      <c r="E12" s="55"/>
      <c r="F12" s="55">
        <f t="shared" ref="F12:I28" ca="1" si="8">IFERROR(SUMIFS(OFFSET(REL_D,,MATCH($F$1,IND,0)-1),REL_D,F$3,IF(LEFT($C12,1)="W",NwID,OrgID),$C12,InService,"Y"),"-")</f>
        <v>0</v>
      </c>
      <c r="G12" s="55">
        <f t="shared" ca="1" si="8"/>
        <v>0</v>
      </c>
      <c r="H12" s="55">
        <f t="shared" ca="1" si="8"/>
        <v>0</v>
      </c>
      <c r="I12" s="55">
        <f t="shared" ca="1" si="8"/>
        <v>0</v>
      </c>
      <c r="J12" s="197">
        <f t="shared" ref="J12:J28" ca="1" si="9">SUM(F12:I12)</f>
        <v>0</v>
      </c>
      <c r="K12" s="55"/>
      <c r="L12" s="55">
        <f t="shared" ref="L12:O28" ca="1" si="10">IFERROR(SUMIFS(OFFSET(REL_D,,MATCH($L$1,IND,0)-1),REL_D,L$3,IF(LEFT($C12,1)="W",NwID,OrgID),$C12,InService,"Y"),"-")</f>
        <v>0</v>
      </c>
      <c r="M12" s="55">
        <f t="shared" ca="1" si="10"/>
        <v>0</v>
      </c>
      <c r="N12" s="55">
        <f t="shared" ca="1" si="10"/>
        <v>0</v>
      </c>
      <c r="O12" s="55">
        <f t="shared" ca="1" si="10"/>
        <v>0</v>
      </c>
      <c r="P12" s="193">
        <f t="shared" ref="P12:P28" ca="1" si="11">SUM(L12:O12)</f>
        <v>0</v>
      </c>
      <c r="Q12" s="150"/>
    </row>
    <row r="13" spans="1:20" x14ac:dyDescent="0.25">
      <c r="A13" s="46" t="s">
        <v>34</v>
      </c>
      <c r="B13" s="46" t="s">
        <v>36</v>
      </c>
      <c r="C13" s="46" t="s">
        <v>35</v>
      </c>
      <c r="D13" s="165">
        <f t="shared" ca="1" si="7"/>
        <v>8532</v>
      </c>
      <c r="E13" s="56"/>
      <c r="F13" s="55">
        <f t="shared" ca="1" si="8"/>
        <v>0</v>
      </c>
      <c r="G13" s="55">
        <f t="shared" ca="1" si="8"/>
        <v>0</v>
      </c>
      <c r="H13" s="55">
        <f t="shared" ca="1" si="8"/>
        <v>0</v>
      </c>
      <c r="I13" s="55">
        <f t="shared" ca="1" si="8"/>
        <v>0</v>
      </c>
      <c r="J13" s="197">
        <f t="shared" ca="1" si="9"/>
        <v>0</v>
      </c>
      <c r="K13" s="56"/>
      <c r="L13" s="55">
        <f t="shared" ca="1" si="10"/>
        <v>0</v>
      </c>
      <c r="M13" s="55">
        <f t="shared" ca="1" si="10"/>
        <v>0</v>
      </c>
      <c r="N13" s="55">
        <f t="shared" ca="1" si="10"/>
        <v>0</v>
      </c>
      <c r="O13" s="55">
        <f t="shared" ca="1" si="10"/>
        <v>0</v>
      </c>
      <c r="P13" s="193">
        <f t="shared" ca="1" si="11"/>
        <v>0</v>
      </c>
      <c r="Q13" s="150"/>
    </row>
    <row r="14" spans="1:20" x14ac:dyDescent="0.25">
      <c r="A14" s="46" t="s">
        <v>34</v>
      </c>
      <c r="B14" s="46" t="s">
        <v>40</v>
      </c>
      <c r="C14" s="46" t="s">
        <v>39</v>
      </c>
      <c r="D14" s="165">
        <f t="shared" ca="1" si="7"/>
        <v>4651</v>
      </c>
      <c r="E14" s="56"/>
      <c r="F14" s="55">
        <f t="shared" ca="1" si="8"/>
        <v>4</v>
      </c>
      <c r="G14" s="55">
        <f t="shared" ca="1" si="8"/>
        <v>6</v>
      </c>
      <c r="H14" s="55">
        <f t="shared" ca="1" si="8"/>
        <v>2</v>
      </c>
      <c r="I14" s="55">
        <f t="shared" ca="1" si="8"/>
        <v>0</v>
      </c>
      <c r="J14" s="197">
        <f t="shared" ca="1" si="9"/>
        <v>12</v>
      </c>
      <c r="K14" s="56"/>
      <c r="L14" s="55">
        <f t="shared" ca="1" si="10"/>
        <v>3</v>
      </c>
      <c r="M14" s="55">
        <f t="shared" ca="1" si="10"/>
        <v>1</v>
      </c>
      <c r="N14" s="55">
        <f t="shared" ca="1" si="10"/>
        <v>3</v>
      </c>
      <c r="O14" s="55">
        <f t="shared" ca="1" si="10"/>
        <v>3</v>
      </c>
      <c r="P14" s="193">
        <f t="shared" ca="1" si="11"/>
        <v>10</v>
      </c>
      <c r="Q14" s="150"/>
      <c r="T14" s="44"/>
    </row>
    <row r="15" spans="1:20" x14ac:dyDescent="0.25">
      <c r="A15" s="46" t="s">
        <v>34</v>
      </c>
      <c r="B15" s="46" t="s">
        <v>86</v>
      </c>
      <c r="C15" s="46" t="s">
        <v>85</v>
      </c>
      <c r="D15" s="165">
        <f t="shared" ca="1" si="7"/>
        <v>9343</v>
      </c>
      <c r="E15" s="56"/>
      <c r="F15" s="55">
        <f t="shared" ca="1" si="8"/>
        <v>0</v>
      </c>
      <c r="G15" s="55">
        <f t="shared" ca="1" si="8"/>
        <v>0</v>
      </c>
      <c r="H15" s="55">
        <f t="shared" ca="1" si="8"/>
        <v>0</v>
      </c>
      <c r="I15" s="55">
        <f t="shared" ca="1" si="8"/>
        <v>0</v>
      </c>
      <c r="J15" s="197">
        <f t="shared" ca="1" si="9"/>
        <v>0</v>
      </c>
      <c r="K15" s="56"/>
      <c r="L15" s="55">
        <f t="shared" ca="1" si="10"/>
        <v>0</v>
      </c>
      <c r="M15" s="55">
        <f t="shared" ca="1" si="10"/>
        <v>0</v>
      </c>
      <c r="N15" s="55">
        <f t="shared" ca="1" si="10"/>
        <v>0</v>
      </c>
      <c r="O15" s="55">
        <f t="shared" ca="1" si="10"/>
        <v>0</v>
      </c>
      <c r="P15" s="193">
        <f t="shared" ca="1" si="11"/>
        <v>0</v>
      </c>
      <c r="Q15" s="150"/>
    </row>
    <row r="16" spans="1:20" x14ac:dyDescent="0.25">
      <c r="A16" s="46" t="s">
        <v>46</v>
      </c>
      <c r="B16" s="46" t="s">
        <v>52</v>
      </c>
      <c r="C16" s="46" t="s">
        <v>51</v>
      </c>
      <c r="D16" s="165">
        <f t="shared" ca="1" si="7"/>
        <v>7371</v>
      </c>
      <c r="E16" s="56"/>
      <c r="F16" s="55">
        <f t="shared" ca="1" si="8"/>
        <v>1</v>
      </c>
      <c r="G16" s="55">
        <f t="shared" ca="1" si="8"/>
        <v>0</v>
      </c>
      <c r="H16" s="55">
        <f t="shared" ca="1" si="8"/>
        <v>0</v>
      </c>
      <c r="I16" s="55">
        <f t="shared" ca="1" si="8"/>
        <v>0</v>
      </c>
      <c r="J16" s="197">
        <f t="shared" ca="1" si="9"/>
        <v>1</v>
      </c>
      <c r="K16" s="56"/>
      <c r="L16" s="55">
        <f t="shared" ca="1" si="10"/>
        <v>0</v>
      </c>
      <c r="M16" s="55">
        <f t="shared" ca="1" si="10"/>
        <v>0</v>
      </c>
      <c r="N16" s="55">
        <f t="shared" ca="1" si="10"/>
        <v>0</v>
      </c>
      <c r="O16" s="55">
        <f t="shared" ca="1" si="10"/>
        <v>0</v>
      </c>
      <c r="P16" s="193">
        <f t="shared" ca="1" si="11"/>
        <v>0</v>
      </c>
      <c r="Q16" s="150"/>
    </row>
    <row r="17" spans="1:17" x14ac:dyDescent="0.25">
      <c r="A17" s="46" t="s">
        <v>46</v>
      </c>
      <c r="B17" s="46" t="s">
        <v>71</v>
      </c>
      <c r="C17" s="164" t="s">
        <v>70</v>
      </c>
      <c r="D17" s="165">
        <f t="shared" ca="1" si="7"/>
        <v>5223</v>
      </c>
      <c r="E17" s="56"/>
      <c r="F17" s="55">
        <f t="shared" ca="1" si="8"/>
        <v>0</v>
      </c>
      <c r="G17" s="55">
        <f t="shared" ca="1" si="8"/>
        <v>2</v>
      </c>
      <c r="H17" s="55">
        <f t="shared" ca="1" si="8"/>
        <v>1</v>
      </c>
      <c r="I17" s="55">
        <f t="shared" ca="1" si="8"/>
        <v>1</v>
      </c>
      <c r="J17" s="197">
        <f t="shared" ref="J17" ca="1" si="12">SUM(F17:I17)</f>
        <v>4</v>
      </c>
      <c r="K17" s="56"/>
      <c r="L17" s="55">
        <f t="shared" ca="1" si="10"/>
        <v>1</v>
      </c>
      <c r="M17" s="55">
        <f t="shared" ca="1" si="10"/>
        <v>2</v>
      </c>
      <c r="N17" s="55">
        <f t="shared" ca="1" si="10"/>
        <v>0</v>
      </c>
      <c r="O17" s="55">
        <f t="shared" ca="1" si="10"/>
        <v>0</v>
      </c>
      <c r="P17" s="193">
        <f t="shared" ref="P17" ca="1" si="13">SUM(L17:O17)</f>
        <v>3</v>
      </c>
      <c r="Q17" s="150"/>
    </row>
    <row r="18" spans="1:17" x14ac:dyDescent="0.25">
      <c r="A18" s="46" t="s">
        <v>46</v>
      </c>
      <c r="B18" s="46" t="s">
        <v>50</v>
      </c>
      <c r="C18" s="164" t="s">
        <v>49</v>
      </c>
      <c r="D18" s="165">
        <f t="shared" ca="1" si="7"/>
        <v>10471</v>
      </c>
      <c r="E18" s="85"/>
      <c r="F18" s="55">
        <f t="shared" ca="1" si="8"/>
        <v>1</v>
      </c>
      <c r="G18" s="55">
        <f t="shared" ca="1" si="8"/>
        <v>2</v>
      </c>
      <c r="H18" s="55">
        <f t="shared" ca="1" si="8"/>
        <v>4</v>
      </c>
      <c r="I18" s="55">
        <f t="shared" ca="1" si="8"/>
        <v>3</v>
      </c>
      <c r="J18" s="268">
        <f t="shared" ca="1" si="9"/>
        <v>10</v>
      </c>
      <c r="K18" s="85"/>
      <c r="L18" s="55">
        <f t="shared" ca="1" si="10"/>
        <v>2</v>
      </c>
      <c r="M18" s="55">
        <f t="shared" ca="1" si="10"/>
        <v>2</v>
      </c>
      <c r="N18" s="55">
        <f t="shared" ca="1" si="10"/>
        <v>2</v>
      </c>
      <c r="O18" s="55">
        <f t="shared" ca="1" si="10"/>
        <v>3</v>
      </c>
      <c r="P18" s="194">
        <f t="shared" ca="1" si="11"/>
        <v>9</v>
      </c>
      <c r="Q18" s="150"/>
    </row>
    <row r="19" spans="1:17" x14ac:dyDescent="0.25">
      <c r="A19" s="46" t="s">
        <v>55</v>
      </c>
      <c r="B19" s="46" t="s">
        <v>67</v>
      </c>
      <c r="C19" s="46" t="s">
        <v>66</v>
      </c>
      <c r="D19" s="165">
        <f t="shared" ca="1" si="7"/>
        <v>15253</v>
      </c>
      <c r="E19" s="56"/>
      <c r="F19" s="55">
        <f t="shared" ca="1" si="8"/>
        <v>13</v>
      </c>
      <c r="G19" s="55">
        <f t="shared" ca="1" si="8"/>
        <v>11</v>
      </c>
      <c r="H19" s="55">
        <f t="shared" ca="1" si="8"/>
        <v>8</v>
      </c>
      <c r="I19" s="55">
        <f t="shared" ca="1" si="8"/>
        <v>9</v>
      </c>
      <c r="J19" s="197">
        <f t="shared" ca="1" si="9"/>
        <v>41</v>
      </c>
      <c r="K19" s="56"/>
      <c r="L19" s="55">
        <f t="shared" ca="1" si="10"/>
        <v>9</v>
      </c>
      <c r="M19" s="55">
        <f t="shared" ca="1" si="10"/>
        <v>14</v>
      </c>
      <c r="N19" s="55">
        <f t="shared" ca="1" si="10"/>
        <v>14</v>
      </c>
      <c r="O19" s="55">
        <f t="shared" ca="1" si="10"/>
        <v>12</v>
      </c>
      <c r="P19" s="193">
        <f t="shared" ca="1" si="11"/>
        <v>49</v>
      </c>
      <c r="Q19" s="150"/>
    </row>
    <row r="20" spans="1:17" x14ac:dyDescent="0.25">
      <c r="A20" s="46" t="s">
        <v>27</v>
      </c>
      <c r="B20" s="46" t="s">
        <v>29</v>
      </c>
      <c r="C20" s="46" t="s">
        <v>28</v>
      </c>
      <c r="D20" s="165">
        <f t="shared" ca="1" si="7"/>
        <v>13442</v>
      </c>
      <c r="E20" s="56"/>
      <c r="F20" s="55">
        <f t="shared" ca="1" si="8"/>
        <v>1</v>
      </c>
      <c r="G20" s="55">
        <f t="shared" ca="1" si="8"/>
        <v>1</v>
      </c>
      <c r="H20" s="55">
        <f t="shared" ca="1" si="8"/>
        <v>0</v>
      </c>
      <c r="I20" s="55">
        <f t="shared" ca="1" si="8"/>
        <v>1</v>
      </c>
      <c r="J20" s="197">
        <f t="shared" ca="1" si="9"/>
        <v>3</v>
      </c>
      <c r="K20" s="56"/>
      <c r="L20" s="55">
        <f t="shared" ca="1" si="10"/>
        <v>0</v>
      </c>
      <c r="M20" s="55">
        <f t="shared" ca="1" si="10"/>
        <v>0</v>
      </c>
      <c r="N20" s="55">
        <f t="shared" ca="1" si="10"/>
        <v>0</v>
      </c>
      <c r="O20" s="55">
        <f t="shared" ca="1" si="10"/>
        <v>0</v>
      </c>
      <c r="P20" s="193">
        <f t="shared" ca="1" si="11"/>
        <v>0</v>
      </c>
      <c r="Q20" s="150"/>
    </row>
    <row r="21" spans="1:17" x14ac:dyDescent="0.25">
      <c r="A21" s="46" t="s">
        <v>27</v>
      </c>
      <c r="B21" s="46" t="s">
        <v>26</v>
      </c>
      <c r="C21" s="46" t="s">
        <v>25</v>
      </c>
      <c r="D21" s="165">
        <f t="shared" ca="1" si="7"/>
        <v>10142</v>
      </c>
      <c r="E21" s="56"/>
      <c r="F21" s="55">
        <f t="shared" ca="1" si="8"/>
        <v>3</v>
      </c>
      <c r="G21" s="55">
        <f t="shared" ca="1" si="8"/>
        <v>0</v>
      </c>
      <c r="H21" s="55">
        <f t="shared" ca="1" si="8"/>
        <v>4</v>
      </c>
      <c r="I21" s="55">
        <f t="shared" ca="1" si="8"/>
        <v>2</v>
      </c>
      <c r="J21" s="197">
        <f t="shared" ref="J21:J25" ca="1" si="14">SUM(F21:I21)</f>
        <v>9</v>
      </c>
      <c r="K21" s="56"/>
      <c r="L21" s="55">
        <f t="shared" ca="1" si="10"/>
        <v>0</v>
      </c>
      <c r="M21" s="55">
        <f t="shared" ca="1" si="10"/>
        <v>1</v>
      </c>
      <c r="N21" s="55">
        <f t="shared" ca="1" si="10"/>
        <v>5</v>
      </c>
      <c r="O21" s="55">
        <f t="shared" ca="1" si="10"/>
        <v>3</v>
      </c>
      <c r="P21" s="193">
        <f t="shared" ref="P21:P25" ca="1" si="15">SUM(L21:O21)</f>
        <v>9</v>
      </c>
      <c r="Q21" s="150"/>
    </row>
    <row r="22" spans="1:17" x14ac:dyDescent="0.25">
      <c r="A22" s="46" t="s">
        <v>27</v>
      </c>
      <c r="B22" s="46" t="s">
        <v>111</v>
      </c>
      <c r="C22" s="46" t="s">
        <v>110</v>
      </c>
      <c r="D22" s="165">
        <f t="shared" ca="1" si="7"/>
        <v>0</v>
      </c>
      <c r="E22" s="56"/>
      <c r="F22" s="55">
        <f t="shared" ca="1" si="8"/>
        <v>5</v>
      </c>
      <c r="G22" s="55">
        <f t="shared" ca="1" si="8"/>
        <v>5</v>
      </c>
      <c r="H22" s="55">
        <f t="shared" ca="1" si="8"/>
        <v>5</v>
      </c>
      <c r="I22" s="55">
        <f t="shared" ca="1" si="8"/>
        <v>0</v>
      </c>
      <c r="J22" s="197">
        <f t="shared" ca="1" si="14"/>
        <v>15</v>
      </c>
      <c r="K22" s="56"/>
      <c r="L22" s="55">
        <f t="shared" ca="1" si="10"/>
        <v>3</v>
      </c>
      <c r="M22" s="55">
        <f t="shared" ca="1" si="10"/>
        <v>10</v>
      </c>
      <c r="N22" s="55">
        <f t="shared" ca="1" si="10"/>
        <v>4</v>
      </c>
      <c r="O22" s="55">
        <f t="shared" ca="1" si="10"/>
        <v>0</v>
      </c>
      <c r="P22" s="193">
        <f t="shared" ca="1" si="15"/>
        <v>17</v>
      </c>
      <c r="Q22" s="150"/>
    </row>
    <row r="23" spans="1:17" x14ac:dyDescent="0.25">
      <c r="A23" s="46" t="s">
        <v>27</v>
      </c>
      <c r="B23" s="46" t="s">
        <v>38</v>
      </c>
      <c r="C23" s="46" t="s">
        <v>37</v>
      </c>
      <c r="D23" s="165">
        <f t="shared" ca="1" si="7"/>
        <v>8504</v>
      </c>
      <c r="E23" s="56"/>
      <c r="F23" s="55">
        <f t="shared" ca="1" si="8"/>
        <v>0</v>
      </c>
      <c r="G23" s="55">
        <f t="shared" ca="1" si="8"/>
        <v>0</v>
      </c>
      <c r="H23" s="55">
        <f t="shared" ca="1" si="8"/>
        <v>0</v>
      </c>
      <c r="I23" s="55">
        <f t="shared" ca="1" si="8"/>
        <v>0</v>
      </c>
      <c r="J23" s="197">
        <f t="shared" ca="1" si="14"/>
        <v>0</v>
      </c>
      <c r="K23" s="56"/>
      <c r="L23" s="55">
        <f t="shared" ca="1" si="10"/>
        <v>0</v>
      </c>
      <c r="M23" s="55">
        <f t="shared" ca="1" si="10"/>
        <v>0</v>
      </c>
      <c r="N23" s="55">
        <f t="shared" ca="1" si="10"/>
        <v>0</v>
      </c>
      <c r="O23" s="55">
        <f t="shared" ca="1" si="10"/>
        <v>0</v>
      </c>
      <c r="P23" s="193">
        <f t="shared" ca="1" si="15"/>
        <v>0</v>
      </c>
      <c r="Q23" s="150"/>
    </row>
    <row r="24" spans="1:17" x14ac:dyDescent="0.25">
      <c r="A24" s="46" t="s">
        <v>27</v>
      </c>
      <c r="B24" s="46" t="s">
        <v>31</v>
      </c>
      <c r="C24" s="46" t="s">
        <v>30</v>
      </c>
      <c r="D24" s="165">
        <f t="shared" ca="1" si="7"/>
        <v>6730</v>
      </c>
      <c r="E24" s="56"/>
      <c r="F24" s="55">
        <f t="shared" ca="1" si="8"/>
        <v>1</v>
      </c>
      <c r="G24" s="55">
        <f t="shared" ca="1" si="8"/>
        <v>0</v>
      </c>
      <c r="H24" s="55">
        <f t="shared" ca="1" si="8"/>
        <v>1</v>
      </c>
      <c r="I24" s="55">
        <f t="shared" ca="1" si="8"/>
        <v>0</v>
      </c>
      <c r="J24" s="197">
        <f t="shared" ca="1" si="14"/>
        <v>2</v>
      </c>
      <c r="K24" s="56"/>
      <c r="L24" s="55">
        <f t="shared" ca="1" si="10"/>
        <v>0</v>
      </c>
      <c r="M24" s="55">
        <f t="shared" ca="1" si="10"/>
        <v>0</v>
      </c>
      <c r="N24" s="55">
        <f t="shared" ca="1" si="10"/>
        <v>0</v>
      </c>
      <c r="O24" s="55">
        <f t="shared" ca="1" si="10"/>
        <v>0</v>
      </c>
      <c r="P24" s="193">
        <f t="shared" ca="1" si="15"/>
        <v>0</v>
      </c>
      <c r="Q24" s="150"/>
    </row>
    <row r="25" spans="1:17" x14ac:dyDescent="0.25">
      <c r="A25" s="46" t="s">
        <v>55</v>
      </c>
      <c r="B25" s="46" t="s">
        <v>54</v>
      </c>
      <c r="C25" s="46" t="s">
        <v>53</v>
      </c>
      <c r="D25" s="165">
        <f t="shared" ca="1" si="7"/>
        <v>6968</v>
      </c>
      <c r="E25" s="56"/>
      <c r="F25" s="55">
        <f t="shared" ca="1" si="8"/>
        <v>0</v>
      </c>
      <c r="G25" s="55">
        <f t="shared" ca="1" si="8"/>
        <v>0</v>
      </c>
      <c r="H25" s="55">
        <f t="shared" ca="1" si="8"/>
        <v>0</v>
      </c>
      <c r="I25" s="55">
        <f t="shared" ca="1" si="8"/>
        <v>0</v>
      </c>
      <c r="J25" s="197">
        <f t="shared" ca="1" si="14"/>
        <v>0</v>
      </c>
      <c r="K25" s="56"/>
      <c r="L25" s="55">
        <f t="shared" ca="1" si="10"/>
        <v>0</v>
      </c>
      <c r="M25" s="55">
        <f t="shared" ca="1" si="10"/>
        <v>0</v>
      </c>
      <c r="N25" s="55">
        <f t="shared" ca="1" si="10"/>
        <v>0</v>
      </c>
      <c r="O25" s="55">
        <f t="shared" ca="1" si="10"/>
        <v>0</v>
      </c>
      <c r="P25" s="193">
        <f t="shared" ca="1" si="15"/>
        <v>0</v>
      </c>
      <c r="Q25" s="150"/>
    </row>
    <row r="26" spans="1:17" x14ac:dyDescent="0.25">
      <c r="A26" s="46" t="s">
        <v>91</v>
      </c>
      <c r="B26" s="46" t="s">
        <v>95</v>
      </c>
      <c r="C26" s="77" t="s">
        <v>94</v>
      </c>
      <c r="D26" s="165">
        <f t="shared" ca="1" si="7"/>
        <v>8086</v>
      </c>
      <c r="E26" s="56"/>
      <c r="F26" s="55">
        <f t="shared" ca="1" si="8"/>
        <v>0</v>
      </c>
      <c r="G26" s="55">
        <f t="shared" ca="1" si="8"/>
        <v>0</v>
      </c>
      <c r="H26" s="55">
        <f t="shared" ca="1" si="8"/>
        <v>0</v>
      </c>
      <c r="I26" s="55">
        <f t="shared" ca="1" si="8"/>
        <v>1</v>
      </c>
      <c r="J26" s="197">
        <f t="shared" ca="1" si="9"/>
        <v>1</v>
      </c>
      <c r="K26" s="56"/>
      <c r="L26" s="55">
        <f t="shared" ca="1" si="10"/>
        <v>0</v>
      </c>
      <c r="M26" s="55">
        <f t="shared" ca="1" si="10"/>
        <v>0</v>
      </c>
      <c r="N26" s="55">
        <f t="shared" ca="1" si="10"/>
        <v>0</v>
      </c>
      <c r="O26" s="55">
        <f t="shared" ca="1" si="10"/>
        <v>0</v>
      </c>
      <c r="P26" s="193">
        <f t="shared" ca="1" si="11"/>
        <v>0</v>
      </c>
      <c r="Q26" s="150"/>
    </row>
    <row r="27" spans="1:17" x14ac:dyDescent="0.25">
      <c r="A27" s="46" t="s">
        <v>46</v>
      </c>
      <c r="B27" s="46" t="s">
        <v>77</v>
      </c>
      <c r="C27" s="46" t="s">
        <v>76</v>
      </c>
      <c r="D27" s="165">
        <f t="shared" ca="1" si="7"/>
        <v>9855</v>
      </c>
      <c r="E27" s="56"/>
      <c r="F27" s="55">
        <f t="shared" ca="1" si="8"/>
        <v>0</v>
      </c>
      <c r="G27" s="55">
        <f t="shared" ca="1" si="8"/>
        <v>0</v>
      </c>
      <c r="H27" s="55">
        <f t="shared" ca="1" si="8"/>
        <v>0</v>
      </c>
      <c r="I27" s="55">
        <f t="shared" ca="1" si="8"/>
        <v>0</v>
      </c>
      <c r="J27" s="197">
        <f t="shared" ca="1" si="9"/>
        <v>0</v>
      </c>
      <c r="K27" s="56"/>
      <c r="L27" s="55">
        <f t="shared" ca="1" si="10"/>
        <v>0</v>
      </c>
      <c r="M27" s="55">
        <f t="shared" ca="1" si="10"/>
        <v>0</v>
      </c>
      <c r="N27" s="55">
        <f t="shared" ca="1" si="10"/>
        <v>0</v>
      </c>
      <c r="O27" s="55">
        <f t="shared" ca="1" si="10"/>
        <v>0</v>
      </c>
      <c r="P27" s="193">
        <f t="shared" ca="1" si="11"/>
        <v>0</v>
      </c>
      <c r="Q27" s="150"/>
    </row>
    <row r="28" spans="1:17" x14ac:dyDescent="0.25">
      <c r="A28" s="46" t="s">
        <v>46</v>
      </c>
      <c r="B28" s="46" t="s">
        <v>45</v>
      </c>
      <c r="C28" s="46" t="s">
        <v>44</v>
      </c>
      <c r="D28" s="165">
        <f t="shared" ca="1" si="7"/>
        <v>14407</v>
      </c>
      <c r="E28" s="56"/>
      <c r="F28" s="55">
        <f t="shared" ca="1" si="8"/>
        <v>0</v>
      </c>
      <c r="G28" s="55">
        <f t="shared" ca="1" si="8"/>
        <v>0</v>
      </c>
      <c r="H28" s="55">
        <f t="shared" ca="1" si="8"/>
        <v>0</v>
      </c>
      <c r="I28" s="55">
        <f t="shared" ca="1" si="8"/>
        <v>0</v>
      </c>
      <c r="J28" s="197">
        <f t="shared" ca="1" si="9"/>
        <v>0</v>
      </c>
      <c r="K28" s="56"/>
      <c r="L28" s="55">
        <f t="shared" ca="1" si="10"/>
        <v>0</v>
      </c>
      <c r="M28" s="55">
        <f t="shared" ca="1" si="10"/>
        <v>0</v>
      </c>
      <c r="N28" s="55">
        <f t="shared" ca="1" si="10"/>
        <v>0</v>
      </c>
      <c r="O28" s="55">
        <f t="shared" ca="1" si="10"/>
        <v>0</v>
      </c>
      <c r="P28" s="193">
        <f t="shared" ca="1" si="11"/>
        <v>0</v>
      </c>
      <c r="Q28" s="150"/>
    </row>
    <row r="29" spans="1:17" x14ac:dyDescent="0.25">
      <c r="A29" s="153"/>
      <c r="B29" s="57"/>
      <c r="C29" s="57" t="s">
        <v>125</v>
      </c>
      <c r="D29" s="59">
        <f ca="1">SUM(D12:D28)</f>
        <v>148130</v>
      </c>
      <c r="E29" s="59"/>
      <c r="F29" s="59">
        <f ca="1">SUM(F12:F28)</f>
        <v>29</v>
      </c>
      <c r="G29" s="60">
        <f ca="1">SUM(G12:G28)</f>
        <v>27</v>
      </c>
      <c r="H29" s="60">
        <f ca="1">SUM(H12:H28)</f>
        <v>25</v>
      </c>
      <c r="I29" s="60">
        <f ca="1">SUM(I12:I28)</f>
        <v>17</v>
      </c>
      <c r="J29" s="198">
        <f ca="1">SUM(J12:J28)</f>
        <v>98</v>
      </c>
      <c r="K29" s="184"/>
      <c r="L29" s="184">
        <f ca="1">SUM(L12:L28)</f>
        <v>18</v>
      </c>
      <c r="M29" s="185">
        <f ca="1">SUM(M12:M28)</f>
        <v>30</v>
      </c>
      <c r="N29" s="185">
        <f ca="1">SUM(N12:N28)</f>
        <v>28</v>
      </c>
      <c r="O29" s="191">
        <f ca="1">SUM(O12:O28)</f>
        <v>21</v>
      </c>
      <c r="P29" s="195">
        <f ca="1">SUM(P12:P28)</f>
        <v>97</v>
      </c>
      <c r="Q29" s="150"/>
    </row>
    <row r="30" spans="1:17" x14ac:dyDescent="0.25">
      <c r="A30" s="154"/>
      <c r="Q30" s="150"/>
    </row>
    <row r="31" spans="1:17" x14ac:dyDescent="0.25">
      <c r="A31" s="154"/>
      <c r="B31" s="158"/>
      <c r="C31" s="159"/>
      <c r="H31" s="46"/>
      <c r="I31" s="46"/>
      <c r="J31" s="46"/>
      <c r="Q31" s="150"/>
    </row>
    <row r="32" spans="1:17" x14ac:dyDescent="0.25">
      <c r="A32" s="154"/>
      <c r="Q32" s="150"/>
    </row>
    <row r="33" spans="1:17" x14ac:dyDescent="0.25">
      <c r="A33" s="154"/>
      <c r="Q33" s="150"/>
    </row>
    <row r="34" spans="1:17" x14ac:dyDescent="0.25">
      <c r="A34" s="154"/>
      <c r="Q34" s="150"/>
    </row>
    <row r="35" spans="1:17" x14ac:dyDescent="0.25">
      <c r="A35" s="154"/>
      <c r="Q35" s="150"/>
    </row>
    <row r="36" spans="1:17" x14ac:dyDescent="0.25">
      <c r="A36" s="154"/>
      <c r="Q36" s="150"/>
    </row>
    <row r="37" spans="1:17" x14ac:dyDescent="0.25">
      <c r="A37" s="154"/>
      <c r="Q37" s="150"/>
    </row>
    <row r="38" spans="1:17" x14ac:dyDescent="0.25">
      <c r="A38" s="155"/>
      <c r="B38" s="156"/>
      <c r="C38" s="156"/>
      <c r="D38" s="156"/>
      <c r="E38" s="156"/>
      <c r="F38" s="156"/>
      <c r="G38" s="156"/>
      <c r="H38" s="156"/>
      <c r="I38" s="156"/>
      <c r="J38" s="156"/>
      <c r="K38" s="156"/>
      <c r="L38" s="156"/>
      <c r="M38" s="156"/>
      <c r="N38" s="156"/>
      <c r="O38" s="156"/>
      <c r="P38" s="156"/>
      <c r="Q38" s="157"/>
    </row>
  </sheetData>
  <pageMargins left="0.7" right="0.7" top="0.75" bottom="0.75" header="0.3" footer="0.3"/>
  <pageSetup paperSize="9" orientation="portrait" r:id="rId1"/>
  <ignoredErrors>
    <ignoredError sqref="J11:K11 M11:P11" formula="1"/>
    <ignoredError sqref="D11:I11 L11" formula="1" formulaRange="1"/>
  </ignoredErrors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codeName="Sheet10">
    <tabColor rgb="FFB381D9"/>
  </sheetPr>
  <dimension ref="A1:Q37"/>
  <sheetViews>
    <sheetView showGridLines="0" workbookViewId="0">
      <selection activeCell="L3" sqref="L3:O3"/>
    </sheetView>
  </sheetViews>
  <sheetFormatPr defaultRowHeight="15" x14ac:dyDescent="0.25"/>
  <cols>
    <col min="2" max="2" width="46.7109375" bestFit="1" customWidth="1"/>
    <col min="4" max="4" width="8.42578125" customWidth="1"/>
    <col min="5" max="5" width="13.7109375" customWidth="1"/>
    <col min="10" max="10" width="12.85546875" customWidth="1"/>
    <col min="11" max="11" width="17.28515625" customWidth="1"/>
    <col min="12" max="12" width="8.85546875" customWidth="1"/>
    <col min="16" max="16" width="13.140625" customWidth="1"/>
  </cols>
  <sheetData>
    <row r="1" spans="1:17" x14ac:dyDescent="0.25">
      <c r="A1" s="145" t="s">
        <v>266</v>
      </c>
      <c r="B1" s="146"/>
      <c r="C1" s="362"/>
      <c r="D1" s="363" t="s">
        <v>116</v>
      </c>
      <c r="E1" s="363"/>
      <c r="F1" s="363" t="s">
        <v>130</v>
      </c>
      <c r="G1" s="363"/>
      <c r="H1" s="363"/>
      <c r="I1" s="363"/>
      <c r="J1" s="363" t="s">
        <v>172</v>
      </c>
      <c r="K1" s="363"/>
      <c r="L1" s="363" t="s">
        <v>131</v>
      </c>
      <c r="M1" s="363"/>
      <c r="N1" s="363"/>
      <c r="O1" s="363"/>
      <c r="P1" s="364" t="s">
        <v>169</v>
      </c>
      <c r="Q1" s="148"/>
    </row>
    <row r="2" spans="1:17" x14ac:dyDescent="0.25">
      <c r="A2" s="149" t="s">
        <v>138</v>
      </c>
      <c r="B2" s="48" t="s">
        <v>139</v>
      </c>
      <c r="C2" s="48" t="s">
        <v>140</v>
      </c>
      <c r="D2" s="49" t="s">
        <v>141</v>
      </c>
      <c r="E2" s="391" t="s">
        <v>157</v>
      </c>
      <c r="F2" s="50" t="s">
        <v>143</v>
      </c>
      <c r="G2" s="49" t="s">
        <v>144</v>
      </c>
      <c r="H2" s="49" t="s">
        <v>145</v>
      </c>
      <c r="I2" s="49" t="s">
        <v>146</v>
      </c>
      <c r="J2" s="50" t="s">
        <v>147</v>
      </c>
      <c r="K2" s="390" t="s">
        <v>156</v>
      </c>
      <c r="L2" s="199" t="s">
        <v>143</v>
      </c>
      <c r="M2" s="199" t="s">
        <v>144</v>
      </c>
      <c r="N2" s="199" t="s">
        <v>145</v>
      </c>
      <c r="O2" s="207" t="s">
        <v>146</v>
      </c>
      <c r="P2" s="211" t="s">
        <v>147</v>
      </c>
      <c r="Q2" s="150"/>
    </row>
    <row r="3" spans="1:17" x14ac:dyDescent="0.25">
      <c r="A3" s="151"/>
      <c r="B3" s="51"/>
      <c r="C3" s="51"/>
      <c r="D3" s="261">
        <f>Control!$I$2</f>
        <v>45383</v>
      </c>
      <c r="E3" s="391"/>
      <c r="F3" s="359">
        <v>45108</v>
      </c>
      <c r="G3" s="359">
        <v>45200</v>
      </c>
      <c r="H3" s="359">
        <v>45292</v>
      </c>
      <c r="I3" s="359">
        <v>45383</v>
      </c>
      <c r="J3" s="215"/>
      <c r="K3" s="390"/>
      <c r="L3" s="200">
        <v>45108</v>
      </c>
      <c r="M3" s="200">
        <v>45200</v>
      </c>
      <c r="N3" s="200">
        <v>45292</v>
      </c>
      <c r="O3" s="208">
        <v>45383</v>
      </c>
      <c r="P3" s="212"/>
      <c r="Q3" s="150"/>
    </row>
    <row r="4" spans="1:17" ht="15" customHeight="1" x14ac:dyDescent="0.25">
      <c r="A4" s="152" t="s">
        <v>34</v>
      </c>
      <c r="B4" s="46" t="s">
        <v>158</v>
      </c>
      <c r="C4" s="46" t="s">
        <v>34</v>
      </c>
      <c r="D4" s="165">
        <f t="shared" ref="D4:D10" ca="1" si="0">IFERROR(SUMIFS(OFFSET(REL_D,,MATCH($D$1,IND,0)-1),REL_D,D$3,IF(LEFT($C4,1)="W",NwID,OrgID),$C4,InService,"Y"),"-")</f>
        <v>22526</v>
      </c>
      <c r="E4" s="55"/>
      <c r="F4" s="55">
        <f t="shared" ref="F4:I10" ca="1" si="1">IFERROR(SUMIFS(OFFSET(REL_D,,MATCH($F$1,IND,0)-1),REL_D,F$3,IF(LEFT($C4,1)="W",NwID,OrgID),$C4,InService,"Y"),"-")</f>
        <v>10</v>
      </c>
      <c r="G4" s="55">
        <f t="shared" ca="1" si="1"/>
        <v>5</v>
      </c>
      <c r="H4" s="55">
        <f t="shared" ca="1" si="1"/>
        <v>5</v>
      </c>
      <c r="I4" s="55">
        <f t="shared" ca="1" si="1"/>
        <v>9</v>
      </c>
      <c r="J4" s="216">
        <f ca="1">SUM(F4:I4)</f>
        <v>29</v>
      </c>
      <c r="K4" s="201"/>
      <c r="L4" s="55">
        <f t="shared" ref="L4:O10" ca="1" si="2">IFERROR(SUMIFS(OFFSET(REL_D,,MATCH($L$1,IND,0)-1),REL_D,L$3,IF(LEFT($C4,1)="W",NwID,OrgID),$C4,InService,"Y"),"-")</f>
        <v>9</v>
      </c>
      <c r="M4" s="55">
        <f t="shared" ca="1" si="2"/>
        <v>2</v>
      </c>
      <c r="N4" s="55">
        <f t="shared" ca="1" si="2"/>
        <v>1</v>
      </c>
      <c r="O4" s="55">
        <f t="shared" ca="1" si="2"/>
        <v>1</v>
      </c>
      <c r="P4" s="213">
        <f ca="1">SUM(L4:O4)</f>
        <v>13</v>
      </c>
      <c r="Q4" s="150"/>
    </row>
    <row r="5" spans="1:17" ht="15" customHeight="1" x14ac:dyDescent="0.25">
      <c r="A5" s="152" t="s">
        <v>27</v>
      </c>
      <c r="B5" s="46" t="s">
        <v>159</v>
      </c>
      <c r="C5" s="46" t="s">
        <v>27</v>
      </c>
      <c r="D5" s="165">
        <f t="shared" ca="1" si="0"/>
        <v>38818</v>
      </c>
      <c r="E5" s="55"/>
      <c r="F5" s="55">
        <f t="shared" ca="1" si="1"/>
        <v>39</v>
      </c>
      <c r="G5" s="55">
        <f t="shared" ca="1" si="1"/>
        <v>37</v>
      </c>
      <c r="H5" s="55">
        <f t="shared" ca="1" si="1"/>
        <v>39</v>
      </c>
      <c r="I5" s="55">
        <f t="shared" ca="1" si="1"/>
        <v>12</v>
      </c>
      <c r="J5" s="216">
        <f t="shared" ref="J5:J6" ca="1" si="3">SUM(F5:I5)</f>
        <v>127</v>
      </c>
      <c r="K5" s="201"/>
      <c r="L5" s="55">
        <f t="shared" ca="1" si="2"/>
        <v>22</v>
      </c>
      <c r="M5" s="55">
        <f t="shared" ca="1" si="2"/>
        <v>17</v>
      </c>
      <c r="N5" s="55">
        <f t="shared" ca="1" si="2"/>
        <v>18</v>
      </c>
      <c r="O5" s="55">
        <f t="shared" ca="1" si="2"/>
        <v>9</v>
      </c>
      <c r="P5" s="213">
        <f t="shared" ref="P5:P6" ca="1" si="4">SUM(L5:O5)</f>
        <v>66</v>
      </c>
      <c r="Q5" s="150"/>
    </row>
    <row r="6" spans="1:17" ht="15" customHeight="1" x14ac:dyDescent="0.25">
      <c r="A6" s="152" t="s">
        <v>43</v>
      </c>
      <c r="B6" s="46" t="s">
        <v>160</v>
      </c>
      <c r="C6" s="46" t="s">
        <v>43</v>
      </c>
      <c r="D6" s="165">
        <f t="shared" ca="1" si="0"/>
        <v>0</v>
      </c>
      <c r="E6" s="55"/>
      <c r="F6" s="55">
        <f t="shared" ca="1" si="1"/>
        <v>0</v>
      </c>
      <c r="G6" s="55">
        <f t="shared" ca="1" si="1"/>
        <v>0</v>
      </c>
      <c r="H6" s="55">
        <f t="shared" ca="1" si="1"/>
        <v>0</v>
      </c>
      <c r="I6" s="55">
        <f t="shared" ca="1" si="1"/>
        <v>0</v>
      </c>
      <c r="J6" s="216">
        <f t="shared" ca="1" si="3"/>
        <v>0</v>
      </c>
      <c r="K6" s="201"/>
      <c r="L6" s="55">
        <f t="shared" ca="1" si="2"/>
        <v>0</v>
      </c>
      <c r="M6" s="55">
        <f t="shared" ca="1" si="2"/>
        <v>0</v>
      </c>
      <c r="N6" s="55">
        <f t="shared" ca="1" si="2"/>
        <v>0</v>
      </c>
      <c r="O6" s="55">
        <f t="shared" ca="1" si="2"/>
        <v>0</v>
      </c>
      <c r="P6" s="213">
        <f t="shared" ca="1" si="4"/>
        <v>0</v>
      </c>
      <c r="Q6" s="150"/>
    </row>
    <row r="7" spans="1:17" x14ac:dyDescent="0.25">
      <c r="A7" s="152" t="s">
        <v>46</v>
      </c>
      <c r="B7" s="46" t="s">
        <v>161</v>
      </c>
      <c r="C7" s="46" t="s">
        <v>46</v>
      </c>
      <c r="D7" s="165">
        <f t="shared" ca="1" si="0"/>
        <v>47327</v>
      </c>
      <c r="E7" s="56"/>
      <c r="F7" s="55">
        <f t="shared" ca="1" si="1"/>
        <v>3</v>
      </c>
      <c r="G7" s="55">
        <f t="shared" ca="1" si="1"/>
        <v>14</v>
      </c>
      <c r="H7" s="55">
        <f t="shared" ca="1" si="1"/>
        <v>9</v>
      </c>
      <c r="I7" s="55">
        <f t="shared" ca="1" si="1"/>
        <v>14</v>
      </c>
      <c r="J7" s="216">
        <f t="shared" ref="J7:J10" ca="1" si="5">SUM(F7:I7)</f>
        <v>40</v>
      </c>
      <c r="K7" s="202"/>
      <c r="L7" s="55">
        <f t="shared" ca="1" si="2"/>
        <v>3</v>
      </c>
      <c r="M7" s="55">
        <f t="shared" ca="1" si="2"/>
        <v>4</v>
      </c>
      <c r="N7" s="55">
        <f t="shared" ca="1" si="2"/>
        <v>7</v>
      </c>
      <c r="O7" s="55">
        <f t="shared" ca="1" si="2"/>
        <v>11</v>
      </c>
      <c r="P7" s="213">
        <f t="shared" ref="P7:P10" ca="1" si="6">SUM(L7:O7)</f>
        <v>25</v>
      </c>
      <c r="Q7" s="150"/>
    </row>
    <row r="8" spans="1:17" x14ac:dyDescent="0.25">
      <c r="A8" s="152" t="s">
        <v>55</v>
      </c>
      <c r="B8" s="46" t="s">
        <v>162</v>
      </c>
      <c r="C8" s="46" t="s">
        <v>55</v>
      </c>
      <c r="D8" s="165">
        <f t="shared" ca="1" si="0"/>
        <v>22221</v>
      </c>
      <c r="E8" s="56"/>
      <c r="F8" s="55">
        <f t="shared" ca="1" si="1"/>
        <v>14</v>
      </c>
      <c r="G8" s="55">
        <f t="shared" ca="1" si="1"/>
        <v>21</v>
      </c>
      <c r="H8" s="55">
        <f t="shared" ca="1" si="1"/>
        <v>17</v>
      </c>
      <c r="I8" s="55">
        <f t="shared" ca="1" si="1"/>
        <v>21</v>
      </c>
      <c r="J8" s="216">
        <f t="shared" ca="1" si="5"/>
        <v>73</v>
      </c>
      <c r="K8" s="202"/>
      <c r="L8" s="55">
        <f t="shared" ca="1" si="2"/>
        <v>15</v>
      </c>
      <c r="M8" s="55">
        <f t="shared" ca="1" si="2"/>
        <v>5</v>
      </c>
      <c r="N8" s="55">
        <f t="shared" ca="1" si="2"/>
        <v>12</v>
      </c>
      <c r="O8" s="55">
        <f t="shared" ca="1" si="2"/>
        <v>2</v>
      </c>
      <c r="P8" s="213">
        <f t="shared" ca="1" si="6"/>
        <v>34</v>
      </c>
      <c r="Q8" s="150"/>
    </row>
    <row r="9" spans="1:17" x14ac:dyDescent="0.25">
      <c r="A9" s="152" t="s">
        <v>80</v>
      </c>
      <c r="B9" s="46" t="s">
        <v>163</v>
      </c>
      <c r="C9" s="46" t="s">
        <v>80</v>
      </c>
      <c r="D9" s="165">
        <f t="shared" ca="1" si="0"/>
        <v>9152</v>
      </c>
      <c r="E9" s="56"/>
      <c r="F9" s="55">
        <f t="shared" ca="1" si="1"/>
        <v>0</v>
      </c>
      <c r="G9" s="55">
        <f t="shared" ca="1" si="1"/>
        <v>0</v>
      </c>
      <c r="H9" s="55">
        <f t="shared" ca="1" si="1"/>
        <v>0</v>
      </c>
      <c r="I9" s="55">
        <f t="shared" ca="1" si="1"/>
        <v>0</v>
      </c>
      <c r="J9" s="216">
        <f t="shared" ca="1" si="5"/>
        <v>0</v>
      </c>
      <c r="K9" s="202"/>
      <c r="L9" s="55">
        <f t="shared" ca="1" si="2"/>
        <v>0</v>
      </c>
      <c r="M9" s="55">
        <f t="shared" ca="1" si="2"/>
        <v>0</v>
      </c>
      <c r="N9" s="55">
        <f t="shared" ca="1" si="2"/>
        <v>0</v>
      </c>
      <c r="O9" s="55">
        <f t="shared" ca="1" si="2"/>
        <v>0</v>
      </c>
      <c r="P9" s="213">
        <f t="shared" ca="1" si="6"/>
        <v>0</v>
      </c>
      <c r="Q9" s="150"/>
    </row>
    <row r="10" spans="1:17" x14ac:dyDescent="0.25">
      <c r="A10" s="152" t="s">
        <v>91</v>
      </c>
      <c r="B10" s="46" t="s">
        <v>164</v>
      </c>
      <c r="C10" s="46" t="s">
        <v>91</v>
      </c>
      <c r="D10" s="165">
        <f t="shared" ca="1" si="0"/>
        <v>8086</v>
      </c>
      <c r="E10" s="56"/>
      <c r="F10" s="55">
        <f t="shared" ca="1" si="1"/>
        <v>1</v>
      </c>
      <c r="G10" s="55">
        <f t="shared" ca="1" si="1"/>
        <v>1</v>
      </c>
      <c r="H10" s="55">
        <f t="shared" ca="1" si="1"/>
        <v>1</v>
      </c>
      <c r="I10" s="55">
        <f t="shared" ca="1" si="1"/>
        <v>1</v>
      </c>
      <c r="J10" s="216">
        <f t="shared" ca="1" si="5"/>
        <v>4</v>
      </c>
      <c r="K10" s="202"/>
      <c r="L10" s="55">
        <f t="shared" ca="1" si="2"/>
        <v>0</v>
      </c>
      <c r="M10" s="55">
        <f t="shared" ca="1" si="2"/>
        <v>0</v>
      </c>
      <c r="N10" s="55">
        <f t="shared" ca="1" si="2"/>
        <v>0</v>
      </c>
      <c r="O10" s="55">
        <f t="shared" ca="1" si="2"/>
        <v>0</v>
      </c>
      <c r="P10" s="213">
        <f t="shared" ca="1" si="6"/>
        <v>0</v>
      </c>
      <c r="Q10" s="150"/>
    </row>
    <row r="11" spans="1:17" x14ac:dyDescent="0.25">
      <c r="A11" s="153"/>
      <c r="B11" s="57"/>
      <c r="C11" s="57" t="s">
        <v>125</v>
      </c>
      <c r="D11" s="58">
        <f ca="1">SUM(D4:D10)</f>
        <v>148130</v>
      </c>
      <c r="E11" s="59"/>
      <c r="F11" s="59">
        <f ca="1">SUM(F4:F10)</f>
        <v>67</v>
      </c>
      <c r="G11" s="60">
        <f ca="1">SUM(G4:G10)</f>
        <v>78</v>
      </c>
      <c r="H11" s="60">
        <f ca="1">SUM(H4:H10)</f>
        <v>71</v>
      </c>
      <c r="I11" s="60">
        <f ca="1">SUM(I4:I10)</f>
        <v>57</v>
      </c>
      <c r="J11" s="217">
        <f ca="1">SUM(J4:J10)</f>
        <v>273</v>
      </c>
      <c r="K11" s="203"/>
      <c r="L11" s="204">
        <f ca="1">SUM(L4:L10)</f>
        <v>49</v>
      </c>
      <c r="M11" s="205">
        <f ca="1">SUM(M4:M10)</f>
        <v>28</v>
      </c>
      <c r="N11" s="205">
        <f ca="1">SUM(N4:N10)</f>
        <v>38</v>
      </c>
      <c r="O11" s="209">
        <f ca="1">SUM(O4:O10)</f>
        <v>23</v>
      </c>
      <c r="P11" s="214">
        <f ca="1">SUM(P4:P10)</f>
        <v>138</v>
      </c>
      <c r="Q11" s="150"/>
    </row>
    <row r="12" spans="1:17" x14ac:dyDescent="0.25">
      <c r="A12" s="46" t="s">
        <v>80</v>
      </c>
      <c r="B12" s="46" t="s">
        <v>107</v>
      </c>
      <c r="C12" s="46" t="s">
        <v>106</v>
      </c>
      <c r="D12" s="165">
        <f t="shared" ref="D12:D28" ca="1" si="7">IFERROR(SUMIFS(OFFSET(REL_D,,MATCH($D$1,IND,0)-1),REL_D,D$3,IF(LEFT($C12,1)="W",NwID,OrgID),$C12,InService,"Y"),"-")</f>
        <v>9152</v>
      </c>
      <c r="E12" s="55"/>
      <c r="F12" s="55">
        <f t="shared" ref="F12:I28" ca="1" si="8">IFERROR(SUMIFS(OFFSET(REL_D,,MATCH($F$1,IND,0)-1),REL_D,F$3,IF(LEFT($C12,1)="W",NwID,OrgID),$C12,InService,"Y"),"-")</f>
        <v>0</v>
      </c>
      <c r="G12" s="55">
        <f t="shared" ca="1" si="8"/>
        <v>0</v>
      </c>
      <c r="H12" s="55">
        <f t="shared" ca="1" si="8"/>
        <v>0</v>
      </c>
      <c r="I12" s="55">
        <f t="shared" ca="1" si="8"/>
        <v>0</v>
      </c>
      <c r="J12" s="216">
        <f t="shared" ref="J12:J28" ca="1" si="9">SUM(F12:I12)</f>
        <v>0</v>
      </c>
      <c r="K12" s="201"/>
      <c r="L12" s="55">
        <f t="shared" ref="L12:O28" ca="1" si="10">IFERROR(SUMIFS(OFFSET(REL_D,,MATCH($L$1,IND,0)-1),REL_D,L$3,IF(LEFT($C12,1)="W",NwID,OrgID),$C12,InService,"Y"),"-")</f>
        <v>0</v>
      </c>
      <c r="M12" s="55">
        <f t="shared" ca="1" si="10"/>
        <v>0</v>
      </c>
      <c r="N12" s="55">
        <f t="shared" ca="1" si="10"/>
        <v>0</v>
      </c>
      <c r="O12" s="55">
        <f t="shared" ca="1" si="10"/>
        <v>0</v>
      </c>
      <c r="P12" s="213">
        <f t="shared" ref="P12:P28" ca="1" si="11">SUM(L12:O12)</f>
        <v>0</v>
      </c>
      <c r="Q12" s="150"/>
    </row>
    <row r="13" spans="1:17" x14ac:dyDescent="0.25">
      <c r="A13" s="46" t="s">
        <v>34</v>
      </c>
      <c r="B13" s="46" t="s">
        <v>36</v>
      </c>
      <c r="C13" s="46" t="s">
        <v>35</v>
      </c>
      <c r="D13" s="165">
        <f t="shared" ca="1" si="7"/>
        <v>8532</v>
      </c>
      <c r="E13" s="56"/>
      <c r="F13" s="55">
        <f t="shared" ca="1" si="8"/>
        <v>3</v>
      </c>
      <c r="G13" s="55">
        <f t="shared" ca="1" si="8"/>
        <v>2</v>
      </c>
      <c r="H13" s="55">
        <f t="shared" ca="1" si="8"/>
        <v>3</v>
      </c>
      <c r="I13" s="55">
        <f t="shared" ca="1" si="8"/>
        <v>6</v>
      </c>
      <c r="J13" s="216">
        <f t="shared" ca="1" si="9"/>
        <v>14</v>
      </c>
      <c r="K13" s="202"/>
      <c r="L13" s="55">
        <f t="shared" ca="1" si="10"/>
        <v>0</v>
      </c>
      <c r="M13" s="55">
        <f t="shared" ca="1" si="10"/>
        <v>1</v>
      </c>
      <c r="N13" s="55">
        <f t="shared" ca="1" si="10"/>
        <v>0</v>
      </c>
      <c r="O13" s="55">
        <f t="shared" ca="1" si="10"/>
        <v>0</v>
      </c>
      <c r="P13" s="213">
        <f t="shared" ca="1" si="11"/>
        <v>1</v>
      </c>
      <c r="Q13" s="150"/>
    </row>
    <row r="14" spans="1:17" x14ac:dyDescent="0.25">
      <c r="A14" s="46" t="s">
        <v>34</v>
      </c>
      <c r="B14" s="46" t="s">
        <v>40</v>
      </c>
      <c r="C14" s="46" t="s">
        <v>39</v>
      </c>
      <c r="D14" s="165">
        <f t="shared" ca="1" si="7"/>
        <v>4651</v>
      </c>
      <c r="E14" s="56"/>
      <c r="F14" s="55">
        <f t="shared" ca="1" si="8"/>
        <v>6</v>
      </c>
      <c r="G14" s="55">
        <f t="shared" ca="1" si="8"/>
        <v>3</v>
      </c>
      <c r="H14" s="55">
        <f t="shared" ca="1" si="8"/>
        <v>1</v>
      </c>
      <c r="I14" s="55">
        <f t="shared" ca="1" si="8"/>
        <v>2</v>
      </c>
      <c r="J14" s="216">
        <f t="shared" ca="1" si="9"/>
        <v>12</v>
      </c>
      <c r="K14" s="202"/>
      <c r="L14" s="55">
        <f t="shared" ca="1" si="10"/>
        <v>3</v>
      </c>
      <c r="M14" s="55">
        <f t="shared" ca="1" si="10"/>
        <v>1</v>
      </c>
      <c r="N14" s="55">
        <f t="shared" ca="1" si="10"/>
        <v>1</v>
      </c>
      <c r="O14" s="55">
        <f t="shared" ca="1" si="10"/>
        <v>1</v>
      </c>
      <c r="P14" s="213">
        <f t="shared" ca="1" si="11"/>
        <v>6</v>
      </c>
      <c r="Q14" s="150"/>
    </row>
    <row r="15" spans="1:17" x14ac:dyDescent="0.25">
      <c r="A15" s="46" t="s">
        <v>34</v>
      </c>
      <c r="B15" s="46" t="s">
        <v>86</v>
      </c>
      <c r="C15" s="46" t="s">
        <v>85</v>
      </c>
      <c r="D15" s="165">
        <f t="shared" ca="1" si="7"/>
        <v>9343</v>
      </c>
      <c r="E15" s="56"/>
      <c r="F15" s="55">
        <f t="shared" ca="1" si="8"/>
        <v>1</v>
      </c>
      <c r="G15" s="55">
        <f t="shared" ca="1" si="8"/>
        <v>0</v>
      </c>
      <c r="H15" s="55">
        <f t="shared" ca="1" si="8"/>
        <v>1</v>
      </c>
      <c r="I15" s="55">
        <f t="shared" ca="1" si="8"/>
        <v>1</v>
      </c>
      <c r="J15" s="216">
        <f t="shared" ca="1" si="9"/>
        <v>3</v>
      </c>
      <c r="K15" s="202"/>
      <c r="L15" s="55">
        <f t="shared" ca="1" si="10"/>
        <v>6</v>
      </c>
      <c r="M15" s="55">
        <f t="shared" ca="1" si="10"/>
        <v>0</v>
      </c>
      <c r="N15" s="55">
        <f t="shared" ca="1" si="10"/>
        <v>0</v>
      </c>
      <c r="O15" s="55">
        <f t="shared" ca="1" si="10"/>
        <v>0</v>
      </c>
      <c r="P15" s="213">
        <f t="shared" ca="1" si="11"/>
        <v>6</v>
      </c>
      <c r="Q15" s="150"/>
    </row>
    <row r="16" spans="1:17" x14ac:dyDescent="0.25">
      <c r="A16" s="46" t="s">
        <v>46</v>
      </c>
      <c r="B16" s="46" t="s">
        <v>52</v>
      </c>
      <c r="C16" s="46" t="s">
        <v>51</v>
      </c>
      <c r="D16" s="165">
        <f t="shared" ca="1" si="7"/>
        <v>7371</v>
      </c>
      <c r="E16" s="56"/>
      <c r="F16" s="55">
        <f t="shared" ca="1" si="8"/>
        <v>0</v>
      </c>
      <c r="G16" s="55">
        <f t="shared" ca="1" si="8"/>
        <v>0</v>
      </c>
      <c r="H16" s="55">
        <f t="shared" ca="1" si="8"/>
        <v>1</v>
      </c>
      <c r="I16" s="55">
        <f t="shared" ca="1" si="8"/>
        <v>1</v>
      </c>
      <c r="J16" s="216">
        <f t="shared" ca="1" si="9"/>
        <v>2</v>
      </c>
      <c r="K16" s="202"/>
      <c r="L16" s="55">
        <f t="shared" ca="1" si="10"/>
        <v>0</v>
      </c>
      <c r="M16" s="55">
        <f t="shared" ca="1" si="10"/>
        <v>0</v>
      </c>
      <c r="N16" s="55">
        <f t="shared" ca="1" si="10"/>
        <v>0</v>
      </c>
      <c r="O16" s="55">
        <f t="shared" ca="1" si="10"/>
        <v>0</v>
      </c>
      <c r="P16" s="213">
        <f t="shared" ca="1" si="11"/>
        <v>0</v>
      </c>
      <c r="Q16" s="150"/>
    </row>
    <row r="17" spans="1:17" x14ac:dyDescent="0.25">
      <c r="A17" s="46" t="s">
        <v>46</v>
      </c>
      <c r="B17" s="46" t="s">
        <v>71</v>
      </c>
      <c r="C17" s="164" t="s">
        <v>70</v>
      </c>
      <c r="D17" s="165">
        <f t="shared" ca="1" si="7"/>
        <v>5223</v>
      </c>
      <c r="E17" s="56"/>
      <c r="F17" s="55">
        <f t="shared" ca="1" si="8"/>
        <v>2</v>
      </c>
      <c r="G17" s="55">
        <f t="shared" ca="1" si="8"/>
        <v>9</v>
      </c>
      <c r="H17" s="55">
        <f t="shared" ca="1" si="8"/>
        <v>3</v>
      </c>
      <c r="I17" s="55">
        <f t="shared" ca="1" si="8"/>
        <v>6</v>
      </c>
      <c r="J17" s="216">
        <f t="shared" ref="J17" ca="1" si="12">SUM(F17:I17)</f>
        <v>20</v>
      </c>
      <c r="K17" s="202"/>
      <c r="L17" s="55">
        <f t="shared" ca="1" si="10"/>
        <v>3</v>
      </c>
      <c r="M17" s="55">
        <f t="shared" ca="1" si="10"/>
        <v>4</v>
      </c>
      <c r="N17" s="55">
        <f t="shared" ca="1" si="10"/>
        <v>2</v>
      </c>
      <c r="O17" s="55">
        <f t="shared" ca="1" si="10"/>
        <v>8</v>
      </c>
      <c r="P17" s="213">
        <f t="shared" ref="P17" ca="1" si="13">SUM(L17:O17)</f>
        <v>17</v>
      </c>
      <c r="Q17" s="150"/>
    </row>
    <row r="18" spans="1:17" x14ac:dyDescent="0.25">
      <c r="A18" s="46" t="s">
        <v>46</v>
      </c>
      <c r="B18" s="46" t="s">
        <v>50</v>
      </c>
      <c r="C18" s="164" t="s">
        <v>49</v>
      </c>
      <c r="D18" s="165">
        <f t="shared" ca="1" si="7"/>
        <v>10471</v>
      </c>
      <c r="E18" s="56"/>
      <c r="F18" s="55">
        <f t="shared" ca="1" si="8"/>
        <v>0</v>
      </c>
      <c r="G18" s="55">
        <f t="shared" ca="1" si="8"/>
        <v>1</v>
      </c>
      <c r="H18" s="55">
        <f t="shared" ca="1" si="8"/>
        <v>4</v>
      </c>
      <c r="I18" s="55">
        <f t="shared" ca="1" si="8"/>
        <v>6</v>
      </c>
      <c r="J18" s="216">
        <f t="shared" ca="1" si="9"/>
        <v>11</v>
      </c>
      <c r="K18" s="202"/>
      <c r="L18" s="55">
        <f t="shared" ca="1" si="10"/>
        <v>0</v>
      </c>
      <c r="M18" s="55">
        <f t="shared" ca="1" si="10"/>
        <v>0</v>
      </c>
      <c r="N18" s="55">
        <f t="shared" ca="1" si="10"/>
        <v>4</v>
      </c>
      <c r="O18" s="55">
        <f t="shared" ca="1" si="10"/>
        <v>3</v>
      </c>
      <c r="P18" s="213">
        <f t="shared" ca="1" si="11"/>
        <v>7</v>
      </c>
      <c r="Q18" s="150"/>
    </row>
    <row r="19" spans="1:17" x14ac:dyDescent="0.25">
      <c r="A19" s="46" t="s">
        <v>55</v>
      </c>
      <c r="B19" s="46" t="s">
        <v>67</v>
      </c>
      <c r="C19" s="164" t="s">
        <v>66</v>
      </c>
      <c r="D19" s="165">
        <f t="shared" ca="1" si="7"/>
        <v>15253</v>
      </c>
      <c r="E19" s="56"/>
      <c r="F19" s="55">
        <f t="shared" ca="1" si="8"/>
        <v>13</v>
      </c>
      <c r="G19" s="55">
        <f t="shared" ca="1" si="8"/>
        <v>16</v>
      </c>
      <c r="H19" s="55">
        <f t="shared" ca="1" si="8"/>
        <v>16</v>
      </c>
      <c r="I19" s="55">
        <f t="shared" ca="1" si="8"/>
        <v>17</v>
      </c>
      <c r="J19" s="216">
        <f t="shared" ref="J19:J23" ca="1" si="14">SUM(F19:I19)</f>
        <v>62</v>
      </c>
      <c r="K19" s="202"/>
      <c r="L19" s="55">
        <f t="shared" ca="1" si="10"/>
        <v>14</v>
      </c>
      <c r="M19" s="55">
        <f t="shared" ca="1" si="10"/>
        <v>0</v>
      </c>
      <c r="N19" s="55">
        <f t="shared" ca="1" si="10"/>
        <v>12</v>
      </c>
      <c r="O19" s="55">
        <f t="shared" ca="1" si="10"/>
        <v>0</v>
      </c>
      <c r="P19" s="213">
        <f t="shared" ref="P19:P23" ca="1" si="15">SUM(L19:O19)</f>
        <v>26</v>
      </c>
      <c r="Q19" s="150"/>
    </row>
    <row r="20" spans="1:17" x14ac:dyDescent="0.25">
      <c r="A20" s="46" t="s">
        <v>27</v>
      </c>
      <c r="B20" s="46" t="s">
        <v>29</v>
      </c>
      <c r="C20" s="164" t="s">
        <v>28</v>
      </c>
      <c r="D20" s="165">
        <f t="shared" ca="1" si="7"/>
        <v>13442</v>
      </c>
      <c r="E20" s="56"/>
      <c r="F20" s="55">
        <f t="shared" ca="1" si="8"/>
        <v>0</v>
      </c>
      <c r="G20" s="55">
        <f t="shared" ca="1" si="8"/>
        <v>0</v>
      </c>
      <c r="H20" s="55">
        <f t="shared" ca="1" si="8"/>
        <v>0</v>
      </c>
      <c r="I20" s="55">
        <f t="shared" ca="1" si="8"/>
        <v>0</v>
      </c>
      <c r="J20" s="216">
        <f t="shared" ca="1" si="14"/>
        <v>0</v>
      </c>
      <c r="K20" s="202"/>
      <c r="L20" s="55">
        <f t="shared" ca="1" si="10"/>
        <v>1</v>
      </c>
      <c r="M20" s="55">
        <f t="shared" ca="1" si="10"/>
        <v>0</v>
      </c>
      <c r="N20" s="55">
        <f t="shared" ca="1" si="10"/>
        <v>0</v>
      </c>
      <c r="O20" s="55">
        <f t="shared" ca="1" si="10"/>
        <v>0</v>
      </c>
      <c r="P20" s="213">
        <f t="shared" ca="1" si="15"/>
        <v>1</v>
      </c>
      <c r="Q20" s="150"/>
    </row>
    <row r="21" spans="1:17" x14ac:dyDescent="0.25">
      <c r="A21" s="46" t="s">
        <v>27</v>
      </c>
      <c r="B21" s="46" t="s">
        <v>26</v>
      </c>
      <c r="C21" s="164" t="s">
        <v>25</v>
      </c>
      <c r="D21" s="165">
        <f t="shared" ca="1" si="7"/>
        <v>10142</v>
      </c>
      <c r="E21" s="56"/>
      <c r="F21" s="55">
        <f t="shared" ca="1" si="8"/>
        <v>4</v>
      </c>
      <c r="G21" s="55">
        <f t="shared" ca="1" si="8"/>
        <v>6</v>
      </c>
      <c r="H21" s="55">
        <f t="shared" ca="1" si="8"/>
        <v>8</v>
      </c>
      <c r="I21" s="55">
        <f t="shared" ca="1" si="8"/>
        <v>6</v>
      </c>
      <c r="J21" s="216">
        <f t="shared" ca="1" si="14"/>
        <v>24</v>
      </c>
      <c r="K21" s="202"/>
      <c r="L21" s="55">
        <f t="shared" ca="1" si="10"/>
        <v>4</v>
      </c>
      <c r="M21" s="55">
        <f t="shared" ca="1" si="10"/>
        <v>6</v>
      </c>
      <c r="N21" s="55">
        <f t="shared" ca="1" si="10"/>
        <v>5</v>
      </c>
      <c r="O21" s="55">
        <f t="shared" ca="1" si="10"/>
        <v>9</v>
      </c>
      <c r="P21" s="213">
        <f t="shared" ca="1" si="15"/>
        <v>24</v>
      </c>
      <c r="Q21" s="150"/>
    </row>
    <row r="22" spans="1:17" x14ac:dyDescent="0.25">
      <c r="A22" s="46" t="s">
        <v>27</v>
      </c>
      <c r="B22" s="46" t="s">
        <v>111</v>
      </c>
      <c r="C22" s="164" t="s">
        <v>110</v>
      </c>
      <c r="D22" s="165">
        <f t="shared" ca="1" si="7"/>
        <v>0</v>
      </c>
      <c r="E22" s="56"/>
      <c r="F22" s="55">
        <f t="shared" ca="1" si="8"/>
        <v>21</v>
      </c>
      <c r="G22" s="55">
        <f t="shared" ca="1" si="8"/>
        <v>21</v>
      </c>
      <c r="H22" s="55">
        <f t="shared" ca="1" si="8"/>
        <v>26</v>
      </c>
      <c r="I22" s="55">
        <f t="shared" ca="1" si="8"/>
        <v>0</v>
      </c>
      <c r="J22" s="216">
        <f t="shared" ca="1" si="14"/>
        <v>68</v>
      </c>
      <c r="K22" s="202"/>
      <c r="L22" s="55">
        <f t="shared" ca="1" si="10"/>
        <v>9</v>
      </c>
      <c r="M22" s="55">
        <f t="shared" ca="1" si="10"/>
        <v>11</v>
      </c>
      <c r="N22" s="55">
        <f t="shared" ca="1" si="10"/>
        <v>13</v>
      </c>
      <c r="O22" s="55">
        <f t="shared" ca="1" si="10"/>
        <v>0</v>
      </c>
      <c r="P22" s="213">
        <f t="shared" ca="1" si="15"/>
        <v>33</v>
      </c>
      <c r="Q22" s="150"/>
    </row>
    <row r="23" spans="1:17" x14ac:dyDescent="0.25">
      <c r="A23" s="46" t="s">
        <v>27</v>
      </c>
      <c r="B23" s="46" t="s">
        <v>38</v>
      </c>
      <c r="C23" s="164" t="s">
        <v>37</v>
      </c>
      <c r="D23" s="165">
        <f t="shared" ca="1" si="7"/>
        <v>8504</v>
      </c>
      <c r="E23" s="56"/>
      <c r="F23" s="55">
        <f t="shared" ca="1" si="8"/>
        <v>9</v>
      </c>
      <c r="G23" s="55">
        <f t="shared" ca="1" si="8"/>
        <v>8</v>
      </c>
      <c r="H23" s="55">
        <f t="shared" ca="1" si="8"/>
        <v>1</v>
      </c>
      <c r="I23" s="55">
        <f t="shared" ca="1" si="8"/>
        <v>3</v>
      </c>
      <c r="J23" s="216">
        <f t="shared" ca="1" si="14"/>
        <v>21</v>
      </c>
      <c r="K23" s="202"/>
      <c r="L23" s="55">
        <f t="shared" ca="1" si="10"/>
        <v>7</v>
      </c>
      <c r="M23" s="55">
        <f t="shared" ca="1" si="10"/>
        <v>0</v>
      </c>
      <c r="N23" s="55">
        <f t="shared" ca="1" si="10"/>
        <v>0</v>
      </c>
      <c r="O23" s="55">
        <f t="shared" ca="1" si="10"/>
        <v>0</v>
      </c>
      <c r="P23" s="213">
        <f t="shared" ca="1" si="15"/>
        <v>7</v>
      </c>
      <c r="Q23" s="150"/>
    </row>
    <row r="24" spans="1:17" x14ac:dyDescent="0.25">
      <c r="A24" s="46" t="s">
        <v>27</v>
      </c>
      <c r="B24" s="46" t="s">
        <v>31</v>
      </c>
      <c r="C24" s="46" t="s">
        <v>30</v>
      </c>
      <c r="D24" s="165">
        <f t="shared" ca="1" si="7"/>
        <v>6730</v>
      </c>
      <c r="E24" s="56"/>
      <c r="F24" s="55">
        <f t="shared" ca="1" si="8"/>
        <v>5</v>
      </c>
      <c r="G24" s="55">
        <f t="shared" ca="1" si="8"/>
        <v>2</v>
      </c>
      <c r="H24" s="55">
        <f t="shared" ca="1" si="8"/>
        <v>4</v>
      </c>
      <c r="I24" s="55">
        <f t="shared" ca="1" si="8"/>
        <v>3</v>
      </c>
      <c r="J24" s="216">
        <f t="shared" ca="1" si="9"/>
        <v>14</v>
      </c>
      <c r="K24" s="202"/>
      <c r="L24" s="55">
        <f t="shared" ca="1" si="10"/>
        <v>1</v>
      </c>
      <c r="M24" s="55">
        <f t="shared" ca="1" si="10"/>
        <v>0</v>
      </c>
      <c r="N24" s="55">
        <f t="shared" ca="1" si="10"/>
        <v>0</v>
      </c>
      <c r="O24" s="55">
        <f t="shared" ca="1" si="10"/>
        <v>0</v>
      </c>
      <c r="P24" s="213">
        <f t="shared" ca="1" si="11"/>
        <v>1</v>
      </c>
      <c r="Q24" s="150"/>
    </row>
    <row r="25" spans="1:17" x14ac:dyDescent="0.25">
      <c r="A25" s="46" t="s">
        <v>55</v>
      </c>
      <c r="B25" s="46" t="s">
        <v>54</v>
      </c>
      <c r="C25" s="46" t="s">
        <v>53</v>
      </c>
      <c r="D25" s="165">
        <f t="shared" ca="1" si="7"/>
        <v>6968</v>
      </c>
      <c r="E25" s="56"/>
      <c r="F25" s="55">
        <f t="shared" ca="1" si="8"/>
        <v>1</v>
      </c>
      <c r="G25" s="55">
        <f ca="1">IFERROR(SUMIFS(OFFSET(REL_D,,MATCH($F$1,IND,0)-1),REL_D,G$3,IF(LEFT($C25,1)="W",NwID,OrgID),$C25,InService,"Y"),"-")</f>
        <v>5</v>
      </c>
      <c r="H25" s="55">
        <f t="shared" ca="1" si="8"/>
        <v>1</v>
      </c>
      <c r="I25" s="55">
        <f t="shared" ca="1" si="8"/>
        <v>4</v>
      </c>
      <c r="J25" s="216">
        <f t="shared" ca="1" si="9"/>
        <v>11</v>
      </c>
      <c r="K25" s="202"/>
      <c r="L25" s="55">
        <f t="shared" ca="1" si="10"/>
        <v>1</v>
      </c>
      <c r="M25" s="55">
        <f t="shared" ca="1" si="10"/>
        <v>5</v>
      </c>
      <c r="N25" s="55">
        <f t="shared" ca="1" si="10"/>
        <v>0</v>
      </c>
      <c r="O25" s="55">
        <f t="shared" ca="1" si="10"/>
        <v>2</v>
      </c>
      <c r="P25" s="213">
        <f t="shared" ca="1" si="11"/>
        <v>8</v>
      </c>
      <c r="Q25" s="150"/>
    </row>
    <row r="26" spans="1:17" x14ac:dyDescent="0.25">
      <c r="A26" s="46" t="s">
        <v>91</v>
      </c>
      <c r="B26" s="46" t="s">
        <v>95</v>
      </c>
      <c r="C26" s="77" t="s">
        <v>94</v>
      </c>
      <c r="D26" s="165">
        <f t="shared" ca="1" si="7"/>
        <v>8086</v>
      </c>
      <c r="E26" s="56"/>
      <c r="F26" s="55">
        <f t="shared" ca="1" si="8"/>
        <v>1</v>
      </c>
      <c r="G26" s="55">
        <f t="shared" ca="1" si="8"/>
        <v>1</v>
      </c>
      <c r="H26" s="55">
        <f t="shared" ca="1" si="8"/>
        <v>1</v>
      </c>
      <c r="I26" s="55">
        <f t="shared" ca="1" si="8"/>
        <v>1</v>
      </c>
      <c r="J26" s="216">
        <f t="shared" ca="1" si="9"/>
        <v>4</v>
      </c>
      <c r="K26" s="202"/>
      <c r="L26" s="55">
        <f t="shared" ca="1" si="10"/>
        <v>0</v>
      </c>
      <c r="M26" s="55">
        <f t="shared" ca="1" si="10"/>
        <v>0</v>
      </c>
      <c r="N26" s="55">
        <f t="shared" ca="1" si="10"/>
        <v>0</v>
      </c>
      <c r="O26" s="55">
        <f t="shared" ca="1" si="10"/>
        <v>0</v>
      </c>
      <c r="P26" s="213">
        <f t="shared" ca="1" si="11"/>
        <v>0</v>
      </c>
      <c r="Q26" s="150"/>
    </row>
    <row r="27" spans="1:17" x14ac:dyDescent="0.25">
      <c r="A27" s="46" t="s">
        <v>46</v>
      </c>
      <c r="B27" s="46" t="s">
        <v>77</v>
      </c>
      <c r="C27" s="46" t="s">
        <v>76</v>
      </c>
      <c r="D27" s="165">
        <f t="shared" ca="1" si="7"/>
        <v>9855</v>
      </c>
      <c r="E27" s="56"/>
      <c r="F27" s="55">
        <f t="shared" ca="1" si="8"/>
        <v>1</v>
      </c>
      <c r="G27" s="55">
        <f t="shared" ca="1" si="8"/>
        <v>4</v>
      </c>
      <c r="H27" s="55">
        <f t="shared" ca="1" si="8"/>
        <v>1</v>
      </c>
      <c r="I27" s="55">
        <f t="shared" ca="1" si="8"/>
        <v>1</v>
      </c>
      <c r="J27" s="216">
        <f t="shared" ca="1" si="9"/>
        <v>7</v>
      </c>
      <c r="K27" s="202"/>
      <c r="L27" s="55">
        <f t="shared" ca="1" si="10"/>
        <v>0</v>
      </c>
      <c r="M27" s="55">
        <f t="shared" ca="1" si="10"/>
        <v>0</v>
      </c>
      <c r="N27" s="55">
        <f t="shared" ca="1" si="10"/>
        <v>1</v>
      </c>
      <c r="O27" s="55">
        <f t="shared" ca="1" si="10"/>
        <v>0</v>
      </c>
      <c r="P27" s="213">
        <f t="shared" ca="1" si="11"/>
        <v>1</v>
      </c>
      <c r="Q27" s="150"/>
    </row>
    <row r="28" spans="1:17" x14ac:dyDescent="0.25">
      <c r="A28" s="46" t="s">
        <v>46</v>
      </c>
      <c r="B28" s="46" t="s">
        <v>45</v>
      </c>
      <c r="C28" s="46" t="s">
        <v>44</v>
      </c>
      <c r="D28" s="165">
        <f t="shared" ca="1" si="7"/>
        <v>14407</v>
      </c>
      <c r="E28" s="56"/>
      <c r="F28" s="55">
        <f t="shared" ca="1" si="8"/>
        <v>0</v>
      </c>
      <c r="G28" s="55">
        <f t="shared" ca="1" si="8"/>
        <v>0</v>
      </c>
      <c r="H28" s="55">
        <f t="shared" ca="1" si="8"/>
        <v>0</v>
      </c>
      <c r="I28" s="55">
        <f t="shared" ca="1" si="8"/>
        <v>0</v>
      </c>
      <c r="J28" s="216">
        <f t="shared" ca="1" si="9"/>
        <v>0</v>
      </c>
      <c r="K28" s="202"/>
      <c r="L28" s="55">
        <f t="shared" ca="1" si="10"/>
        <v>0</v>
      </c>
      <c r="M28" s="55">
        <f t="shared" ca="1" si="10"/>
        <v>0</v>
      </c>
      <c r="N28" s="55">
        <f t="shared" ca="1" si="10"/>
        <v>0</v>
      </c>
      <c r="O28" s="55">
        <f t="shared" ca="1" si="10"/>
        <v>0</v>
      </c>
      <c r="P28" s="213">
        <f t="shared" ca="1" si="11"/>
        <v>0</v>
      </c>
      <c r="Q28" s="150"/>
    </row>
    <row r="29" spans="1:17" x14ac:dyDescent="0.25">
      <c r="A29" s="153"/>
      <c r="B29" s="57"/>
      <c r="C29" s="57" t="s">
        <v>125</v>
      </c>
      <c r="D29" s="218">
        <f ca="1">SUM(D12:D28)</f>
        <v>148130</v>
      </c>
      <c r="E29" s="59"/>
      <c r="F29" s="59">
        <f ca="1">SUM(F12:F28)</f>
        <v>67</v>
      </c>
      <c r="G29" s="60">
        <f ca="1">SUM(G12:G28)</f>
        <v>78</v>
      </c>
      <c r="H29" s="60">
        <f ca="1">SUM(H12:H28)</f>
        <v>71</v>
      </c>
      <c r="I29" s="60">
        <f ca="1">SUM(I12:I28)</f>
        <v>57</v>
      </c>
      <c r="J29" s="217">
        <f ca="1">SUM(J12:J28)</f>
        <v>273</v>
      </c>
      <c r="K29" s="203"/>
      <c r="L29" s="204">
        <f ca="1">SUM(L12:L28)</f>
        <v>49</v>
      </c>
      <c r="M29" s="205">
        <f ca="1">SUM(M12:M28)</f>
        <v>28</v>
      </c>
      <c r="N29" s="205">
        <f ca="1">SUM(N12:N28)</f>
        <v>38</v>
      </c>
      <c r="O29" s="205">
        <f ca="1">SUM(O12:O28)</f>
        <v>23</v>
      </c>
      <c r="P29" s="206">
        <f ca="1">SUM(P12:P28)</f>
        <v>138</v>
      </c>
      <c r="Q29" s="150"/>
    </row>
    <row r="30" spans="1:17" x14ac:dyDescent="0.25">
      <c r="A30" s="154"/>
      <c r="Q30" s="150"/>
    </row>
    <row r="31" spans="1:17" x14ac:dyDescent="0.25">
      <c r="A31" s="154"/>
      <c r="B31" s="158"/>
      <c r="C31" s="159"/>
      <c r="F31" s="46"/>
      <c r="G31" s="46"/>
      <c r="H31" s="46"/>
      <c r="Q31" s="150"/>
    </row>
    <row r="32" spans="1:17" x14ac:dyDescent="0.25">
      <c r="A32" s="154"/>
      <c r="Q32" s="150"/>
    </row>
    <row r="33" spans="1:17" x14ac:dyDescent="0.25">
      <c r="A33" s="154"/>
      <c r="Q33" s="150"/>
    </row>
    <row r="34" spans="1:17" x14ac:dyDescent="0.25">
      <c r="A34" s="154"/>
      <c r="Q34" s="150"/>
    </row>
    <row r="35" spans="1:17" x14ac:dyDescent="0.25">
      <c r="A35" s="154"/>
      <c r="Q35" s="150"/>
    </row>
    <row r="36" spans="1:17" x14ac:dyDescent="0.25">
      <c r="A36" s="154"/>
      <c r="Q36" s="150"/>
    </row>
    <row r="37" spans="1:17" x14ac:dyDescent="0.25">
      <c r="A37" s="155"/>
      <c r="B37" s="156"/>
      <c r="C37" s="156"/>
      <c r="D37" s="156"/>
      <c r="E37" s="156"/>
      <c r="F37" s="156"/>
      <c r="G37" s="156"/>
      <c r="H37" s="156"/>
      <c r="I37" s="156"/>
      <c r="J37" s="156"/>
      <c r="K37" s="156"/>
      <c r="L37" s="156"/>
      <c r="M37" s="156"/>
      <c r="N37" s="156"/>
      <c r="O37" s="156"/>
      <c r="P37" s="156"/>
      <c r="Q37" s="157"/>
    </row>
  </sheetData>
  <mergeCells count="2">
    <mergeCell ref="K2:K3"/>
    <mergeCell ref="E2:E3"/>
  </mergeCells>
  <pageMargins left="0.7" right="0.7" top="0.75" bottom="0.75" header="0.3" footer="0.3"/>
  <ignoredErrors>
    <ignoredError sqref="P11 J11" formula="1"/>
    <ignoredError sqref="E11 K11" formulaRange="1"/>
    <ignoredError sqref="F11:I11 L11:O11 D11" formula="1" formulaRange="1"/>
  </ignoredErrors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K37"/>
  <sheetViews>
    <sheetView showGridLines="0" zoomScaleNormal="100" workbookViewId="0">
      <selection activeCell="R14" sqref="R14"/>
    </sheetView>
  </sheetViews>
  <sheetFormatPr defaultRowHeight="15" x14ac:dyDescent="0.25"/>
  <cols>
    <col min="1" max="1" width="7.42578125" customWidth="1"/>
    <col min="2" max="2" width="46.7109375" bestFit="1" customWidth="1"/>
    <col min="5" max="5" width="14.28515625" customWidth="1"/>
  </cols>
  <sheetData>
    <row r="1" spans="1:11" ht="15" customHeight="1" x14ac:dyDescent="0.25">
      <c r="A1" s="145" t="s">
        <v>265</v>
      </c>
      <c r="B1" s="146"/>
      <c r="C1" s="146"/>
      <c r="D1" s="147" t="s">
        <v>116</v>
      </c>
      <c r="I1" s="147" t="s">
        <v>207</v>
      </c>
    </row>
    <row r="2" spans="1:11" x14ac:dyDescent="0.25">
      <c r="A2" s="284" t="s">
        <v>138</v>
      </c>
      <c r="B2" s="285" t="s">
        <v>139</v>
      </c>
      <c r="C2" s="285" t="s">
        <v>140</v>
      </c>
      <c r="D2" s="281" t="s">
        <v>141</v>
      </c>
      <c r="E2" s="286"/>
      <c r="F2" s="281" t="s">
        <v>143</v>
      </c>
      <c r="G2" s="281" t="s">
        <v>144</v>
      </c>
      <c r="H2" s="281" t="s">
        <v>145</v>
      </c>
      <c r="I2" s="282" t="s">
        <v>146</v>
      </c>
      <c r="J2" s="283" t="s">
        <v>147</v>
      </c>
      <c r="K2" s="150"/>
    </row>
    <row r="3" spans="1:11" x14ac:dyDescent="0.25">
      <c r="A3" s="287"/>
      <c r="B3" s="288"/>
      <c r="C3" s="288"/>
      <c r="D3" s="289">
        <f>Control!$I$2</f>
        <v>45383</v>
      </c>
      <c r="E3" s="290"/>
      <c r="F3" s="290">
        <v>45108</v>
      </c>
      <c r="G3" s="290">
        <v>45200</v>
      </c>
      <c r="H3" s="290">
        <v>45292</v>
      </c>
      <c r="I3" s="291">
        <v>45383</v>
      </c>
      <c r="J3" s="292"/>
      <c r="K3" s="150"/>
    </row>
    <row r="4" spans="1:11" x14ac:dyDescent="0.25">
      <c r="A4" s="152" t="s">
        <v>34</v>
      </c>
      <c r="B4" s="46" t="s">
        <v>158</v>
      </c>
      <c r="C4" s="46" t="s">
        <v>34</v>
      </c>
      <c r="D4" s="165">
        <f t="shared" ref="D4:D10" ca="1" si="0">IFERROR(SUMIFS(OFFSET(REL_D,,MATCH($D$1,IND,0)-1),REL_D,D$3,IF(LEFT($C4,1)="W",NwID,OrgID),$C4,InService,"Y"),"-")</f>
        <v>22526</v>
      </c>
      <c r="E4" s="201"/>
      <c r="F4" s="55">
        <f t="shared" ref="F4:I10" ca="1" si="1">IFERROR(SUMIFS(OFFSET(REL_D,,MATCH($I$1,IND,0)-1),REL_D,F$3,IF(LEFT($C4,1)="W",NwID,OrgID),$C4,InService,"Y"),"-")</f>
        <v>0</v>
      </c>
      <c r="G4" s="55">
        <f t="shared" ca="1" si="1"/>
        <v>0</v>
      </c>
      <c r="H4" s="55">
        <f t="shared" ca="1" si="1"/>
        <v>0</v>
      </c>
      <c r="I4" s="55">
        <f t="shared" ca="1" si="1"/>
        <v>0</v>
      </c>
      <c r="J4" s="213">
        <f ca="1">SUM(F4:I4)</f>
        <v>0</v>
      </c>
      <c r="K4" s="150"/>
    </row>
    <row r="5" spans="1:11" x14ac:dyDescent="0.25">
      <c r="A5" s="152" t="s">
        <v>27</v>
      </c>
      <c r="B5" s="46" t="s">
        <v>159</v>
      </c>
      <c r="C5" s="46" t="s">
        <v>27</v>
      </c>
      <c r="D5" s="165">
        <f t="shared" ca="1" si="0"/>
        <v>38818</v>
      </c>
      <c r="E5" s="201"/>
      <c r="F5" s="55">
        <f t="shared" ca="1" si="1"/>
        <v>0</v>
      </c>
      <c r="G5" s="55">
        <f t="shared" ca="1" si="1"/>
        <v>0</v>
      </c>
      <c r="H5" s="55">
        <f t="shared" ca="1" si="1"/>
        <v>0</v>
      </c>
      <c r="I5" s="55">
        <f t="shared" ca="1" si="1"/>
        <v>0</v>
      </c>
      <c r="J5" s="213">
        <f t="shared" ref="J5:J6" ca="1" si="2">SUM(F5:I5)</f>
        <v>0</v>
      </c>
      <c r="K5" s="150"/>
    </row>
    <row r="6" spans="1:11" x14ac:dyDescent="0.25">
      <c r="A6" s="152" t="s">
        <v>43</v>
      </c>
      <c r="B6" s="46" t="s">
        <v>160</v>
      </c>
      <c r="C6" s="46" t="s">
        <v>43</v>
      </c>
      <c r="D6" s="165">
        <f t="shared" ca="1" si="0"/>
        <v>0</v>
      </c>
      <c r="E6" s="201"/>
      <c r="F6" s="55">
        <f t="shared" ca="1" si="1"/>
        <v>0</v>
      </c>
      <c r="G6" s="55">
        <f t="shared" ca="1" si="1"/>
        <v>0</v>
      </c>
      <c r="H6" s="55">
        <f t="shared" ca="1" si="1"/>
        <v>0</v>
      </c>
      <c r="I6" s="55">
        <f t="shared" ca="1" si="1"/>
        <v>0</v>
      </c>
      <c r="J6" s="213">
        <f t="shared" ca="1" si="2"/>
        <v>0</v>
      </c>
      <c r="K6" s="150"/>
    </row>
    <row r="7" spans="1:11" x14ac:dyDescent="0.25">
      <c r="A7" s="152" t="s">
        <v>46</v>
      </c>
      <c r="B7" s="46" t="s">
        <v>161</v>
      </c>
      <c r="C7" s="46" t="s">
        <v>46</v>
      </c>
      <c r="D7" s="165">
        <f t="shared" ca="1" si="0"/>
        <v>47327</v>
      </c>
      <c r="E7" s="202"/>
      <c r="F7" s="55">
        <f t="shared" ca="1" si="1"/>
        <v>1</v>
      </c>
      <c r="G7" s="55">
        <f t="shared" ca="1" si="1"/>
        <v>0</v>
      </c>
      <c r="H7" s="55">
        <f t="shared" ca="1" si="1"/>
        <v>0</v>
      </c>
      <c r="I7" s="55">
        <f t="shared" ca="1" si="1"/>
        <v>0</v>
      </c>
      <c r="J7" s="213">
        <f t="shared" ref="J7:J10" ca="1" si="3">SUM(F7:I7)</f>
        <v>1</v>
      </c>
      <c r="K7" s="150"/>
    </row>
    <row r="8" spans="1:11" x14ac:dyDescent="0.25">
      <c r="A8" s="152" t="s">
        <v>55</v>
      </c>
      <c r="B8" s="46" t="s">
        <v>162</v>
      </c>
      <c r="C8" s="46" t="s">
        <v>55</v>
      </c>
      <c r="D8" s="165">
        <f t="shared" ca="1" si="0"/>
        <v>22221</v>
      </c>
      <c r="E8" s="202"/>
      <c r="F8" s="55">
        <f t="shared" ca="1" si="1"/>
        <v>0</v>
      </c>
      <c r="G8" s="55">
        <f t="shared" ca="1" si="1"/>
        <v>0</v>
      </c>
      <c r="H8" s="55">
        <f t="shared" ca="1" si="1"/>
        <v>0</v>
      </c>
      <c r="I8" s="55">
        <f t="shared" ca="1" si="1"/>
        <v>0</v>
      </c>
      <c r="J8" s="213">
        <f t="shared" ca="1" si="3"/>
        <v>0</v>
      </c>
      <c r="K8" s="150"/>
    </row>
    <row r="9" spans="1:11" x14ac:dyDescent="0.25">
      <c r="A9" s="152" t="s">
        <v>80</v>
      </c>
      <c r="B9" s="46" t="s">
        <v>163</v>
      </c>
      <c r="C9" s="46" t="s">
        <v>80</v>
      </c>
      <c r="D9" s="165">
        <f t="shared" ca="1" si="0"/>
        <v>9152</v>
      </c>
      <c r="E9" s="202"/>
      <c r="F9" s="55">
        <f t="shared" ca="1" si="1"/>
        <v>0</v>
      </c>
      <c r="G9" s="55">
        <f t="shared" ca="1" si="1"/>
        <v>0</v>
      </c>
      <c r="H9" s="55">
        <f t="shared" ca="1" si="1"/>
        <v>0</v>
      </c>
      <c r="I9" s="55">
        <f t="shared" ca="1" si="1"/>
        <v>0</v>
      </c>
      <c r="J9" s="213">
        <f t="shared" ca="1" si="3"/>
        <v>0</v>
      </c>
      <c r="K9" s="150"/>
    </row>
    <row r="10" spans="1:11" x14ac:dyDescent="0.25">
      <c r="A10" s="152" t="s">
        <v>91</v>
      </c>
      <c r="B10" s="46" t="s">
        <v>164</v>
      </c>
      <c r="C10" s="46" t="s">
        <v>91</v>
      </c>
      <c r="D10" s="165">
        <f t="shared" ca="1" si="0"/>
        <v>8086</v>
      </c>
      <c r="E10" s="202"/>
      <c r="F10" s="55">
        <f t="shared" ca="1" si="1"/>
        <v>0</v>
      </c>
      <c r="G10" s="55">
        <f t="shared" ca="1" si="1"/>
        <v>0</v>
      </c>
      <c r="H10" s="55">
        <f t="shared" ca="1" si="1"/>
        <v>0</v>
      </c>
      <c r="I10" s="55">
        <f t="shared" ca="1" si="1"/>
        <v>0</v>
      </c>
      <c r="J10" s="213">
        <f t="shared" ca="1" si="3"/>
        <v>0</v>
      </c>
      <c r="K10" s="150"/>
    </row>
    <row r="11" spans="1:11" x14ac:dyDescent="0.25">
      <c r="A11" s="293"/>
      <c r="B11" s="294"/>
      <c r="C11" s="294" t="s">
        <v>125</v>
      </c>
      <c r="D11" s="295">
        <f ca="1">SUM(D4:D10)</f>
        <v>148130</v>
      </c>
      <c r="E11" s="278"/>
      <c r="F11" s="279">
        <f ca="1">SUM(F4:F10)</f>
        <v>1</v>
      </c>
      <c r="G11" s="280">
        <f ca="1">SUM(G4:G10)</f>
        <v>0</v>
      </c>
      <c r="H11" s="280">
        <f ca="1">SUM(H4:H10)</f>
        <v>0</v>
      </c>
      <c r="I11" s="296">
        <f ca="1">SUM(I4:I10)</f>
        <v>0</v>
      </c>
      <c r="J11" s="297">
        <f ca="1">SUM(J4:J10)</f>
        <v>1</v>
      </c>
      <c r="K11" s="150"/>
    </row>
    <row r="12" spans="1:11" x14ac:dyDescent="0.25">
      <c r="A12" s="137" t="s">
        <v>80</v>
      </c>
      <c r="B12" s="46" t="s">
        <v>107</v>
      </c>
      <c r="C12" s="46" t="s">
        <v>106</v>
      </c>
      <c r="D12" s="165">
        <f ca="1">IFERROR(SUMIFS(OFFSET(REL_D,,MATCH($D$1,IND,0)-1),REL_D,D$3,IF(LEFT($C12,1)="W",NwID,OrgID),$C12,InService,"Y"),"-")</f>
        <v>9152</v>
      </c>
      <c r="E12" s="201"/>
      <c r="F12" s="55">
        <f t="shared" ref="F12:I17" ca="1" si="4">IFERROR(SUMIFS(OFFSET(REL_D,,MATCH($I$1,IND,0)-1),REL_D,F$3,IF(LEFT($C12,1)="W",NwID,OrgID),$C12,InService,"Y"),"-")</f>
        <v>0</v>
      </c>
      <c r="G12" s="55">
        <f t="shared" ca="1" si="4"/>
        <v>0</v>
      </c>
      <c r="H12" s="55">
        <f t="shared" ca="1" si="4"/>
        <v>0</v>
      </c>
      <c r="I12" s="55">
        <f t="shared" ca="1" si="4"/>
        <v>0</v>
      </c>
      <c r="J12" s="213">
        <f t="shared" ref="J12:J28" ca="1" si="5">SUM(F12:I12)</f>
        <v>0</v>
      </c>
      <c r="K12" s="150"/>
    </row>
    <row r="13" spans="1:11" x14ac:dyDescent="0.25">
      <c r="A13" s="137" t="s">
        <v>34</v>
      </c>
      <c r="B13" s="46" t="s">
        <v>36</v>
      </c>
      <c r="C13" s="46" t="s">
        <v>35</v>
      </c>
      <c r="D13" s="165">
        <f t="shared" ref="D13:D28" ca="1" si="6">IFERROR(SUMIFS(OFFSET(REL_D,,MATCH($D$1,IND,0)-1),REL_D,D$3,IF(LEFT($C13,1)="W",NwID,OrgID),$C13,InService,"Y"),"-")</f>
        <v>8532</v>
      </c>
      <c r="E13" s="202"/>
      <c r="F13" s="55">
        <f t="shared" ca="1" si="4"/>
        <v>0</v>
      </c>
      <c r="G13" s="55">
        <f t="shared" ca="1" si="4"/>
        <v>0</v>
      </c>
      <c r="H13" s="55">
        <f t="shared" ca="1" si="4"/>
        <v>0</v>
      </c>
      <c r="I13" s="55">
        <f t="shared" ca="1" si="4"/>
        <v>0</v>
      </c>
      <c r="J13" s="213">
        <f t="shared" ca="1" si="5"/>
        <v>0</v>
      </c>
      <c r="K13" s="150"/>
    </row>
    <row r="14" spans="1:11" x14ac:dyDescent="0.25">
      <c r="A14" s="137" t="s">
        <v>34</v>
      </c>
      <c r="B14" s="46" t="s">
        <v>40</v>
      </c>
      <c r="C14" s="46" t="s">
        <v>39</v>
      </c>
      <c r="D14" s="165">
        <f t="shared" ca="1" si="6"/>
        <v>4651</v>
      </c>
      <c r="E14" s="202"/>
      <c r="F14" s="55">
        <f t="shared" ca="1" si="4"/>
        <v>0</v>
      </c>
      <c r="G14" s="55">
        <f t="shared" ca="1" si="4"/>
        <v>0</v>
      </c>
      <c r="H14" s="55">
        <f t="shared" ca="1" si="4"/>
        <v>0</v>
      </c>
      <c r="I14" s="55">
        <f t="shared" ca="1" si="4"/>
        <v>0</v>
      </c>
      <c r="J14" s="213">
        <f t="shared" ca="1" si="5"/>
        <v>0</v>
      </c>
      <c r="K14" s="150"/>
    </row>
    <row r="15" spans="1:11" x14ac:dyDescent="0.25">
      <c r="A15" s="137" t="s">
        <v>34</v>
      </c>
      <c r="B15" s="46" t="s">
        <v>86</v>
      </c>
      <c r="C15" s="46" t="s">
        <v>85</v>
      </c>
      <c r="D15" s="165">
        <f t="shared" ca="1" si="6"/>
        <v>9343</v>
      </c>
      <c r="E15" s="202"/>
      <c r="F15" s="55">
        <f t="shared" ca="1" si="4"/>
        <v>0</v>
      </c>
      <c r="G15" s="55">
        <f t="shared" ca="1" si="4"/>
        <v>0</v>
      </c>
      <c r="H15" s="55">
        <f t="shared" ca="1" si="4"/>
        <v>0</v>
      </c>
      <c r="I15" s="55">
        <f t="shared" ca="1" si="4"/>
        <v>0</v>
      </c>
      <c r="J15" s="213">
        <f t="shared" ca="1" si="5"/>
        <v>0</v>
      </c>
      <c r="K15" s="150"/>
    </row>
    <row r="16" spans="1:11" x14ac:dyDescent="0.25">
      <c r="A16" s="137" t="s">
        <v>46</v>
      </c>
      <c r="B16" s="46" t="s">
        <v>52</v>
      </c>
      <c r="C16" s="46" t="s">
        <v>51</v>
      </c>
      <c r="D16" s="165">
        <f t="shared" ca="1" si="6"/>
        <v>7371</v>
      </c>
      <c r="E16" s="202"/>
      <c r="F16" s="55">
        <f t="shared" ca="1" si="4"/>
        <v>0</v>
      </c>
      <c r="G16" s="55">
        <f t="shared" ca="1" si="4"/>
        <v>0</v>
      </c>
      <c r="H16" s="55">
        <f t="shared" ca="1" si="4"/>
        <v>0</v>
      </c>
      <c r="I16" s="55">
        <f t="shared" ca="1" si="4"/>
        <v>0</v>
      </c>
      <c r="J16" s="213">
        <f t="shared" ca="1" si="5"/>
        <v>0</v>
      </c>
      <c r="K16" s="150"/>
    </row>
    <row r="17" spans="1:11" x14ac:dyDescent="0.25">
      <c r="A17" s="163" t="s">
        <v>46</v>
      </c>
      <c r="B17" s="164" t="s">
        <v>71</v>
      </c>
      <c r="C17" s="164" t="s">
        <v>70</v>
      </c>
      <c r="D17" s="165">
        <f t="shared" ca="1" si="6"/>
        <v>5223</v>
      </c>
      <c r="E17" s="202"/>
      <c r="F17" s="55">
        <f t="shared" ca="1" si="4"/>
        <v>1</v>
      </c>
      <c r="G17" s="55">
        <f t="shared" ca="1" si="4"/>
        <v>0</v>
      </c>
      <c r="H17" s="55">
        <f t="shared" ca="1" si="4"/>
        <v>0</v>
      </c>
      <c r="I17" s="55">
        <f t="shared" ca="1" si="4"/>
        <v>0</v>
      </c>
      <c r="J17" s="213">
        <f t="shared" ca="1" si="5"/>
        <v>1</v>
      </c>
      <c r="K17" s="150"/>
    </row>
    <row r="18" spans="1:11" x14ac:dyDescent="0.25">
      <c r="A18" s="163" t="s">
        <v>46</v>
      </c>
      <c r="B18" s="164" t="s">
        <v>50</v>
      </c>
      <c r="C18" s="164" t="s">
        <v>49</v>
      </c>
      <c r="D18" s="165">
        <f t="shared" ca="1" si="6"/>
        <v>10471</v>
      </c>
      <c r="E18" s="202"/>
      <c r="F18" s="55">
        <f t="shared" ref="F18:I28" ca="1" si="7">IFERROR(SUMIFS(OFFSET(REL_D,,MATCH($I$1,IND,0)-1),REL_D,F$3,IF(LEFT($C18,1)="W",NwID,OrgID),$C18,InService,"Y"),"-")</f>
        <v>0</v>
      </c>
      <c r="G18" s="55">
        <f t="shared" ca="1" si="7"/>
        <v>0</v>
      </c>
      <c r="H18" s="55">
        <f t="shared" ca="1" si="7"/>
        <v>0</v>
      </c>
      <c r="I18" s="55">
        <f t="shared" ca="1" si="7"/>
        <v>0</v>
      </c>
      <c r="J18" s="213">
        <f t="shared" ca="1" si="5"/>
        <v>0</v>
      </c>
      <c r="K18" s="150"/>
    </row>
    <row r="19" spans="1:11" x14ac:dyDescent="0.25">
      <c r="A19" s="163" t="s">
        <v>55</v>
      </c>
      <c r="B19" s="164" t="s">
        <v>67</v>
      </c>
      <c r="C19" s="164" t="s">
        <v>66</v>
      </c>
      <c r="D19" s="165">
        <f t="shared" ca="1" si="6"/>
        <v>15253</v>
      </c>
      <c r="E19" s="202"/>
      <c r="F19" s="55">
        <f t="shared" ca="1" si="7"/>
        <v>0</v>
      </c>
      <c r="G19" s="55">
        <f t="shared" ca="1" si="7"/>
        <v>0</v>
      </c>
      <c r="H19" s="55">
        <f t="shared" ca="1" si="7"/>
        <v>0</v>
      </c>
      <c r="I19" s="55">
        <f t="shared" ca="1" si="7"/>
        <v>0</v>
      </c>
      <c r="J19" s="213">
        <f t="shared" ref="J19:J23" ca="1" si="8">SUM(F19:I19)</f>
        <v>0</v>
      </c>
      <c r="K19" s="150"/>
    </row>
    <row r="20" spans="1:11" x14ac:dyDescent="0.25">
      <c r="A20" s="163" t="s">
        <v>27</v>
      </c>
      <c r="B20" s="164" t="s">
        <v>29</v>
      </c>
      <c r="C20" s="164" t="s">
        <v>28</v>
      </c>
      <c r="D20" s="165">
        <f t="shared" ca="1" si="6"/>
        <v>13442</v>
      </c>
      <c r="E20" s="202"/>
      <c r="F20" s="55">
        <f t="shared" ca="1" si="7"/>
        <v>0</v>
      </c>
      <c r="G20" s="55">
        <f t="shared" ca="1" si="7"/>
        <v>0</v>
      </c>
      <c r="H20" s="55">
        <f t="shared" ca="1" si="7"/>
        <v>0</v>
      </c>
      <c r="I20" s="55">
        <f t="shared" ca="1" si="7"/>
        <v>0</v>
      </c>
      <c r="J20" s="213">
        <f t="shared" ca="1" si="8"/>
        <v>0</v>
      </c>
      <c r="K20" s="150"/>
    </row>
    <row r="21" spans="1:11" x14ac:dyDescent="0.25">
      <c r="A21" s="163" t="s">
        <v>27</v>
      </c>
      <c r="B21" s="164" t="s">
        <v>26</v>
      </c>
      <c r="C21" s="164" t="s">
        <v>25</v>
      </c>
      <c r="D21" s="165">
        <f t="shared" ca="1" si="6"/>
        <v>10142</v>
      </c>
      <c r="E21" s="202"/>
      <c r="F21" s="55">
        <f t="shared" ca="1" si="7"/>
        <v>0</v>
      </c>
      <c r="G21" s="55">
        <f t="shared" ca="1" si="7"/>
        <v>0</v>
      </c>
      <c r="H21" s="55">
        <f t="shared" ca="1" si="7"/>
        <v>0</v>
      </c>
      <c r="I21" s="55">
        <f t="shared" ca="1" si="7"/>
        <v>0</v>
      </c>
      <c r="J21" s="213">
        <f t="shared" ca="1" si="8"/>
        <v>0</v>
      </c>
      <c r="K21" s="150"/>
    </row>
    <row r="22" spans="1:11" x14ac:dyDescent="0.25">
      <c r="A22" s="163" t="s">
        <v>27</v>
      </c>
      <c r="B22" s="164" t="s">
        <v>111</v>
      </c>
      <c r="C22" s="164" t="s">
        <v>110</v>
      </c>
      <c r="D22" s="165">
        <f t="shared" ca="1" si="6"/>
        <v>0</v>
      </c>
      <c r="E22" s="202"/>
      <c r="F22" s="55">
        <f t="shared" ca="1" si="7"/>
        <v>0</v>
      </c>
      <c r="G22" s="55">
        <f t="shared" ca="1" si="7"/>
        <v>0</v>
      </c>
      <c r="H22" s="55">
        <f t="shared" ca="1" si="7"/>
        <v>0</v>
      </c>
      <c r="I22" s="55">
        <f t="shared" ca="1" si="7"/>
        <v>0</v>
      </c>
      <c r="J22" s="213">
        <f t="shared" ca="1" si="8"/>
        <v>0</v>
      </c>
      <c r="K22" s="150"/>
    </row>
    <row r="23" spans="1:11" x14ac:dyDescent="0.25">
      <c r="A23" s="163" t="s">
        <v>27</v>
      </c>
      <c r="B23" s="164" t="s">
        <v>38</v>
      </c>
      <c r="C23" s="164" t="s">
        <v>37</v>
      </c>
      <c r="D23" s="165">
        <f t="shared" ca="1" si="6"/>
        <v>8504</v>
      </c>
      <c r="E23" s="202"/>
      <c r="F23" s="55">
        <f t="shared" ca="1" si="7"/>
        <v>0</v>
      </c>
      <c r="G23" s="55">
        <f t="shared" ca="1" si="7"/>
        <v>0</v>
      </c>
      <c r="H23" s="55">
        <f t="shared" ca="1" si="7"/>
        <v>0</v>
      </c>
      <c r="I23" s="55">
        <f t="shared" ca="1" si="7"/>
        <v>0</v>
      </c>
      <c r="J23" s="213">
        <f t="shared" ca="1" si="8"/>
        <v>0</v>
      </c>
      <c r="K23" s="150"/>
    </row>
    <row r="24" spans="1:11" x14ac:dyDescent="0.25">
      <c r="A24" s="137" t="s">
        <v>27</v>
      </c>
      <c r="B24" s="46" t="s">
        <v>31</v>
      </c>
      <c r="C24" s="46" t="s">
        <v>30</v>
      </c>
      <c r="D24" s="165">
        <f t="shared" ca="1" si="6"/>
        <v>6730</v>
      </c>
      <c r="E24" s="202"/>
      <c r="F24" s="55">
        <f t="shared" ca="1" si="7"/>
        <v>0</v>
      </c>
      <c r="G24" s="55">
        <f t="shared" ca="1" si="7"/>
        <v>0</v>
      </c>
      <c r="H24" s="55">
        <f t="shared" ca="1" si="7"/>
        <v>0</v>
      </c>
      <c r="I24" s="55">
        <f t="shared" ca="1" si="7"/>
        <v>0</v>
      </c>
      <c r="J24" s="213">
        <f t="shared" ca="1" si="5"/>
        <v>0</v>
      </c>
      <c r="K24" s="150"/>
    </row>
    <row r="25" spans="1:11" x14ac:dyDescent="0.25">
      <c r="A25" s="137" t="s">
        <v>55</v>
      </c>
      <c r="B25" s="46" t="s">
        <v>54</v>
      </c>
      <c r="C25" s="46" t="s">
        <v>53</v>
      </c>
      <c r="D25" s="165">
        <f t="shared" ca="1" si="6"/>
        <v>6968</v>
      </c>
      <c r="E25" s="202"/>
      <c r="F25" s="55">
        <f t="shared" ca="1" si="7"/>
        <v>0</v>
      </c>
      <c r="G25" s="55">
        <f t="shared" ca="1" si="7"/>
        <v>0</v>
      </c>
      <c r="H25" s="55">
        <f t="shared" ca="1" si="7"/>
        <v>0</v>
      </c>
      <c r="I25" s="55">
        <f t="shared" ca="1" si="7"/>
        <v>0</v>
      </c>
      <c r="J25" s="213">
        <f t="shared" ca="1" si="5"/>
        <v>0</v>
      </c>
      <c r="K25" s="150"/>
    </row>
    <row r="26" spans="1:11" x14ac:dyDescent="0.25">
      <c r="A26" s="137" t="s">
        <v>91</v>
      </c>
      <c r="B26" s="77" t="s">
        <v>95</v>
      </c>
      <c r="C26" s="77" t="s">
        <v>94</v>
      </c>
      <c r="D26" s="165">
        <f t="shared" ca="1" si="6"/>
        <v>8086</v>
      </c>
      <c r="E26" s="202"/>
      <c r="F26" s="55">
        <f t="shared" ca="1" si="7"/>
        <v>0</v>
      </c>
      <c r="G26" s="55">
        <f t="shared" ca="1" si="7"/>
        <v>0</v>
      </c>
      <c r="H26" s="55">
        <f t="shared" ca="1" si="7"/>
        <v>0</v>
      </c>
      <c r="I26" s="55">
        <f t="shared" ca="1" si="7"/>
        <v>0</v>
      </c>
      <c r="J26" s="213">
        <f t="shared" ca="1" si="5"/>
        <v>0</v>
      </c>
      <c r="K26" s="150"/>
    </row>
    <row r="27" spans="1:11" x14ac:dyDescent="0.25">
      <c r="A27" s="137" t="s">
        <v>46</v>
      </c>
      <c r="B27" s="46" t="s">
        <v>77</v>
      </c>
      <c r="C27" s="46" t="s">
        <v>76</v>
      </c>
      <c r="D27" s="165">
        <f t="shared" ca="1" si="6"/>
        <v>9855</v>
      </c>
      <c r="E27" s="202"/>
      <c r="F27" s="55">
        <f t="shared" ca="1" si="7"/>
        <v>0</v>
      </c>
      <c r="G27" s="55">
        <f t="shared" ca="1" si="7"/>
        <v>0</v>
      </c>
      <c r="H27" s="55">
        <f t="shared" ca="1" si="7"/>
        <v>0</v>
      </c>
      <c r="I27" s="55">
        <f t="shared" ca="1" si="7"/>
        <v>0</v>
      </c>
      <c r="J27" s="213">
        <f t="shared" ca="1" si="5"/>
        <v>0</v>
      </c>
      <c r="K27" s="150"/>
    </row>
    <row r="28" spans="1:11" x14ac:dyDescent="0.25">
      <c r="A28" s="137" t="s">
        <v>46</v>
      </c>
      <c r="B28" s="46" t="s">
        <v>45</v>
      </c>
      <c r="C28" s="46" t="s">
        <v>44</v>
      </c>
      <c r="D28" s="165">
        <f t="shared" ca="1" si="6"/>
        <v>14407</v>
      </c>
      <c r="E28" s="202"/>
      <c r="F28" s="55">
        <f t="shared" ca="1" si="7"/>
        <v>0</v>
      </c>
      <c r="G28" s="55">
        <f t="shared" ca="1" si="7"/>
        <v>0</v>
      </c>
      <c r="H28" s="55">
        <f t="shared" ca="1" si="7"/>
        <v>0</v>
      </c>
      <c r="I28" s="55">
        <f t="shared" ca="1" si="7"/>
        <v>0</v>
      </c>
      <c r="J28" s="213">
        <f t="shared" ca="1" si="5"/>
        <v>0</v>
      </c>
      <c r="K28" s="150"/>
    </row>
    <row r="29" spans="1:11" x14ac:dyDescent="0.25">
      <c r="A29" s="298"/>
      <c r="B29" s="299"/>
      <c r="C29" s="299" t="s">
        <v>125</v>
      </c>
      <c r="D29" s="300">
        <f ca="1">SUM(D12:D28)</f>
        <v>148130</v>
      </c>
      <c r="E29" s="301"/>
      <c r="F29" s="302">
        <f ca="1">SUM(F12:F28)</f>
        <v>1</v>
      </c>
      <c r="G29" s="302">
        <f ca="1">SUM(G12:G28)</f>
        <v>0</v>
      </c>
      <c r="H29" s="302">
        <f ca="1">SUM(H12:H28)</f>
        <v>0</v>
      </c>
      <c r="I29" s="302">
        <f ca="1">SUM(I12:I28)</f>
        <v>0</v>
      </c>
      <c r="J29" s="303">
        <f ca="1">SUM(J12:J28)</f>
        <v>1</v>
      </c>
      <c r="K29" s="150"/>
    </row>
    <row r="30" spans="1:11" x14ac:dyDescent="0.25">
      <c r="A30" s="154"/>
      <c r="K30" s="150"/>
    </row>
    <row r="31" spans="1:11" x14ac:dyDescent="0.25">
      <c r="A31" s="154"/>
      <c r="B31" s="158"/>
      <c r="C31" s="159"/>
      <c r="K31" s="150"/>
    </row>
    <row r="32" spans="1:11" x14ac:dyDescent="0.25">
      <c r="A32" s="154"/>
      <c r="K32" s="150"/>
    </row>
    <row r="33" spans="1:11" x14ac:dyDescent="0.25">
      <c r="A33" s="154"/>
      <c r="K33" s="150"/>
    </row>
    <row r="34" spans="1:11" x14ac:dyDescent="0.25">
      <c r="A34" s="154"/>
      <c r="K34" s="150"/>
    </row>
    <row r="35" spans="1:11" x14ac:dyDescent="0.25">
      <c r="A35" s="154"/>
      <c r="K35" s="150"/>
    </row>
    <row r="36" spans="1:11" x14ac:dyDescent="0.25">
      <c r="A36" s="154"/>
      <c r="K36" s="150"/>
    </row>
    <row r="37" spans="1:11" x14ac:dyDescent="0.25">
      <c r="A37" s="155"/>
      <c r="B37" s="156"/>
      <c r="C37" s="156"/>
      <c r="D37" s="156"/>
      <c r="E37" s="156"/>
      <c r="F37" s="156"/>
      <c r="G37" s="156"/>
      <c r="H37" s="156"/>
      <c r="I37" s="156"/>
      <c r="J37" s="156"/>
      <c r="K37" s="157"/>
    </row>
  </sheetData>
  <pageMargins left="0.7" right="0.7" top="0.75" bottom="0.75" header="0.3" footer="0.3"/>
  <ignoredErrors>
    <ignoredError sqref="D11:J11 D13:E14 E12" formula="1"/>
  </ignoredErrors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 codeName="Sheet111">
    <tabColor rgb="FFC00000"/>
  </sheetPr>
  <dimension ref="A1:AD298"/>
  <sheetViews>
    <sheetView topLeftCell="A136" zoomScale="85" zoomScaleNormal="85" workbookViewId="0">
      <selection activeCell="E165" sqref="E165"/>
    </sheetView>
  </sheetViews>
  <sheetFormatPr defaultRowHeight="15" x14ac:dyDescent="0.25"/>
  <cols>
    <col min="1" max="2" width="11.85546875" style="44" customWidth="1"/>
    <col min="3" max="3" width="17.7109375" customWidth="1"/>
    <col min="4" max="4" width="2.7109375" customWidth="1"/>
    <col min="5" max="5" width="18.140625" customWidth="1"/>
    <col min="6" max="6" width="3" customWidth="1"/>
    <col min="7" max="8" width="13.7109375" customWidth="1"/>
    <col min="9" max="9" width="3" customWidth="1"/>
    <col min="12" max="14" width="12.7109375" customWidth="1"/>
    <col min="15" max="15" width="12.7109375" style="316" customWidth="1"/>
    <col min="16" max="16" width="12.7109375" style="323" customWidth="1"/>
    <col min="17" max="17" width="12.7109375" style="307" customWidth="1"/>
    <col min="18" max="18" width="10.85546875" style="162" customWidth="1"/>
    <col min="19" max="19" width="12.85546875" style="323" customWidth="1"/>
    <col min="20" max="20" width="14.28515625" customWidth="1"/>
    <col min="21" max="21" width="13" customWidth="1"/>
    <col min="22" max="22" width="11.28515625" style="325" customWidth="1"/>
    <col min="23" max="23" width="12.28515625" customWidth="1"/>
    <col min="24" max="24" width="16.42578125" customWidth="1"/>
    <col min="25" max="25" width="9.7109375" customWidth="1"/>
  </cols>
  <sheetData>
    <row r="1" spans="1:29" ht="15.75" thickBot="1" x14ac:dyDescent="0.3">
      <c r="A1" s="24" t="s">
        <v>17</v>
      </c>
      <c r="B1" s="24" t="s">
        <v>20</v>
      </c>
      <c r="C1" s="25" t="s">
        <v>112</v>
      </c>
      <c r="D1" s="25" t="s">
        <v>113</v>
      </c>
      <c r="E1" s="26" t="s">
        <v>114</v>
      </c>
      <c r="F1" s="25" t="s">
        <v>113</v>
      </c>
      <c r="G1" s="25" t="s">
        <v>113</v>
      </c>
      <c r="H1" s="25" t="s">
        <v>115</v>
      </c>
      <c r="I1" s="25" t="s">
        <v>113</v>
      </c>
      <c r="J1" s="27" t="s">
        <v>16</v>
      </c>
      <c r="K1" s="27" t="s">
        <v>18</v>
      </c>
      <c r="L1" s="28" t="s">
        <v>116</v>
      </c>
      <c r="M1" s="28" t="s">
        <v>126</v>
      </c>
      <c r="N1" s="28" t="s">
        <v>127</v>
      </c>
      <c r="O1" s="313" t="s">
        <v>128</v>
      </c>
      <c r="P1" s="320" t="s">
        <v>129</v>
      </c>
      <c r="Q1" s="304" t="s">
        <v>130</v>
      </c>
      <c r="R1" s="317" t="s">
        <v>131</v>
      </c>
      <c r="S1" s="324" t="s">
        <v>132</v>
      </c>
      <c r="T1" t="s">
        <v>133</v>
      </c>
      <c r="U1" t="s">
        <v>136</v>
      </c>
      <c r="V1" s="325" t="s">
        <v>178</v>
      </c>
      <c r="W1" t="s">
        <v>185</v>
      </c>
      <c r="X1" t="s">
        <v>134</v>
      </c>
      <c r="Y1" t="s">
        <v>207</v>
      </c>
      <c r="Z1" t="s">
        <v>135</v>
      </c>
      <c r="AA1" t="s">
        <v>191</v>
      </c>
    </row>
    <row r="2" spans="1:29" ht="15.75" thickBot="1" x14ac:dyDescent="0.3">
      <c r="A2" s="29"/>
      <c r="B2" s="29"/>
      <c r="C2" s="30"/>
      <c r="D2" s="30"/>
      <c r="E2" s="31" t="s">
        <v>117</v>
      </c>
      <c r="F2" s="30"/>
      <c r="G2" s="5" t="s">
        <v>118</v>
      </c>
      <c r="H2" s="5" t="s">
        <v>119</v>
      </c>
      <c r="I2" s="30"/>
      <c r="J2" s="30"/>
      <c r="K2" s="30" t="s">
        <v>120</v>
      </c>
      <c r="L2" s="32" t="str">
        <f>TRIM(MID(L4,2,FIND($H$2,L4)-2))</f>
        <v>00-00</v>
      </c>
      <c r="M2" s="32" t="str">
        <f t="shared" ref="M2:P2" si="0">TRIM(MID(M4,2,FIND($H$2,M4)-2))</f>
        <v>NIS06-M02</v>
      </c>
      <c r="N2" s="32" t="str">
        <f t="shared" si="0"/>
        <v>NIS06-M03</v>
      </c>
      <c r="O2" s="314" t="str">
        <f t="shared" si="0"/>
        <v>NIS06-M06</v>
      </c>
      <c r="P2" s="321" t="str">
        <f t="shared" si="0"/>
        <v>NIS06-M07</v>
      </c>
      <c r="Q2" s="305" t="str">
        <f>TRIM(MID(Q4,2,FIND($H$2,Q4)-2))</f>
        <v>NIS06-M08a</v>
      </c>
      <c r="R2" s="318" t="str">
        <f t="shared" ref="R2:Z2" si="1">TRIM(MID(R4,2,FIND($H$2,R4)-2))</f>
        <v>NIS06-M10a</v>
      </c>
      <c r="S2" s="321" t="str">
        <f t="shared" si="1"/>
        <v>NIS06-M10c</v>
      </c>
      <c r="T2" s="32" t="str">
        <f t="shared" si="1"/>
        <v>NIS06-M16</v>
      </c>
      <c r="U2" s="32" t="str">
        <f t="shared" si="1"/>
        <v>NIS06-M17</v>
      </c>
      <c r="V2" s="326" t="str">
        <f t="shared" si="1"/>
        <v>NIS06-M18</v>
      </c>
      <c r="W2" s="32" t="str">
        <f t="shared" si="1"/>
        <v>NIS06-M19</v>
      </c>
      <c r="X2" s="32" t="str">
        <f t="shared" si="1"/>
        <v>NIS06-M20</v>
      </c>
      <c r="Y2" s="32" t="str">
        <f t="shared" si="1"/>
        <v>NIS06-M21</v>
      </c>
      <c r="Z2" s="32" t="str">
        <f t="shared" si="1"/>
        <v>06-M01a</v>
      </c>
      <c r="AA2" t="s">
        <v>191</v>
      </c>
    </row>
    <row r="3" spans="1:29" s="39" customFormat="1" ht="105.75" thickBot="1" x14ac:dyDescent="0.3">
      <c r="A3" s="33"/>
      <c r="B3" s="34"/>
      <c r="C3" s="35" t="s">
        <v>121</v>
      </c>
      <c r="D3" s="36"/>
      <c r="E3" s="36" t="s">
        <v>122</v>
      </c>
      <c r="F3" s="35"/>
      <c r="G3" s="37" t="s">
        <v>123</v>
      </c>
      <c r="H3" s="35"/>
      <c r="I3" s="35"/>
      <c r="J3" s="35"/>
      <c r="K3" s="35" t="s">
        <v>124</v>
      </c>
      <c r="L3" s="38" t="str">
        <f>TRIM(MID(L4,FIND($H$2,L4)+2,LEN(L4)))</f>
        <v>Listsize</v>
      </c>
      <c r="M3" s="38" t="str">
        <f t="shared" ref="M3:AA3" si="2">TRIM(MID(M4,FIND($H$2,M4)+2,LEN(M4)))</f>
        <v>Chlamydia dx, Pt Notification &amp; Follow Up (PAYMENT) [Q1]</v>
      </c>
      <c r="N3" s="38" t="str">
        <f t="shared" si="2"/>
        <v>Herpes / Warts dx, Pt Notification &amp; Ref (PAYMENT) [Q1]</v>
      </c>
      <c r="O3" s="315" t="str">
        <f t="shared" si="2"/>
        <v>Hep B Vacinne &amp; Post-Vacc Test (PAYMENT) [Q1]</v>
      </c>
      <c r="P3" s="322" t="str">
        <f t="shared" si="2"/>
        <v>Implant Insertion (PAYMENT) [Q1]</v>
      </c>
      <c r="Q3" s="306" t="str">
        <f t="shared" si="2"/>
        <v>IUCD/Mirena/Jaydess Insertion (PAYMENT) [Q1]</v>
      </c>
      <c r="R3" s="319" t="str">
        <f t="shared" si="2"/>
        <v>IUCD/Mirena/Jaydess Removal (PAYMENT) [Q1]</v>
      </c>
      <c r="S3" s="322" t="str">
        <f t="shared" si="2"/>
        <v>Implant Removed (PAYMENT) [Q1]</v>
      </c>
      <c r="T3" s="38" t="str">
        <f t="shared" si="2"/>
        <v>STI dx, Pt Notification &amp; Referral (PAYMENT) [Q1]</v>
      </c>
      <c r="U3" s="38" t="str">
        <f t="shared" si="2"/>
        <v>Chlamydia &amp; Gonorrhoea Screening excl. 15-24years (PAYMENT) [Q1]</v>
      </c>
      <c r="V3" s="327" t="str">
        <f t="shared" si="2"/>
        <v>Chlamydia &amp; Gonorrhoea Screening 15-24years (PAYMENT) [Q1]</v>
      </c>
      <c r="W3" s="38" t="str">
        <f t="shared" si="2"/>
        <v>HIV, Hep B, syphil Screening (PAYMENT) [Q1]</v>
      </c>
      <c r="X3" s="38" t="str">
        <f t="shared" si="2"/>
        <v>HIV dx, Pt Notification &amp; Referral (PAYMENT) [Q1]</v>
      </c>
      <c r="Y3" s="38" t="str">
        <f t="shared" si="2"/>
        <v>Condoms Issued (PAYMENT) [Q1]</v>
      </c>
      <c r="Z3" s="38" t="str">
        <f t="shared" si="2"/>
        <v>age 15-24yrs</v>
      </c>
      <c r="AA3" s="38" t="e">
        <f t="shared" si="2"/>
        <v>#N/A</v>
      </c>
    </row>
    <row r="4" spans="1:29" s="39" customFormat="1" ht="15" customHeight="1" x14ac:dyDescent="0.25">
      <c r="A4" s="40">
        <f ca="1">IF(E4="Last Run:",OFFSET(E4,3,0),A3)</f>
        <v>45108</v>
      </c>
      <c r="B4" s="41" t="e">
        <f>VLOOKUP(J4,Practice!$A$1:$E$48,5,0)</f>
        <v>#N/A</v>
      </c>
      <c r="C4" t="s">
        <v>219</v>
      </c>
      <c r="D4"/>
      <c r="E4" t="s">
        <v>220</v>
      </c>
      <c r="F4"/>
      <c r="G4" t="s">
        <v>221</v>
      </c>
      <c r="H4">
        <v>304321</v>
      </c>
      <c r="I4"/>
      <c r="J4"/>
      <c r="K4" t="s">
        <v>222</v>
      </c>
      <c r="L4" t="s">
        <v>223</v>
      </c>
      <c r="M4" t="s">
        <v>224</v>
      </c>
      <c r="N4" t="s">
        <v>225</v>
      </c>
      <c r="O4" t="s">
        <v>226</v>
      </c>
      <c r="P4" t="s">
        <v>227</v>
      </c>
      <c r="Q4" t="s">
        <v>228</v>
      </c>
      <c r="R4" t="s">
        <v>229</v>
      </c>
      <c r="S4" t="s">
        <v>230</v>
      </c>
      <c r="T4" t="s">
        <v>231</v>
      </c>
      <c r="U4" t="s">
        <v>232</v>
      </c>
      <c r="V4" t="s">
        <v>233</v>
      </c>
      <c r="W4" t="s">
        <v>234</v>
      </c>
      <c r="X4" t="s">
        <v>235</v>
      </c>
      <c r="Y4" t="s">
        <v>236</v>
      </c>
      <c r="Z4" t="s">
        <v>237</v>
      </c>
      <c r="AA4" t="e">
        <f>VLOOKUP(J4,Practice!$A$2:$F$41,6,0)</f>
        <v>#N/A</v>
      </c>
      <c r="AB4"/>
    </row>
    <row r="5" spans="1:29" x14ac:dyDescent="0.25">
      <c r="A5" s="40">
        <f t="shared" ref="A5:A44" ca="1" si="3">IF(E5="Last Run:",OFFSET(E5,3,0),A4)</f>
        <v>45108</v>
      </c>
      <c r="B5" s="41" t="e">
        <f>VLOOKUP(J5,Practice!$A$1:$E$48,5,0)</f>
        <v>#N/A</v>
      </c>
      <c r="E5" s="42">
        <v>45131.473611111112</v>
      </c>
      <c r="G5" t="s">
        <v>238</v>
      </c>
      <c r="H5">
        <v>156945</v>
      </c>
      <c r="J5" t="s">
        <v>239</v>
      </c>
      <c r="O5"/>
      <c r="P5"/>
      <c r="Q5"/>
      <c r="R5"/>
      <c r="S5"/>
      <c r="V5"/>
      <c r="AA5" t="e">
        <f>VLOOKUP(J5,Practice!$A$2:$F$41,6,0)</f>
        <v>#N/A</v>
      </c>
    </row>
    <row r="6" spans="1:29" x14ac:dyDescent="0.25">
      <c r="A6" s="40">
        <f t="shared" ca="1" si="3"/>
        <v>45108</v>
      </c>
      <c r="B6" s="41" t="str">
        <f>VLOOKUP(J6,Practice!$A$1:$E$48,5,0)</f>
        <v>WF-6</v>
      </c>
      <c r="E6" t="s">
        <v>240</v>
      </c>
      <c r="G6" t="s">
        <v>241</v>
      </c>
      <c r="H6">
        <v>147376</v>
      </c>
      <c r="J6" t="s">
        <v>83</v>
      </c>
      <c r="L6">
        <v>8913</v>
      </c>
      <c r="M6">
        <v>0</v>
      </c>
      <c r="N6">
        <v>0</v>
      </c>
      <c r="O6">
        <v>0</v>
      </c>
      <c r="P6">
        <v>0</v>
      </c>
      <c r="Q6">
        <v>1</v>
      </c>
      <c r="R6">
        <v>0</v>
      </c>
      <c r="S6">
        <v>0</v>
      </c>
      <c r="T6">
        <v>0</v>
      </c>
      <c r="U6">
        <v>1</v>
      </c>
      <c r="V6">
        <v>0</v>
      </c>
      <c r="W6">
        <v>1</v>
      </c>
      <c r="X6">
        <v>0</v>
      </c>
      <c r="Y6">
        <v>0</v>
      </c>
      <c r="Z6">
        <v>1076</v>
      </c>
      <c r="AA6" t="str">
        <f>VLOOKUP(J6,Practice!$A$2:$F$41,6,0)</f>
        <v>N</v>
      </c>
      <c r="AC6">
        <f>COUNTIF($AA:$AA,"Y")</f>
        <v>67</v>
      </c>
    </row>
    <row r="7" spans="1:29" x14ac:dyDescent="0.25">
      <c r="A7" s="40">
        <f t="shared" ca="1" si="3"/>
        <v>45108</v>
      </c>
      <c r="B7" s="41" t="str">
        <f>VLOOKUP(J7,Practice!$A$1:$E$48,5,0)</f>
        <v>WF-1</v>
      </c>
      <c r="E7" s="43">
        <v>45108</v>
      </c>
      <c r="J7" t="s">
        <v>85</v>
      </c>
      <c r="L7">
        <v>9443</v>
      </c>
      <c r="M7">
        <v>0</v>
      </c>
      <c r="N7">
        <v>0</v>
      </c>
      <c r="O7">
        <v>0</v>
      </c>
      <c r="P7">
        <v>0</v>
      </c>
      <c r="Q7">
        <v>1</v>
      </c>
      <c r="R7">
        <v>6</v>
      </c>
      <c r="S7">
        <v>0</v>
      </c>
      <c r="T7">
        <v>0</v>
      </c>
      <c r="U7">
        <v>4</v>
      </c>
      <c r="V7">
        <v>0</v>
      </c>
      <c r="W7">
        <v>2</v>
      </c>
      <c r="X7">
        <v>0</v>
      </c>
      <c r="Y7">
        <v>0</v>
      </c>
      <c r="Z7">
        <v>919</v>
      </c>
      <c r="AA7" t="str">
        <f>VLOOKUP(J7,Practice!$A$2:$F$41,6,0)</f>
        <v>Y</v>
      </c>
      <c r="AC7">
        <f>COUNTIF($AA:$AA,"N")</f>
        <v>88</v>
      </c>
    </row>
    <row r="8" spans="1:29" x14ac:dyDescent="0.25">
      <c r="A8" s="40">
        <f t="shared" ca="1" si="3"/>
        <v>45108</v>
      </c>
      <c r="B8" s="41" t="str">
        <f>VLOOKUP(J8,Practice!$A$1:$E$48,5,0)</f>
        <v>WF-7</v>
      </c>
      <c r="J8" t="s">
        <v>89</v>
      </c>
      <c r="L8">
        <v>7068</v>
      </c>
      <c r="M8">
        <v>0</v>
      </c>
      <c r="N8">
        <v>0</v>
      </c>
      <c r="O8">
        <v>0</v>
      </c>
      <c r="P8">
        <v>0</v>
      </c>
      <c r="Q8">
        <v>0</v>
      </c>
      <c r="R8">
        <v>1</v>
      </c>
      <c r="S8">
        <v>0</v>
      </c>
      <c r="T8">
        <v>0</v>
      </c>
      <c r="U8">
        <v>0</v>
      </c>
      <c r="V8">
        <v>0</v>
      </c>
      <c r="W8">
        <v>0</v>
      </c>
      <c r="X8">
        <v>0</v>
      </c>
      <c r="Y8">
        <v>0</v>
      </c>
      <c r="Z8">
        <v>819</v>
      </c>
      <c r="AA8" t="str">
        <f>VLOOKUP(J8,Practice!$A$2:$F$41,6,0)</f>
        <v>N</v>
      </c>
    </row>
    <row r="9" spans="1:29" x14ac:dyDescent="0.25">
      <c r="A9" s="40">
        <f t="shared" ca="1" si="3"/>
        <v>45108</v>
      </c>
      <c r="B9" s="41" t="str">
        <f>VLOOKUP(J9,Practice!$A$1:$E$48,5,0)</f>
        <v>WF-3</v>
      </c>
      <c r="J9" t="s">
        <v>41</v>
      </c>
      <c r="L9">
        <v>9789</v>
      </c>
      <c r="M9">
        <v>0</v>
      </c>
      <c r="N9">
        <v>0</v>
      </c>
      <c r="O9">
        <v>0</v>
      </c>
      <c r="P9">
        <v>0</v>
      </c>
      <c r="Q9">
        <v>1</v>
      </c>
      <c r="R9">
        <v>0</v>
      </c>
      <c r="S9">
        <v>0</v>
      </c>
      <c r="T9">
        <v>0</v>
      </c>
      <c r="U9">
        <v>0</v>
      </c>
      <c r="V9">
        <v>0</v>
      </c>
      <c r="W9">
        <v>0</v>
      </c>
      <c r="X9">
        <v>0</v>
      </c>
      <c r="Y9">
        <v>0</v>
      </c>
      <c r="Z9">
        <v>1271</v>
      </c>
      <c r="AA9" t="str">
        <f>VLOOKUP(J9,Practice!$A$2:$F$41,6,0)</f>
        <v>N</v>
      </c>
    </row>
    <row r="10" spans="1:29" x14ac:dyDescent="0.25">
      <c r="A10" s="40">
        <f t="shared" ca="1" si="3"/>
        <v>45108</v>
      </c>
      <c r="B10" s="41" t="str">
        <f>VLOOKUP(J10,Practice!$A$1:$E$48,5,0)</f>
        <v>WF-7</v>
      </c>
      <c r="J10" t="s">
        <v>94</v>
      </c>
      <c r="L10">
        <v>8281</v>
      </c>
      <c r="M10">
        <v>0</v>
      </c>
      <c r="N10">
        <v>0</v>
      </c>
      <c r="O10">
        <v>0</v>
      </c>
      <c r="P10">
        <v>0</v>
      </c>
      <c r="Q10">
        <v>1</v>
      </c>
      <c r="R10">
        <v>0</v>
      </c>
      <c r="S10">
        <v>0</v>
      </c>
      <c r="T10">
        <v>0</v>
      </c>
      <c r="U10">
        <v>0</v>
      </c>
      <c r="V10">
        <v>0</v>
      </c>
      <c r="W10">
        <v>0</v>
      </c>
      <c r="X10">
        <v>0</v>
      </c>
      <c r="Y10">
        <v>0</v>
      </c>
      <c r="Z10">
        <v>1010</v>
      </c>
      <c r="AA10" t="str">
        <f>VLOOKUP(J10,Practice!$A$2:$F$41,6,0)</f>
        <v>Y</v>
      </c>
    </row>
    <row r="11" spans="1:29" x14ac:dyDescent="0.25">
      <c r="A11" s="40">
        <f t="shared" ca="1" si="3"/>
        <v>45108</v>
      </c>
      <c r="B11" s="41" t="str">
        <f>VLOOKUP(J11,Practice!$A$1:$E$48,5,0)</f>
        <v>WF-4</v>
      </c>
      <c r="J11" t="s">
        <v>44</v>
      </c>
      <c r="L11">
        <v>14359</v>
      </c>
      <c r="M11">
        <v>0</v>
      </c>
      <c r="N11">
        <v>0</v>
      </c>
      <c r="O11">
        <v>0</v>
      </c>
      <c r="P11">
        <v>0</v>
      </c>
      <c r="Q11">
        <v>0</v>
      </c>
      <c r="R11">
        <v>0</v>
      </c>
      <c r="S11">
        <v>0</v>
      </c>
      <c r="T11">
        <v>0</v>
      </c>
      <c r="U11">
        <v>0</v>
      </c>
      <c r="V11">
        <v>0</v>
      </c>
      <c r="W11">
        <v>2</v>
      </c>
      <c r="X11">
        <v>0</v>
      </c>
      <c r="Y11">
        <v>0</v>
      </c>
      <c r="Z11">
        <v>1423</v>
      </c>
      <c r="AA11" t="str">
        <f>VLOOKUP(J11,Practice!$A$2:$F$41,6,0)</f>
        <v>Y</v>
      </c>
    </row>
    <row r="12" spans="1:29" x14ac:dyDescent="0.25">
      <c r="A12" s="40">
        <f t="shared" ca="1" si="3"/>
        <v>45108</v>
      </c>
      <c r="B12" s="41" t="str">
        <f>VLOOKUP(J12,Practice!$A$1:$E$48,5,0)</f>
        <v>WF-3</v>
      </c>
      <c r="J12" t="s">
        <v>47</v>
      </c>
      <c r="L12">
        <v>11122</v>
      </c>
      <c r="M12">
        <v>0</v>
      </c>
      <c r="N12">
        <v>0</v>
      </c>
      <c r="O12">
        <v>0</v>
      </c>
      <c r="P12">
        <v>0</v>
      </c>
      <c r="Q12">
        <v>1</v>
      </c>
      <c r="R12">
        <v>0</v>
      </c>
      <c r="S12">
        <v>0</v>
      </c>
      <c r="T12">
        <v>0</v>
      </c>
      <c r="U12">
        <v>0</v>
      </c>
      <c r="V12">
        <v>0</v>
      </c>
      <c r="W12">
        <v>0</v>
      </c>
      <c r="X12">
        <v>0</v>
      </c>
      <c r="Y12">
        <v>0</v>
      </c>
      <c r="Z12">
        <v>1619</v>
      </c>
      <c r="AA12" t="str">
        <f>VLOOKUP(J12,Practice!$A$2:$F$41,6,0)</f>
        <v>N</v>
      </c>
    </row>
    <row r="13" spans="1:29" x14ac:dyDescent="0.25">
      <c r="A13" s="40">
        <f t="shared" ca="1" si="3"/>
        <v>45108</v>
      </c>
      <c r="B13" s="41" t="str">
        <f>VLOOKUP(J13,Practice!$A$1:$E$48,5,0)</f>
        <v>WF-4</v>
      </c>
      <c r="J13" t="s">
        <v>49</v>
      </c>
      <c r="L13">
        <v>10449</v>
      </c>
      <c r="M13">
        <v>0</v>
      </c>
      <c r="N13">
        <v>0</v>
      </c>
      <c r="O13">
        <v>0</v>
      </c>
      <c r="P13">
        <v>1</v>
      </c>
      <c r="Q13">
        <v>0</v>
      </c>
      <c r="R13">
        <v>0</v>
      </c>
      <c r="S13">
        <v>2</v>
      </c>
      <c r="T13">
        <v>0</v>
      </c>
      <c r="U13">
        <v>0</v>
      </c>
      <c r="V13">
        <v>0</v>
      </c>
      <c r="W13">
        <v>0</v>
      </c>
      <c r="X13">
        <v>0</v>
      </c>
      <c r="Y13">
        <v>0</v>
      </c>
      <c r="Z13">
        <v>1005</v>
      </c>
      <c r="AA13" t="str">
        <f>VLOOKUP(J13,Practice!$A$2:$F$41,6,0)</f>
        <v>Y</v>
      </c>
    </row>
    <row r="14" spans="1:29" x14ac:dyDescent="0.25">
      <c r="A14" s="40">
        <f t="shared" ca="1" si="3"/>
        <v>45108</v>
      </c>
      <c r="B14" s="41" t="str">
        <f>VLOOKUP(J14,Practice!$A$1:$E$48,5,0)</f>
        <v>WF-5</v>
      </c>
      <c r="J14" t="s">
        <v>58</v>
      </c>
      <c r="L14">
        <v>2070</v>
      </c>
      <c r="M14">
        <v>0</v>
      </c>
      <c r="N14">
        <v>0</v>
      </c>
      <c r="O14">
        <v>0</v>
      </c>
      <c r="P14">
        <v>0</v>
      </c>
      <c r="Q14">
        <v>0</v>
      </c>
      <c r="R14">
        <v>0</v>
      </c>
      <c r="S14">
        <v>0</v>
      </c>
      <c r="T14">
        <v>0</v>
      </c>
      <c r="U14">
        <v>0</v>
      </c>
      <c r="V14">
        <v>0</v>
      </c>
      <c r="W14">
        <v>0</v>
      </c>
      <c r="X14">
        <v>0</v>
      </c>
      <c r="Y14">
        <v>0</v>
      </c>
      <c r="Z14">
        <v>258</v>
      </c>
      <c r="AA14" t="str">
        <f>VLOOKUP(J14,Practice!$A$2:$F$41,6,0)</f>
        <v>N</v>
      </c>
    </row>
    <row r="15" spans="1:29" x14ac:dyDescent="0.25">
      <c r="A15" s="40">
        <f t="shared" ca="1" si="3"/>
        <v>45108</v>
      </c>
      <c r="B15" s="41" t="str">
        <f>VLOOKUP(J15,Practice!$A$1:$E$48,5,0)</f>
        <v>WF-7</v>
      </c>
      <c r="J15" t="s">
        <v>102</v>
      </c>
      <c r="L15">
        <v>15845</v>
      </c>
      <c r="M15">
        <v>0</v>
      </c>
      <c r="N15">
        <v>0</v>
      </c>
      <c r="O15">
        <v>0</v>
      </c>
      <c r="P15">
        <v>0</v>
      </c>
      <c r="Q15">
        <v>0</v>
      </c>
      <c r="R15">
        <v>0</v>
      </c>
      <c r="S15">
        <v>0</v>
      </c>
      <c r="T15">
        <v>0</v>
      </c>
      <c r="U15">
        <v>0</v>
      </c>
      <c r="V15">
        <v>0</v>
      </c>
      <c r="W15">
        <v>0</v>
      </c>
      <c r="X15">
        <v>0</v>
      </c>
      <c r="Y15">
        <v>0</v>
      </c>
      <c r="Z15">
        <v>1762</v>
      </c>
      <c r="AA15" t="str">
        <f>VLOOKUP(J15,Practice!$A$2:$F$41,6,0)</f>
        <v>N</v>
      </c>
    </row>
    <row r="16" spans="1:29" x14ac:dyDescent="0.25">
      <c r="A16" s="40">
        <f t="shared" ca="1" si="3"/>
        <v>45108</v>
      </c>
      <c r="B16" s="41" t="str">
        <f>VLOOKUP(J16,Practice!$A$1:$E$48,5,0)</f>
        <v>WF-7</v>
      </c>
      <c r="J16" t="s">
        <v>96</v>
      </c>
      <c r="L16">
        <v>7209</v>
      </c>
      <c r="M16">
        <v>0</v>
      </c>
      <c r="N16">
        <v>0</v>
      </c>
      <c r="O16">
        <v>0</v>
      </c>
      <c r="P16">
        <v>0</v>
      </c>
      <c r="Q16">
        <v>1</v>
      </c>
      <c r="R16">
        <v>0</v>
      </c>
      <c r="S16">
        <v>0</v>
      </c>
      <c r="T16">
        <v>0</v>
      </c>
      <c r="U16">
        <v>0</v>
      </c>
      <c r="V16">
        <v>0</v>
      </c>
      <c r="W16">
        <v>0</v>
      </c>
      <c r="X16">
        <v>0</v>
      </c>
      <c r="Y16">
        <v>0</v>
      </c>
      <c r="Z16">
        <v>785</v>
      </c>
      <c r="AA16" t="str">
        <f>VLOOKUP(J16,Practice!$A$2:$F$41,6,0)</f>
        <v>N</v>
      </c>
    </row>
    <row r="17" spans="1:27" x14ac:dyDescent="0.25">
      <c r="A17" s="40">
        <f t="shared" ca="1" si="3"/>
        <v>45108</v>
      </c>
      <c r="B17" s="41" t="str">
        <f>VLOOKUP(J17,Practice!$A$1:$E$48,5,0)</f>
        <v>WF-2</v>
      </c>
      <c r="J17" t="s">
        <v>30</v>
      </c>
      <c r="L17">
        <v>6770</v>
      </c>
      <c r="M17">
        <v>0</v>
      </c>
      <c r="N17">
        <v>0</v>
      </c>
      <c r="O17">
        <v>0</v>
      </c>
      <c r="P17">
        <v>1</v>
      </c>
      <c r="Q17">
        <v>5</v>
      </c>
      <c r="R17">
        <v>1</v>
      </c>
      <c r="S17">
        <v>0</v>
      </c>
      <c r="T17">
        <v>0</v>
      </c>
      <c r="U17">
        <v>0</v>
      </c>
      <c r="V17">
        <v>0</v>
      </c>
      <c r="W17">
        <v>0</v>
      </c>
      <c r="X17">
        <v>0</v>
      </c>
      <c r="Y17">
        <v>0</v>
      </c>
      <c r="Z17">
        <v>743</v>
      </c>
      <c r="AA17" t="str">
        <f>VLOOKUP(J17,Practice!$A$2:$F$41,6,0)</f>
        <v>Y</v>
      </c>
    </row>
    <row r="18" spans="1:27" x14ac:dyDescent="0.25">
      <c r="A18" s="40">
        <f t="shared" ca="1" si="3"/>
        <v>45108</v>
      </c>
      <c r="B18" s="41" t="str">
        <f>VLOOKUP(J18,Practice!$A$1:$E$48,5,0)</f>
        <v>WF-6</v>
      </c>
      <c r="J18" t="s">
        <v>87</v>
      </c>
      <c r="L18">
        <v>6353</v>
      </c>
      <c r="M18">
        <v>0</v>
      </c>
      <c r="N18">
        <v>0</v>
      </c>
      <c r="O18">
        <v>0</v>
      </c>
      <c r="P18">
        <v>0</v>
      </c>
      <c r="Q18">
        <v>0</v>
      </c>
      <c r="R18">
        <v>0</v>
      </c>
      <c r="S18">
        <v>0</v>
      </c>
      <c r="T18">
        <v>0</v>
      </c>
      <c r="U18">
        <v>0</v>
      </c>
      <c r="V18">
        <v>0</v>
      </c>
      <c r="W18">
        <v>0</v>
      </c>
      <c r="X18">
        <v>0</v>
      </c>
      <c r="Y18">
        <v>0</v>
      </c>
      <c r="Z18">
        <v>780</v>
      </c>
      <c r="AA18" t="str">
        <f>VLOOKUP(J18,Practice!$A$2:$F$41,6,0)</f>
        <v>N</v>
      </c>
    </row>
    <row r="19" spans="1:27" x14ac:dyDescent="0.25">
      <c r="A19" s="40">
        <f t="shared" ca="1" si="3"/>
        <v>45108</v>
      </c>
      <c r="B19" s="41" t="str">
        <f>VLOOKUP(J19,Practice!$A$1:$E$48,5,0)</f>
        <v>WF-4</v>
      </c>
      <c r="J19" t="s">
        <v>70</v>
      </c>
      <c r="L19">
        <v>5102</v>
      </c>
      <c r="M19">
        <v>0</v>
      </c>
      <c r="N19">
        <v>0</v>
      </c>
      <c r="O19">
        <v>0</v>
      </c>
      <c r="P19">
        <v>0</v>
      </c>
      <c r="Q19">
        <v>2</v>
      </c>
      <c r="R19">
        <v>3</v>
      </c>
      <c r="S19">
        <v>1</v>
      </c>
      <c r="T19">
        <v>0</v>
      </c>
      <c r="U19">
        <v>0</v>
      </c>
      <c r="V19">
        <v>0</v>
      </c>
      <c r="W19">
        <v>0</v>
      </c>
      <c r="X19">
        <v>0</v>
      </c>
      <c r="Y19">
        <v>1</v>
      </c>
      <c r="Z19">
        <v>581</v>
      </c>
      <c r="AA19" t="str">
        <f>VLOOKUP(J19,Practice!$A$2:$F$41,6,0)</f>
        <v>Y</v>
      </c>
    </row>
    <row r="20" spans="1:27" x14ac:dyDescent="0.25">
      <c r="A20" s="40">
        <f t="shared" ca="1" si="3"/>
        <v>45108</v>
      </c>
      <c r="B20" s="41" t="str">
        <f>VLOOKUP(J20,Practice!$A$1:$E$48,5,0)</f>
        <v>WF-6</v>
      </c>
      <c r="J20" t="s">
        <v>78</v>
      </c>
      <c r="L20">
        <v>16288</v>
      </c>
      <c r="M20">
        <v>0</v>
      </c>
      <c r="N20">
        <v>0</v>
      </c>
      <c r="O20">
        <v>0</v>
      </c>
      <c r="P20">
        <v>0</v>
      </c>
      <c r="Q20">
        <v>5</v>
      </c>
      <c r="R20">
        <v>1</v>
      </c>
      <c r="S20">
        <v>0</v>
      </c>
      <c r="T20">
        <v>0</v>
      </c>
      <c r="U20">
        <v>0</v>
      </c>
      <c r="V20">
        <v>0</v>
      </c>
      <c r="W20">
        <v>0</v>
      </c>
      <c r="X20">
        <v>0</v>
      </c>
      <c r="Y20">
        <v>0</v>
      </c>
      <c r="Z20">
        <v>1573</v>
      </c>
      <c r="AA20" t="str">
        <f>VLOOKUP(J20,Practice!$A$2:$F$41,6,0)</f>
        <v>N</v>
      </c>
    </row>
    <row r="21" spans="1:27" x14ac:dyDescent="0.25">
      <c r="A21" s="40">
        <f t="shared" ca="1" si="3"/>
        <v>45108</v>
      </c>
      <c r="B21" s="41" t="str">
        <f>VLOOKUP(J21,Practice!$A$1:$E$48,5,0)</f>
        <v>WF-2</v>
      </c>
      <c r="J21" t="s">
        <v>37</v>
      </c>
      <c r="L21">
        <v>8393</v>
      </c>
      <c r="M21">
        <v>0</v>
      </c>
      <c r="N21">
        <v>0</v>
      </c>
      <c r="O21">
        <v>1</v>
      </c>
      <c r="P21">
        <v>0</v>
      </c>
      <c r="Q21">
        <v>9</v>
      </c>
      <c r="R21">
        <v>7</v>
      </c>
      <c r="S21">
        <v>0</v>
      </c>
      <c r="T21">
        <v>0</v>
      </c>
      <c r="U21">
        <v>0</v>
      </c>
      <c r="V21">
        <v>0</v>
      </c>
      <c r="W21">
        <v>0</v>
      </c>
      <c r="X21">
        <v>0</v>
      </c>
      <c r="Y21">
        <v>0</v>
      </c>
      <c r="Z21">
        <v>783</v>
      </c>
      <c r="AA21" t="str">
        <f>VLOOKUP(J21,Practice!$A$2:$F$41,6,0)</f>
        <v>Y</v>
      </c>
    </row>
    <row r="22" spans="1:27" x14ac:dyDescent="0.25">
      <c r="A22" s="40">
        <f t="shared" ca="1" si="3"/>
        <v>45108</v>
      </c>
      <c r="B22" s="41" t="str">
        <f>VLOOKUP(J22,Practice!$A$1:$E$48,5,0)</f>
        <v>WF-5</v>
      </c>
      <c r="J22" t="s">
        <v>53</v>
      </c>
      <c r="L22">
        <v>6904</v>
      </c>
      <c r="M22">
        <v>0</v>
      </c>
      <c r="N22">
        <v>0</v>
      </c>
      <c r="O22">
        <v>0</v>
      </c>
      <c r="P22">
        <v>0</v>
      </c>
      <c r="Q22">
        <v>1</v>
      </c>
      <c r="R22">
        <v>1</v>
      </c>
      <c r="S22">
        <v>0</v>
      </c>
      <c r="T22">
        <v>0</v>
      </c>
      <c r="U22">
        <v>0</v>
      </c>
      <c r="V22">
        <v>0</v>
      </c>
      <c r="W22">
        <v>0</v>
      </c>
      <c r="X22">
        <v>0</v>
      </c>
      <c r="Y22">
        <v>0</v>
      </c>
      <c r="Z22">
        <v>594</v>
      </c>
      <c r="AA22" t="str">
        <f>VLOOKUP(J22,Practice!$A$2:$F$41,6,0)</f>
        <v>Y</v>
      </c>
    </row>
    <row r="23" spans="1:27" x14ac:dyDescent="0.25">
      <c r="A23" s="40">
        <f t="shared" ca="1" si="3"/>
        <v>45108</v>
      </c>
      <c r="B23" s="41" t="str">
        <f>VLOOKUP(J23,Practice!$A$1:$E$48,5,0)</f>
        <v>WF-5</v>
      </c>
      <c r="J23" t="s">
        <v>64</v>
      </c>
      <c r="L23">
        <v>5730</v>
      </c>
      <c r="M23">
        <v>0</v>
      </c>
      <c r="N23">
        <v>0</v>
      </c>
      <c r="O23">
        <v>0</v>
      </c>
      <c r="P23">
        <v>0</v>
      </c>
      <c r="Q23">
        <v>0</v>
      </c>
      <c r="R23">
        <v>0</v>
      </c>
      <c r="S23">
        <v>0</v>
      </c>
      <c r="T23">
        <v>0</v>
      </c>
      <c r="U23">
        <v>0</v>
      </c>
      <c r="V23">
        <v>0</v>
      </c>
      <c r="W23">
        <v>0</v>
      </c>
      <c r="X23">
        <v>0</v>
      </c>
      <c r="Y23">
        <v>0</v>
      </c>
      <c r="Z23">
        <v>720</v>
      </c>
      <c r="AA23" t="str">
        <f>VLOOKUP(J23,Practice!$A$2:$F$41,6,0)</f>
        <v>N</v>
      </c>
    </row>
    <row r="24" spans="1:27" x14ac:dyDescent="0.25">
      <c r="A24" s="40">
        <f t="shared" ca="1" si="3"/>
        <v>45108</v>
      </c>
      <c r="B24" s="41" t="str">
        <f>VLOOKUP(J24,Practice!$A$1:$E$48,5,0)</f>
        <v>WF-1</v>
      </c>
      <c r="J24" t="s">
        <v>92</v>
      </c>
      <c r="L24">
        <v>7538</v>
      </c>
      <c r="M24">
        <v>0</v>
      </c>
      <c r="N24">
        <v>0</v>
      </c>
      <c r="O24">
        <v>0</v>
      </c>
      <c r="P24">
        <v>0</v>
      </c>
      <c r="Q24">
        <v>1</v>
      </c>
      <c r="R24">
        <v>0</v>
      </c>
      <c r="S24">
        <v>0</v>
      </c>
      <c r="T24">
        <v>0</v>
      </c>
      <c r="U24">
        <v>0</v>
      </c>
      <c r="V24">
        <v>0</v>
      </c>
      <c r="W24">
        <v>0</v>
      </c>
      <c r="X24">
        <v>0</v>
      </c>
      <c r="Y24">
        <v>0</v>
      </c>
      <c r="Z24">
        <v>866</v>
      </c>
      <c r="AA24" t="str">
        <f>VLOOKUP(J24,Practice!$A$2:$F$41,6,0)</f>
        <v>N</v>
      </c>
    </row>
    <row r="25" spans="1:27" x14ac:dyDescent="0.25">
      <c r="A25" s="40">
        <f t="shared" ca="1" si="3"/>
        <v>45108</v>
      </c>
      <c r="B25" s="41" t="str">
        <f>VLOOKUP(J25,Practice!$A$1:$E$48,5,0)</f>
        <v>WF-2</v>
      </c>
      <c r="J25" t="s">
        <v>28</v>
      </c>
      <c r="L25">
        <v>13220</v>
      </c>
      <c r="M25">
        <v>0</v>
      </c>
      <c r="N25">
        <v>0</v>
      </c>
      <c r="O25">
        <v>0</v>
      </c>
      <c r="P25">
        <v>1</v>
      </c>
      <c r="Q25">
        <v>0</v>
      </c>
      <c r="R25">
        <v>1</v>
      </c>
      <c r="S25">
        <v>0</v>
      </c>
      <c r="T25">
        <v>0</v>
      </c>
      <c r="U25">
        <v>10</v>
      </c>
      <c r="V25">
        <v>1</v>
      </c>
      <c r="W25">
        <v>0</v>
      </c>
      <c r="X25">
        <v>0</v>
      </c>
      <c r="Y25">
        <v>0</v>
      </c>
      <c r="Z25">
        <v>1649</v>
      </c>
      <c r="AA25" t="str">
        <f>VLOOKUP(J25,Practice!$A$2:$F$41,6,0)</f>
        <v>Y</v>
      </c>
    </row>
    <row r="26" spans="1:27" x14ac:dyDescent="0.25">
      <c r="A26" s="40">
        <f t="shared" ca="1" si="3"/>
        <v>45108</v>
      </c>
      <c r="B26" s="41" t="str">
        <f>VLOOKUP(J26,Practice!$A$1:$E$48,5,0)</f>
        <v>WF-6</v>
      </c>
      <c r="J26" t="s">
        <v>106</v>
      </c>
      <c r="L26">
        <v>9130</v>
      </c>
      <c r="M26">
        <v>0</v>
      </c>
      <c r="N26">
        <v>0</v>
      </c>
      <c r="O26">
        <v>0</v>
      </c>
      <c r="P26">
        <v>0</v>
      </c>
      <c r="Q26">
        <v>0</v>
      </c>
      <c r="R26">
        <v>0</v>
      </c>
      <c r="S26">
        <v>0</v>
      </c>
      <c r="T26">
        <v>0</v>
      </c>
      <c r="U26">
        <v>0</v>
      </c>
      <c r="V26">
        <v>0</v>
      </c>
      <c r="W26">
        <v>0</v>
      </c>
      <c r="X26">
        <v>0</v>
      </c>
      <c r="Y26">
        <v>0</v>
      </c>
      <c r="Z26">
        <v>1204</v>
      </c>
      <c r="AA26" t="str">
        <f>VLOOKUP(J26,Practice!$A$2:$F$41,6,0)</f>
        <v>Y</v>
      </c>
    </row>
    <row r="27" spans="1:27" x14ac:dyDescent="0.25">
      <c r="A27" s="40">
        <f t="shared" ca="1" si="3"/>
        <v>45108</v>
      </c>
      <c r="B27" s="41" t="str">
        <f>VLOOKUP(J27,Practice!$A$1:$E$48,5,0)</f>
        <v>WF-4</v>
      </c>
      <c r="J27" t="s">
        <v>62</v>
      </c>
      <c r="L27">
        <v>7892</v>
      </c>
      <c r="M27">
        <v>0</v>
      </c>
      <c r="N27">
        <v>0</v>
      </c>
      <c r="O27">
        <v>0</v>
      </c>
      <c r="P27">
        <v>0</v>
      </c>
      <c r="Q27">
        <v>0</v>
      </c>
      <c r="R27">
        <v>0</v>
      </c>
      <c r="S27">
        <v>0</v>
      </c>
      <c r="T27">
        <v>0</v>
      </c>
      <c r="U27">
        <v>0</v>
      </c>
      <c r="V27">
        <v>0</v>
      </c>
      <c r="W27">
        <v>0</v>
      </c>
      <c r="X27">
        <v>0</v>
      </c>
      <c r="Y27">
        <v>0</v>
      </c>
      <c r="Z27">
        <v>853</v>
      </c>
      <c r="AA27" t="str">
        <f>VLOOKUP(J27,Practice!$A$2:$F$41,6,0)</f>
        <v>N</v>
      </c>
    </row>
    <row r="28" spans="1:27" x14ac:dyDescent="0.25">
      <c r="A28" s="40">
        <f t="shared" ca="1" si="3"/>
        <v>45108</v>
      </c>
      <c r="B28" s="41" t="str">
        <f>VLOOKUP(J28,Practice!$A$1:$E$48,5,0)</f>
        <v>WF-1</v>
      </c>
      <c r="J28" t="s">
        <v>35</v>
      </c>
      <c r="L28">
        <v>8585</v>
      </c>
      <c r="M28">
        <v>0</v>
      </c>
      <c r="N28">
        <v>0</v>
      </c>
      <c r="O28">
        <v>0</v>
      </c>
      <c r="P28">
        <v>0</v>
      </c>
      <c r="Q28">
        <v>3</v>
      </c>
      <c r="R28">
        <v>0</v>
      </c>
      <c r="S28">
        <v>0</v>
      </c>
      <c r="T28">
        <v>0</v>
      </c>
      <c r="U28">
        <v>0</v>
      </c>
      <c r="V28">
        <v>0</v>
      </c>
      <c r="W28">
        <v>6</v>
      </c>
      <c r="X28">
        <v>0</v>
      </c>
      <c r="Y28">
        <v>0</v>
      </c>
      <c r="Z28">
        <v>995</v>
      </c>
      <c r="AA28" t="str">
        <f>VLOOKUP(J28,Practice!$A$2:$F$41,6,0)</f>
        <v>Y</v>
      </c>
    </row>
    <row r="29" spans="1:27" s="162" customFormat="1" x14ac:dyDescent="0.25">
      <c r="A29" s="40">
        <f t="shared" ca="1" si="3"/>
        <v>45108</v>
      </c>
      <c r="B29" s="41" t="str">
        <f>VLOOKUP(J29,Practice!$A$1:$E$48,5,0)</f>
        <v>WF-5</v>
      </c>
      <c r="C29"/>
      <c r="D29"/>
      <c r="E29"/>
      <c r="F29"/>
      <c r="G29"/>
      <c r="H29"/>
      <c r="I29"/>
      <c r="J29" t="s">
        <v>66</v>
      </c>
      <c r="K29"/>
      <c r="L29">
        <v>15038</v>
      </c>
      <c r="M29">
        <v>0</v>
      </c>
      <c r="N29">
        <v>0</v>
      </c>
      <c r="O29">
        <v>0</v>
      </c>
      <c r="P29">
        <v>13</v>
      </c>
      <c r="Q29">
        <v>13</v>
      </c>
      <c r="R29">
        <v>14</v>
      </c>
      <c r="S29">
        <v>9</v>
      </c>
      <c r="T29">
        <v>0</v>
      </c>
      <c r="U29">
        <v>0</v>
      </c>
      <c r="V29">
        <v>0</v>
      </c>
      <c r="W29">
        <v>1</v>
      </c>
      <c r="X29">
        <v>0</v>
      </c>
      <c r="Y29">
        <v>0</v>
      </c>
      <c r="Z29">
        <v>1687</v>
      </c>
      <c r="AA29" t="str">
        <f>VLOOKUP(J29,Practice!$A$2:$F$41,6,0)</f>
        <v>Y</v>
      </c>
    </row>
    <row r="30" spans="1:27" x14ac:dyDescent="0.25">
      <c r="A30" s="40">
        <f t="shared" ca="1" si="3"/>
        <v>45108</v>
      </c>
      <c r="B30" s="41" t="str">
        <f>VLOOKUP(J30,Practice!$A$1:$E$48,5,0)</f>
        <v>WF-7</v>
      </c>
      <c r="J30" t="s">
        <v>98</v>
      </c>
      <c r="L30">
        <v>6449</v>
      </c>
      <c r="M30">
        <v>0</v>
      </c>
      <c r="N30">
        <v>0</v>
      </c>
      <c r="O30">
        <v>0</v>
      </c>
      <c r="P30">
        <v>0</v>
      </c>
      <c r="Q30">
        <v>0</v>
      </c>
      <c r="R30">
        <v>0</v>
      </c>
      <c r="S30">
        <v>0</v>
      </c>
      <c r="T30">
        <v>0</v>
      </c>
      <c r="U30">
        <v>0</v>
      </c>
      <c r="V30">
        <v>0</v>
      </c>
      <c r="W30">
        <v>0</v>
      </c>
      <c r="X30">
        <v>0</v>
      </c>
      <c r="Y30">
        <v>0</v>
      </c>
      <c r="Z30">
        <v>730</v>
      </c>
      <c r="AA30" t="str">
        <f>VLOOKUP(J30,Practice!$A$2:$F$41,6,0)</f>
        <v>N</v>
      </c>
    </row>
    <row r="31" spans="1:27" x14ac:dyDescent="0.25">
      <c r="A31" s="40">
        <f t="shared" ca="1" si="3"/>
        <v>45108</v>
      </c>
      <c r="B31" s="41" t="str">
        <f>VLOOKUP(J31,Practice!$A$1:$E$48,5,0)</f>
        <v>WF-1</v>
      </c>
      <c r="J31" t="s">
        <v>104</v>
      </c>
      <c r="L31">
        <v>4417</v>
      </c>
      <c r="M31">
        <v>0</v>
      </c>
      <c r="N31">
        <v>0</v>
      </c>
      <c r="O31">
        <v>0</v>
      </c>
      <c r="P31">
        <v>0</v>
      </c>
      <c r="Q31">
        <v>1</v>
      </c>
      <c r="R31">
        <v>0</v>
      </c>
      <c r="S31">
        <v>0</v>
      </c>
      <c r="T31">
        <v>0</v>
      </c>
      <c r="U31">
        <v>0</v>
      </c>
      <c r="V31">
        <v>0</v>
      </c>
      <c r="W31">
        <v>0</v>
      </c>
      <c r="X31">
        <v>0</v>
      </c>
      <c r="Y31">
        <v>0</v>
      </c>
      <c r="Z31">
        <v>278</v>
      </c>
      <c r="AA31" t="str">
        <f>VLOOKUP(J31,Practice!$A$2:$F$41,6,0)</f>
        <v>N</v>
      </c>
    </row>
    <row r="32" spans="1:27" s="162" customFormat="1" x14ac:dyDescent="0.25">
      <c r="A32" s="40">
        <f t="shared" ca="1" si="3"/>
        <v>45108</v>
      </c>
      <c r="B32" s="41" t="str">
        <f>VLOOKUP(J32,Practice!$A$1:$E$48,5,0)</f>
        <v>WF-4</v>
      </c>
      <c r="C32"/>
      <c r="D32"/>
      <c r="E32"/>
      <c r="F32"/>
      <c r="G32"/>
      <c r="H32"/>
      <c r="I32"/>
      <c r="J32" t="s">
        <v>51</v>
      </c>
      <c r="K32"/>
      <c r="L32">
        <v>7149</v>
      </c>
      <c r="M32">
        <v>0</v>
      </c>
      <c r="N32">
        <v>0</v>
      </c>
      <c r="O32">
        <v>0</v>
      </c>
      <c r="P32">
        <v>1</v>
      </c>
      <c r="Q32">
        <v>0</v>
      </c>
      <c r="R32">
        <v>0</v>
      </c>
      <c r="S32">
        <v>0</v>
      </c>
      <c r="T32">
        <v>0</v>
      </c>
      <c r="U32">
        <v>0</v>
      </c>
      <c r="V32">
        <v>0</v>
      </c>
      <c r="W32">
        <v>0</v>
      </c>
      <c r="X32">
        <v>0</v>
      </c>
      <c r="Y32">
        <v>0</v>
      </c>
      <c r="Z32">
        <v>778</v>
      </c>
      <c r="AA32" t="str">
        <f>VLOOKUP(J32,Practice!$A$2:$F$41,6,0)</f>
        <v>Y</v>
      </c>
    </row>
    <row r="33" spans="1:27" x14ac:dyDescent="0.25">
      <c r="A33" s="40">
        <f t="shared" ca="1" si="3"/>
        <v>45108</v>
      </c>
      <c r="B33" s="41" t="str">
        <f>VLOOKUP(J33,Practice!$A$1:$E$48,5,0)</f>
        <v>WF-1</v>
      </c>
      <c r="J33" t="s">
        <v>32</v>
      </c>
      <c r="L33">
        <v>3804</v>
      </c>
      <c r="M33">
        <v>0</v>
      </c>
      <c r="N33">
        <v>0</v>
      </c>
      <c r="O33">
        <v>0</v>
      </c>
      <c r="P33">
        <v>0</v>
      </c>
      <c r="Q33">
        <v>0</v>
      </c>
      <c r="R33">
        <v>0</v>
      </c>
      <c r="S33">
        <v>0</v>
      </c>
      <c r="T33">
        <v>0</v>
      </c>
      <c r="U33">
        <v>0</v>
      </c>
      <c r="V33">
        <v>0</v>
      </c>
      <c r="W33">
        <v>0</v>
      </c>
      <c r="X33">
        <v>0</v>
      </c>
      <c r="Y33">
        <v>0</v>
      </c>
      <c r="Z33">
        <v>439</v>
      </c>
      <c r="AA33" t="str">
        <f>VLOOKUP(J33,Practice!$A$2:$F$41,6,0)</f>
        <v>N</v>
      </c>
    </row>
    <row r="34" spans="1:27" x14ac:dyDescent="0.25">
      <c r="A34" s="40">
        <f t="shared" ca="1" si="3"/>
        <v>45108</v>
      </c>
      <c r="B34" s="41" t="str">
        <f>VLOOKUP(J34,Practice!$A$1:$E$48,5,0)</f>
        <v>WF-5</v>
      </c>
      <c r="J34" t="s">
        <v>60</v>
      </c>
      <c r="L34">
        <v>4007</v>
      </c>
      <c r="M34">
        <v>0</v>
      </c>
      <c r="N34">
        <v>0</v>
      </c>
      <c r="O34">
        <v>0</v>
      </c>
      <c r="P34">
        <v>0</v>
      </c>
      <c r="Q34">
        <v>0</v>
      </c>
      <c r="R34">
        <v>0</v>
      </c>
      <c r="S34">
        <v>0</v>
      </c>
      <c r="T34">
        <v>0</v>
      </c>
      <c r="U34">
        <v>0</v>
      </c>
      <c r="V34">
        <v>0</v>
      </c>
      <c r="W34">
        <v>0</v>
      </c>
      <c r="X34">
        <v>0</v>
      </c>
      <c r="Y34">
        <v>0</v>
      </c>
      <c r="Z34">
        <v>424</v>
      </c>
      <c r="AA34" t="str">
        <f>VLOOKUP(J34,Practice!$A$2:$F$41,6,0)</f>
        <v>N</v>
      </c>
    </row>
    <row r="35" spans="1:27" x14ac:dyDescent="0.25">
      <c r="A35" s="40">
        <f t="shared" ca="1" si="3"/>
        <v>45108</v>
      </c>
      <c r="B35" s="41" t="str">
        <f>VLOOKUP(J35,Practice!$A$1:$E$48,5,0)</f>
        <v>WF-5</v>
      </c>
      <c r="J35" t="s">
        <v>68</v>
      </c>
      <c r="L35">
        <v>3436</v>
      </c>
      <c r="M35">
        <v>0</v>
      </c>
      <c r="N35">
        <v>0</v>
      </c>
      <c r="O35">
        <v>0</v>
      </c>
      <c r="P35">
        <v>1</v>
      </c>
      <c r="Q35">
        <v>0</v>
      </c>
      <c r="R35">
        <v>0</v>
      </c>
      <c r="S35">
        <v>0</v>
      </c>
      <c r="T35">
        <v>0</v>
      </c>
      <c r="U35">
        <v>0</v>
      </c>
      <c r="V35">
        <v>0</v>
      </c>
      <c r="W35">
        <v>0</v>
      </c>
      <c r="X35">
        <v>0</v>
      </c>
      <c r="Y35">
        <v>0</v>
      </c>
      <c r="Z35">
        <v>335</v>
      </c>
      <c r="AA35" t="str">
        <f>VLOOKUP(J35,Practice!$A$2:$F$41,6,0)</f>
        <v>N</v>
      </c>
    </row>
    <row r="36" spans="1:27" x14ac:dyDescent="0.25">
      <c r="A36" s="40">
        <f t="shared" ca="1" si="3"/>
        <v>45108</v>
      </c>
      <c r="B36" s="41" t="str">
        <f>VLOOKUP(J36,Practice!$A$1:$E$48,5,0)</f>
        <v>WF-6</v>
      </c>
      <c r="J36" t="s">
        <v>81</v>
      </c>
      <c r="L36">
        <v>2838</v>
      </c>
      <c r="M36">
        <v>0</v>
      </c>
      <c r="N36">
        <v>0</v>
      </c>
      <c r="O36">
        <v>0</v>
      </c>
      <c r="P36">
        <v>0</v>
      </c>
      <c r="Q36">
        <v>0</v>
      </c>
      <c r="R36">
        <v>0</v>
      </c>
      <c r="S36">
        <v>0</v>
      </c>
      <c r="T36">
        <v>0</v>
      </c>
      <c r="U36">
        <v>0</v>
      </c>
      <c r="V36">
        <v>0</v>
      </c>
      <c r="W36">
        <v>0</v>
      </c>
      <c r="X36">
        <v>0</v>
      </c>
      <c r="Y36">
        <v>0</v>
      </c>
      <c r="Z36">
        <v>419</v>
      </c>
      <c r="AA36" t="str">
        <f>VLOOKUP(J36,Practice!$A$2:$F$41,6,0)</f>
        <v>N</v>
      </c>
    </row>
    <row r="37" spans="1:27" x14ac:dyDescent="0.25">
      <c r="A37" s="40">
        <f t="shared" ca="1" si="3"/>
        <v>45108</v>
      </c>
      <c r="B37" s="41" t="str">
        <f>VLOOKUP(J37,Practice!$A$1:$E$48,5,0)</f>
        <v>WF-4</v>
      </c>
      <c r="J37" t="s">
        <v>56</v>
      </c>
      <c r="L37">
        <v>3451</v>
      </c>
      <c r="M37">
        <v>0</v>
      </c>
      <c r="N37">
        <v>0</v>
      </c>
      <c r="O37">
        <v>0</v>
      </c>
      <c r="P37">
        <v>0</v>
      </c>
      <c r="Q37">
        <v>0</v>
      </c>
      <c r="R37">
        <v>0</v>
      </c>
      <c r="S37">
        <v>0</v>
      </c>
      <c r="T37">
        <v>0</v>
      </c>
      <c r="U37">
        <v>0</v>
      </c>
      <c r="V37">
        <v>0</v>
      </c>
      <c r="W37">
        <v>0</v>
      </c>
      <c r="X37">
        <v>0</v>
      </c>
      <c r="Y37">
        <v>0</v>
      </c>
      <c r="Z37">
        <v>336</v>
      </c>
      <c r="AA37" t="str">
        <f>VLOOKUP(J37,Practice!$A$2:$F$41,6,0)</f>
        <v>N</v>
      </c>
    </row>
    <row r="38" spans="1:27" x14ac:dyDescent="0.25">
      <c r="A38" s="40">
        <f t="shared" ca="1" si="3"/>
        <v>45108</v>
      </c>
      <c r="B38" s="41" t="str">
        <f>VLOOKUP(J38,Practice!$A$1:$E$48,5,0)</f>
        <v>WF-2</v>
      </c>
      <c r="J38" t="s">
        <v>25</v>
      </c>
      <c r="L38">
        <v>9802</v>
      </c>
      <c r="M38">
        <v>0</v>
      </c>
      <c r="N38">
        <v>0</v>
      </c>
      <c r="O38">
        <v>0</v>
      </c>
      <c r="P38">
        <v>3</v>
      </c>
      <c r="Q38">
        <v>4</v>
      </c>
      <c r="R38">
        <v>4</v>
      </c>
      <c r="S38">
        <v>0</v>
      </c>
      <c r="T38">
        <v>0</v>
      </c>
      <c r="U38">
        <v>0</v>
      </c>
      <c r="V38">
        <v>0</v>
      </c>
      <c r="W38">
        <v>0</v>
      </c>
      <c r="X38">
        <v>0</v>
      </c>
      <c r="Y38">
        <v>0</v>
      </c>
      <c r="Z38">
        <v>1130</v>
      </c>
      <c r="AA38" t="str">
        <f>VLOOKUP(J38,Practice!$A$2:$F$41,6,0)</f>
        <v>Y</v>
      </c>
    </row>
    <row r="39" spans="1:27" x14ac:dyDescent="0.25">
      <c r="A39" s="40">
        <f t="shared" ca="1" si="3"/>
        <v>45108</v>
      </c>
      <c r="B39" s="41" t="str">
        <f>VLOOKUP(J39,Practice!$A$1:$E$48,5,0)</f>
        <v>WF-1</v>
      </c>
      <c r="J39" t="s">
        <v>100</v>
      </c>
      <c r="L39">
        <v>6774</v>
      </c>
      <c r="M39">
        <v>0</v>
      </c>
      <c r="N39">
        <v>0</v>
      </c>
      <c r="O39">
        <v>0</v>
      </c>
      <c r="P39">
        <v>0</v>
      </c>
      <c r="Q39">
        <v>2</v>
      </c>
      <c r="R39">
        <v>0</v>
      </c>
      <c r="S39">
        <v>0</v>
      </c>
      <c r="T39">
        <v>0</v>
      </c>
      <c r="U39">
        <v>0</v>
      </c>
      <c r="V39">
        <v>0</v>
      </c>
      <c r="W39">
        <v>0</v>
      </c>
      <c r="X39">
        <v>0</v>
      </c>
      <c r="Y39">
        <v>0</v>
      </c>
      <c r="Z39">
        <v>705</v>
      </c>
      <c r="AA39" t="str">
        <f>VLOOKUP(J39,Practice!$A$2:$F$41,6,0)</f>
        <v>N</v>
      </c>
    </row>
    <row r="40" spans="1:27" x14ac:dyDescent="0.25">
      <c r="A40" s="40">
        <f t="shared" ca="1" si="3"/>
        <v>45108</v>
      </c>
      <c r="B40" s="41" t="e">
        <f>VLOOKUP(J40,Practice!$A$1:$E$48,5,0)</f>
        <v>#N/A</v>
      </c>
      <c r="J40" t="s">
        <v>125</v>
      </c>
      <c r="L40">
        <v>273618</v>
      </c>
      <c r="M40">
        <v>0</v>
      </c>
      <c r="N40">
        <v>0</v>
      </c>
      <c r="O40">
        <v>1</v>
      </c>
      <c r="P40">
        <v>21</v>
      </c>
      <c r="Q40">
        <v>52</v>
      </c>
      <c r="R40">
        <v>39</v>
      </c>
      <c r="S40">
        <v>12</v>
      </c>
      <c r="T40">
        <v>0</v>
      </c>
      <c r="U40">
        <v>15</v>
      </c>
      <c r="V40">
        <v>1</v>
      </c>
      <c r="W40">
        <v>12</v>
      </c>
      <c r="X40">
        <v>0</v>
      </c>
      <c r="Y40">
        <v>1</v>
      </c>
      <c r="Z40">
        <v>30549</v>
      </c>
      <c r="AA40" t="e">
        <f>VLOOKUP(J40,Practice!$A$2:$F$41,6,0)</f>
        <v>#N/A</v>
      </c>
    </row>
    <row r="41" spans="1:27" x14ac:dyDescent="0.25">
      <c r="A41" s="40">
        <f t="shared" ca="1" si="3"/>
        <v>45108</v>
      </c>
      <c r="B41" s="41" t="str">
        <f>VLOOKUP(J41,Practice!$A$1:$E$48,5,0)</f>
        <v>WF-2</v>
      </c>
      <c r="J41" t="s">
        <v>110</v>
      </c>
      <c r="L41">
        <v>16087</v>
      </c>
      <c r="M41" s="356"/>
      <c r="N41" s="357"/>
      <c r="O41" s="356"/>
      <c r="P41">
        <v>5</v>
      </c>
      <c r="Q41">
        <v>21</v>
      </c>
      <c r="R41">
        <v>9</v>
      </c>
      <c r="S41">
        <v>3</v>
      </c>
      <c r="T41" s="357"/>
      <c r="U41">
        <v>1</v>
      </c>
      <c r="V41"/>
      <c r="W41">
        <v>1</v>
      </c>
      <c r="X41" s="357"/>
      <c r="Y41" s="356"/>
      <c r="Z41">
        <v>1686</v>
      </c>
      <c r="AA41" t="str">
        <f>VLOOKUP(J41,Practice!$A$2:$F$41,6,0)</f>
        <v>Y</v>
      </c>
    </row>
    <row r="42" spans="1:27" x14ac:dyDescent="0.25">
      <c r="A42" s="40">
        <f t="shared" ca="1" si="3"/>
        <v>45108</v>
      </c>
      <c r="B42" s="41" t="str">
        <f>VLOOKUP(J42,Practice!$A$1:$E$48,5,0)</f>
        <v>WF-4</v>
      </c>
      <c r="J42" t="s">
        <v>76</v>
      </c>
      <c r="L42">
        <v>9842</v>
      </c>
      <c r="O42"/>
      <c r="P42"/>
      <c r="Q42">
        <v>1</v>
      </c>
      <c r="R42"/>
      <c r="S42"/>
      <c r="V42"/>
      <c r="Z42">
        <v>1198</v>
      </c>
      <c r="AA42" t="str">
        <f>VLOOKUP(J42,Practice!$A$2:$F$41,6,0)</f>
        <v>Y</v>
      </c>
    </row>
    <row r="43" spans="1:27" x14ac:dyDescent="0.25">
      <c r="A43" s="40">
        <f t="shared" ca="1" si="3"/>
        <v>45108</v>
      </c>
      <c r="B43" s="41" t="str">
        <f>VLOOKUP(J43,Practice!$A$1:$E$48,5,0)</f>
        <v>WF-1</v>
      </c>
      <c r="E43" s="42"/>
      <c r="J43" t="s">
        <v>108</v>
      </c>
      <c r="L43">
        <v>7060</v>
      </c>
      <c r="O43"/>
      <c r="P43"/>
      <c r="Q43"/>
      <c r="R43"/>
      <c r="S43"/>
      <c r="V43"/>
      <c r="Z43">
        <v>871</v>
      </c>
      <c r="AA43" t="str">
        <f>VLOOKUP(J43,Practice!$A$2:$F$41,6,0)</f>
        <v>N</v>
      </c>
    </row>
    <row r="44" spans="1:27" x14ac:dyDescent="0.25">
      <c r="A44" s="40">
        <f t="shared" ca="1" si="3"/>
        <v>45108</v>
      </c>
      <c r="B44" s="41" t="str">
        <f>VLOOKUP(J44,Practice!$A$1:$E$48,5,0)</f>
        <v>WF-3</v>
      </c>
      <c r="J44" t="s">
        <v>74</v>
      </c>
      <c r="L44">
        <v>14989</v>
      </c>
      <c r="O44"/>
      <c r="P44"/>
      <c r="Q44"/>
      <c r="R44"/>
      <c r="S44"/>
      <c r="V44">
        <v>1</v>
      </c>
      <c r="Z44">
        <v>1794</v>
      </c>
      <c r="AA44" t="str">
        <f>VLOOKUP(J44,Practice!$A$2:$F$41,6,0)</f>
        <v>N</v>
      </c>
    </row>
    <row r="45" spans="1:27" x14ac:dyDescent="0.25">
      <c r="A45" s="40">
        <f t="shared" ref="A45" ca="1" si="4">IF(E45="Last Run:",OFFSET(E45,3,0),A44)</f>
        <v>45108</v>
      </c>
      <c r="B45" s="41" t="str">
        <f>VLOOKUP(J45,Practice!$A$1:$E$48,5,0)</f>
        <v>WF-1</v>
      </c>
      <c r="E45" s="43"/>
      <c r="J45" t="s">
        <v>39</v>
      </c>
      <c r="L45">
        <v>4879</v>
      </c>
      <c r="O45"/>
      <c r="P45">
        <v>4</v>
      </c>
      <c r="Q45">
        <v>6</v>
      </c>
      <c r="R45">
        <v>3</v>
      </c>
      <c r="S45">
        <v>3</v>
      </c>
      <c r="V45"/>
      <c r="Z45">
        <v>539</v>
      </c>
      <c r="AA45" t="str">
        <f>VLOOKUP(J45,Practice!$A$2:$F$41,6,0)</f>
        <v>Y</v>
      </c>
    </row>
    <row r="46" spans="1:27" x14ac:dyDescent="0.25">
      <c r="A46" s="40">
        <v>45200</v>
      </c>
      <c r="B46" s="41" t="e">
        <f>VLOOKUP(J46,Practice!$A$1:$E$48,5,0)</f>
        <v>#N/A</v>
      </c>
      <c r="C46" t="s">
        <v>267</v>
      </c>
      <c r="E46" t="s">
        <v>220</v>
      </c>
      <c r="G46" t="s">
        <v>221</v>
      </c>
      <c r="H46">
        <v>306298</v>
      </c>
      <c r="K46" t="s">
        <v>222</v>
      </c>
      <c r="L46" t="s">
        <v>223</v>
      </c>
      <c r="M46" t="s">
        <v>268</v>
      </c>
      <c r="N46" t="s">
        <v>269</v>
      </c>
      <c r="O46" t="s">
        <v>270</v>
      </c>
      <c r="P46" t="s">
        <v>271</v>
      </c>
      <c r="Q46" t="s">
        <v>272</v>
      </c>
      <c r="R46" t="s">
        <v>273</v>
      </c>
      <c r="S46" t="s">
        <v>274</v>
      </c>
      <c r="T46" t="s">
        <v>275</v>
      </c>
      <c r="U46" t="s">
        <v>276</v>
      </c>
      <c r="V46" t="s">
        <v>277</v>
      </c>
      <c r="W46" t="s">
        <v>278</v>
      </c>
      <c r="X46" t="s">
        <v>279</v>
      </c>
      <c r="Y46" t="s">
        <v>280</v>
      </c>
      <c r="Z46" t="s">
        <v>237</v>
      </c>
    </row>
    <row r="47" spans="1:27" x14ac:dyDescent="0.25">
      <c r="A47" s="40">
        <v>45200</v>
      </c>
      <c r="B47" s="41" t="e">
        <f>VLOOKUP(J47,Practice!$A$1:$E$48,5,0)</f>
        <v>#N/A</v>
      </c>
      <c r="E47" s="42">
        <v>45201.549305555556</v>
      </c>
      <c r="G47" t="s">
        <v>238</v>
      </c>
      <c r="H47">
        <v>157913</v>
      </c>
      <c r="J47" t="s">
        <v>239</v>
      </c>
      <c r="O47"/>
      <c r="P47"/>
      <c r="Q47"/>
      <c r="R47"/>
      <c r="S47"/>
      <c r="V47"/>
    </row>
    <row r="48" spans="1:27" x14ac:dyDescent="0.25">
      <c r="A48" s="40">
        <v>45200</v>
      </c>
      <c r="B48" s="41" t="str">
        <f>VLOOKUP(J48,Practice!$A$1:$E$48,5,0)</f>
        <v>WF-6</v>
      </c>
      <c r="E48" t="s">
        <v>240</v>
      </c>
      <c r="G48" t="s">
        <v>241</v>
      </c>
      <c r="H48">
        <v>148385</v>
      </c>
      <c r="J48" t="s">
        <v>83</v>
      </c>
      <c r="L48">
        <v>9385</v>
      </c>
      <c r="M48">
        <v>0</v>
      </c>
      <c r="N48">
        <v>0</v>
      </c>
      <c r="O48">
        <v>0</v>
      </c>
      <c r="P48">
        <v>0</v>
      </c>
      <c r="Q48">
        <v>2</v>
      </c>
      <c r="R48">
        <v>0</v>
      </c>
      <c r="S48">
        <v>0</v>
      </c>
      <c r="T48">
        <v>0</v>
      </c>
      <c r="U48">
        <v>0</v>
      </c>
      <c r="V48">
        <v>0</v>
      </c>
      <c r="W48">
        <v>0</v>
      </c>
      <c r="X48">
        <v>0</v>
      </c>
      <c r="Y48">
        <v>0</v>
      </c>
      <c r="Z48">
        <v>1096</v>
      </c>
      <c r="AA48" t="str">
        <f>VLOOKUP(J48,Practice!$A$2:$F$41,6,0)</f>
        <v>N</v>
      </c>
    </row>
    <row r="49" spans="1:28" x14ac:dyDescent="0.25">
      <c r="A49" s="40">
        <v>45200</v>
      </c>
      <c r="B49" s="41" t="str">
        <f>VLOOKUP(J49,Practice!$A$1:$E$48,5,0)</f>
        <v>WF-1</v>
      </c>
      <c r="E49" s="43">
        <v>45200</v>
      </c>
      <c r="J49" t="s">
        <v>85</v>
      </c>
      <c r="L49">
        <v>9421</v>
      </c>
      <c r="M49">
        <v>0</v>
      </c>
      <c r="N49">
        <v>0</v>
      </c>
      <c r="O49">
        <v>0</v>
      </c>
      <c r="P49">
        <v>0</v>
      </c>
      <c r="Q49">
        <v>0</v>
      </c>
      <c r="R49">
        <v>0</v>
      </c>
      <c r="S49">
        <v>0</v>
      </c>
      <c r="T49">
        <v>0</v>
      </c>
      <c r="U49">
        <v>0</v>
      </c>
      <c r="V49">
        <v>0</v>
      </c>
      <c r="W49">
        <v>0</v>
      </c>
      <c r="X49">
        <v>0</v>
      </c>
      <c r="Y49">
        <v>0</v>
      </c>
      <c r="Z49">
        <v>917</v>
      </c>
      <c r="AA49" t="str">
        <f>VLOOKUP(J49,Practice!$A$2:$F$41,6,0)</f>
        <v>Y</v>
      </c>
    </row>
    <row r="50" spans="1:28" x14ac:dyDescent="0.25">
      <c r="A50" s="40">
        <v>45200</v>
      </c>
      <c r="B50" s="41" t="str">
        <f>VLOOKUP(J50,Practice!$A$1:$E$48,5,0)</f>
        <v>WF-7</v>
      </c>
      <c r="J50" t="s">
        <v>89</v>
      </c>
      <c r="L50">
        <v>7076</v>
      </c>
      <c r="M50">
        <v>0</v>
      </c>
      <c r="N50">
        <v>0</v>
      </c>
      <c r="O50">
        <v>0</v>
      </c>
      <c r="P50">
        <v>0</v>
      </c>
      <c r="Q50">
        <v>1</v>
      </c>
      <c r="R50">
        <v>0</v>
      </c>
      <c r="S50">
        <v>0</v>
      </c>
      <c r="T50">
        <v>0</v>
      </c>
      <c r="U50">
        <v>0</v>
      </c>
      <c r="V50">
        <v>0</v>
      </c>
      <c r="W50">
        <v>0</v>
      </c>
      <c r="X50">
        <v>0</v>
      </c>
      <c r="Y50">
        <v>0</v>
      </c>
      <c r="Z50">
        <v>818</v>
      </c>
      <c r="AA50" t="str">
        <f>VLOOKUP(J50,Practice!$A$2:$F$41,6,0)</f>
        <v>N</v>
      </c>
    </row>
    <row r="51" spans="1:28" x14ac:dyDescent="0.25">
      <c r="A51" s="40">
        <v>45200</v>
      </c>
      <c r="B51" s="41" t="str">
        <f>VLOOKUP(J51,Practice!$A$1:$E$48,5,0)</f>
        <v>WF-3</v>
      </c>
      <c r="J51" t="s">
        <v>41</v>
      </c>
      <c r="L51">
        <v>9750</v>
      </c>
      <c r="M51">
        <v>0</v>
      </c>
      <c r="N51">
        <v>0</v>
      </c>
      <c r="O51">
        <v>0</v>
      </c>
      <c r="P51">
        <v>0</v>
      </c>
      <c r="Q51">
        <v>1</v>
      </c>
      <c r="R51">
        <v>0</v>
      </c>
      <c r="S51">
        <v>0</v>
      </c>
      <c r="T51">
        <v>0</v>
      </c>
      <c r="U51">
        <v>0</v>
      </c>
      <c r="V51">
        <v>0</v>
      </c>
      <c r="W51">
        <v>0</v>
      </c>
      <c r="X51">
        <v>0</v>
      </c>
      <c r="Y51">
        <v>0</v>
      </c>
      <c r="Z51">
        <v>1264</v>
      </c>
      <c r="AA51" t="str">
        <f>VLOOKUP(J51,Practice!$A$2:$F$41,6,0)</f>
        <v>N</v>
      </c>
    </row>
    <row r="52" spans="1:28" s="264" customFormat="1" x14ac:dyDescent="0.25">
      <c r="A52" s="40">
        <v>45200</v>
      </c>
      <c r="B52" s="41" t="str">
        <f>VLOOKUP(J52,Practice!$A$1:$E$48,5,0)</f>
        <v>WF-7</v>
      </c>
      <c r="C52"/>
      <c r="D52"/>
      <c r="E52"/>
      <c r="F52"/>
      <c r="G52"/>
      <c r="H52"/>
      <c r="I52"/>
      <c r="J52" t="s">
        <v>94</v>
      </c>
      <c r="K52"/>
      <c r="L52">
        <v>8280</v>
      </c>
      <c r="M52">
        <v>0</v>
      </c>
      <c r="N52">
        <v>0</v>
      </c>
      <c r="O52">
        <v>0</v>
      </c>
      <c r="P52">
        <v>0</v>
      </c>
      <c r="Q52">
        <v>1</v>
      </c>
      <c r="R52">
        <v>0</v>
      </c>
      <c r="S52">
        <v>0</v>
      </c>
      <c r="T52">
        <v>0</v>
      </c>
      <c r="U52">
        <v>0</v>
      </c>
      <c r="V52">
        <v>0</v>
      </c>
      <c r="W52">
        <v>0</v>
      </c>
      <c r="X52">
        <v>0</v>
      </c>
      <c r="Y52">
        <v>0</v>
      </c>
      <c r="Z52">
        <v>1012</v>
      </c>
      <c r="AA52" t="str">
        <f>VLOOKUP(J52,Practice!$A$2:$F$41,6,0)</f>
        <v>Y</v>
      </c>
      <c r="AB52"/>
    </row>
    <row r="53" spans="1:28" x14ac:dyDescent="0.25">
      <c r="A53" s="40">
        <v>45200</v>
      </c>
      <c r="B53" s="41" t="str">
        <f>VLOOKUP(J53,Practice!$A$1:$E$48,5,0)</f>
        <v>WF-4</v>
      </c>
      <c r="J53" t="s">
        <v>44</v>
      </c>
      <c r="L53">
        <v>14413</v>
      </c>
      <c r="M53">
        <v>0</v>
      </c>
      <c r="N53">
        <v>0</v>
      </c>
      <c r="O53">
        <v>0</v>
      </c>
      <c r="P53">
        <v>0</v>
      </c>
      <c r="Q53">
        <v>0</v>
      </c>
      <c r="R53">
        <v>0</v>
      </c>
      <c r="S53">
        <v>0</v>
      </c>
      <c r="T53">
        <v>0</v>
      </c>
      <c r="U53">
        <v>0</v>
      </c>
      <c r="V53">
        <v>0</v>
      </c>
      <c r="W53">
        <v>0</v>
      </c>
      <c r="X53">
        <v>0</v>
      </c>
      <c r="Y53">
        <v>0</v>
      </c>
      <c r="Z53">
        <v>1430</v>
      </c>
      <c r="AA53" t="str">
        <f>VLOOKUP(J53,Practice!$A$2:$F$41,6,0)</f>
        <v>Y</v>
      </c>
    </row>
    <row r="54" spans="1:28" x14ac:dyDescent="0.25">
      <c r="A54" s="40">
        <v>45200</v>
      </c>
      <c r="B54" s="41" t="str">
        <f>VLOOKUP(J54,Practice!$A$1:$E$48,5,0)</f>
        <v>WF-3</v>
      </c>
      <c r="J54" t="s">
        <v>47</v>
      </c>
      <c r="L54">
        <v>11185</v>
      </c>
      <c r="M54">
        <v>0</v>
      </c>
      <c r="N54">
        <v>0</v>
      </c>
      <c r="O54">
        <v>0</v>
      </c>
      <c r="P54">
        <v>0</v>
      </c>
      <c r="Q54">
        <v>0</v>
      </c>
      <c r="R54">
        <v>0</v>
      </c>
      <c r="S54">
        <v>0</v>
      </c>
      <c r="T54">
        <v>0</v>
      </c>
      <c r="U54">
        <v>0</v>
      </c>
      <c r="V54">
        <v>0</v>
      </c>
      <c r="W54">
        <v>0</v>
      </c>
      <c r="X54">
        <v>0</v>
      </c>
      <c r="Y54">
        <v>0</v>
      </c>
      <c r="Z54">
        <v>1631</v>
      </c>
      <c r="AA54" t="str">
        <f>VLOOKUP(J54,Practice!$A$2:$F$41,6,0)</f>
        <v>N</v>
      </c>
    </row>
    <row r="55" spans="1:28" x14ac:dyDescent="0.25">
      <c r="A55" s="40">
        <v>45200</v>
      </c>
      <c r="B55" s="41" t="str">
        <f>VLOOKUP(J55,Practice!$A$1:$E$48,5,0)</f>
        <v>WF-4</v>
      </c>
      <c r="J55" t="s">
        <v>49</v>
      </c>
      <c r="L55">
        <v>10469</v>
      </c>
      <c r="M55">
        <v>0</v>
      </c>
      <c r="N55">
        <v>0</v>
      </c>
      <c r="O55">
        <v>0</v>
      </c>
      <c r="P55">
        <v>2</v>
      </c>
      <c r="Q55">
        <v>1</v>
      </c>
      <c r="R55">
        <v>0</v>
      </c>
      <c r="S55">
        <v>2</v>
      </c>
      <c r="T55">
        <v>0</v>
      </c>
      <c r="U55">
        <v>0</v>
      </c>
      <c r="V55">
        <v>0</v>
      </c>
      <c r="W55">
        <v>0</v>
      </c>
      <c r="X55">
        <v>0</v>
      </c>
      <c r="Y55">
        <v>0</v>
      </c>
      <c r="Z55">
        <v>985</v>
      </c>
      <c r="AA55" t="str">
        <f>VLOOKUP(J55,Practice!$A$2:$F$41,6,0)</f>
        <v>Y</v>
      </c>
    </row>
    <row r="56" spans="1:28" x14ac:dyDescent="0.25">
      <c r="A56" s="40">
        <v>45200</v>
      </c>
      <c r="B56" s="41" t="str">
        <f>VLOOKUP(J56,Practice!$A$1:$E$48,5,0)</f>
        <v>WF-5</v>
      </c>
      <c r="J56" t="s">
        <v>58</v>
      </c>
      <c r="L56">
        <v>2079</v>
      </c>
      <c r="M56">
        <v>0</v>
      </c>
      <c r="N56">
        <v>0</v>
      </c>
      <c r="O56">
        <v>0</v>
      </c>
      <c r="P56">
        <v>0</v>
      </c>
      <c r="Q56">
        <v>0</v>
      </c>
      <c r="R56">
        <v>0</v>
      </c>
      <c r="S56">
        <v>0</v>
      </c>
      <c r="T56">
        <v>0</v>
      </c>
      <c r="U56">
        <v>0</v>
      </c>
      <c r="V56">
        <v>0</v>
      </c>
      <c r="W56">
        <v>0</v>
      </c>
      <c r="X56">
        <v>0</v>
      </c>
      <c r="Y56">
        <v>0</v>
      </c>
      <c r="Z56">
        <v>262</v>
      </c>
      <c r="AA56" t="str">
        <f>VLOOKUP(J56,Practice!$A$2:$F$41,6,0)</f>
        <v>N</v>
      </c>
    </row>
    <row r="57" spans="1:28" x14ac:dyDescent="0.25">
      <c r="A57" s="40">
        <v>45200</v>
      </c>
      <c r="B57" s="41" t="str">
        <f>VLOOKUP(J57,Practice!$A$1:$E$48,5,0)</f>
        <v>WF-7</v>
      </c>
      <c r="J57" t="s">
        <v>102</v>
      </c>
      <c r="L57">
        <v>15899</v>
      </c>
      <c r="M57">
        <v>0</v>
      </c>
      <c r="N57">
        <v>0</v>
      </c>
      <c r="O57">
        <v>0</v>
      </c>
      <c r="P57">
        <v>0</v>
      </c>
      <c r="Q57">
        <v>0</v>
      </c>
      <c r="R57">
        <v>0</v>
      </c>
      <c r="S57">
        <v>0</v>
      </c>
      <c r="T57">
        <v>0</v>
      </c>
      <c r="U57">
        <v>0</v>
      </c>
      <c r="V57">
        <v>0</v>
      </c>
      <c r="W57">
        <v>0</v>
      </c>
      <c r="X57">
        <v>0</v>
      </c>
      <c r="Y57">
        <v>0</v>
      </c>
      <c r="Z57">
        <v>1777</v>
      </c>
      <c r="AA57" t="str">
        <f>VLOOKUP(J57,Practice!$A$2:$F$41,6,0)</f>
        <v>N</v>
      </c>
    </row>
    <row r="58" spans="1:28" x14ac:dyDescent="0.25">
      <c r="A58" s="40">
        <v>45200</v>
      </c>
      <c r="B58" s="41" t="str">
        <f>VLOOKUP(J58,Practice!$A$1:$E$48,5,0)</f>
        <v>WF-7</v>
      </c>
      <c r="J58" t="s">
        <v>96</v>
      </c>
      <c r="L58">
        <v>7205</v>
      </c>
      <c r="M58">
        <v>0</v>
      </c>
      <c r="N58">
        <v>0</v>
      </c>
      <c r="O58">
        <v>0</v>
      </c>
      <c r="P58">
        <v>0</v>
      </c>
      <c r="Q58">
        <v>0</v>
      </c>
      <c r="R58">
        <v>0</v>
      </c>
      <c r="S58">
        <v>0</v>
      </c>
      <c r="T58">
        <v>0</v>
      </c>
      <c r="U58">
        <v>0</v>
      </c>
      <c r="V58">
        <v>0</v>
      </c>
      <c r="W58">
        <v>0</v>
      </c>
      <c r="X58">
        <v>0</v>
      </c>
      <c r="Y58">
        <v>0</v>
      </c>
      <c r="Z58">
        <v>792</v>
      </c>
      <c r="AA58" t="str">
        <f>VLOOKUP(J58,Practice!$A$2:$F$41,6,0)</f>
        <v>N</v>
      </c>
    </row>
    <row r="59" spans="1:28" x14ac:dyDescent="0.25">
      <c r="A59" s="40">
        <v>45200</v>
      </c>
      <c r="B59" s="41" t="str">
        <f>VLOOKUP(J59,Practice!$A$1:$E$48,5,0)</f>
        <v>WF-2</v>
      </c>
      <c r="J59" t="s">
        <v>30</v>
      </c>
      <c r="L59">
        <v>6788</v>
      </c>
      <c r="M59">
        <v>0</v>
      </c>
      <c r="N59">
        <v>0</v>
      </c>
      <c r="O59">
        <v>0</v>
      </c>
      <c r="P59">
        <v>0</v>
      </c>
      <c r="Q59">
        <v>2</v>
      </c>
      <c r="R59">
        <v>0</v>
      </c>
      <c r="S59">
        <v>0</v>
      </c>
      <c r="T59">
        <v>0</v>
      </c>
      <c r="U59">
        <v>0</v>
      </c>
      <c r="V59">
        <v>0</v>
      </c>
      <c r="W59">
        <v>0</v>
      </c>
      <c r="X59">
        <v>0</v>
      </c>
      <c r="Y59">
        <v>0</v>
      </c>
      <c r="Z59">
        <v>751</v>
      </c>
      <c r="AA59" t="str">
        <f>VLOOKUP(J59,Practice!$A$2:$F$41,6,0)</f>
        <v>Y</v>
      </c>
    </row>
    <row r="60" spans="1:28" x14ac:dyDescent="0.25">
      <c r="A60" s="40">
        <v>45200</v>
      </c>
      <c r="B60" s="41" t="str">
        <f>VLOOKUP(J60,Practice!$A$1:$E$48,5,0)</f>
        <v>WF-6</v>
      </c>
      <c r="J60" t="s">
        <v>87</v>
      </c>
      <c r="L60">
        <v>6305</v>
      </c>
      <c r="M60">
        <v>0</v>
      </c>
      <c r="N60">
        <v>0</v>
      </c>
      <c r="O60">
        <v>0</v>
      </c>
      <c r="P60">
        <v>0</v>
      </c>
      <c r="Q60">
        <v>0</v>
      </c>
      <c r="R60">
        <v>0</v>
      </c>
      <c r="S60">
        <v>0</v>
      </c>
      <c r="T60">
        <v>0</v>
      </c>
      <c r="U60">
        <v>0</v>
      </c>
      <c r="V60">
        <v>0</v>
      </c>
      <c r="W60">
        <v>0</v>
      </c>
      <c r="X60">
        <v>0</v>
      </c>
      <c r="Y60">
        <v>0</v>
      </c>
      <c r="Z60">
        <v>762</v>
      </c>
      <c r="AA60" t="str">
        <f>VLOOKUP(J60,Practice!$A$2:$F$41,6,0)</f>
        <v>N</v>
      </c>
    </row>
    <row r="61" spans="1:28" x14ac:dyDescent="0.25">
      <c r="A61" s="40">
        <v>45200</v>
      </c>
      <c r="B61" s="41" t="str">
        <f>VLOOKUP(J61,Practice!$A$1:$E$48,5,0)</f>
        <v>WF-4</v>
      </c>
      <c r="J61" t="s">
        <v>70</v>
      </c>
      <c r="L61">
        <v>5081</v>
      </c>
      <c r="M61">
        <v>0</v>
      </c>
      <c r="N61">
        <v>0</v>
      </c>
      <c r="O61">
        <v>0</v>
      </c>
      <c r="P61">
        <v>2</v>
      </c>
      <c r="Q61">
        <v>9</v>
      </c>
      <c r="R61">
        <v>4</v>
      </c>
      <c r="S61">
        <v>2</v>
      </c>
      <c r="T61">
        <v>0</v>
      </c>
      <c r="U61">
        <v>0</v>
      </c>
      <c r="V61">
        <v>0</v>
      </c>
      <c r="W61">
        <v>0</v>
      </c>
      <c r="X61">
        <v>0</v>
      </c>
      <c r="Y61">
        <v>0</v>
      </c>
      <c r="Z61">
        <v>566</v>
      </c>
      <c r="AA61" t="str">
        <f>VLOOKUP(J61,Practice!$A$2:$F$41,6,0)</f>
        <v>Y</v>
      </c>
    </row>
    <row r="62" spans="1:28" x14ac:dyDescent="0.25">
      <c r="A62" s="40">
        <v>45200</v>
      </c>
      <c r="B62" s="41" t="str">
        <f>VLOOKUP(J62,Practice!$A$1:$E$48,5,0)</f>
        <v>WF-6</v>
      </c>
      <c r="J62" t="s">
        <v>78</v>
      </c>
      <c r="L62">
        <v>16531</v>
      </c>
      <c r="M62">
        <v>0</v>
      </c>
      <c r="N62">
        <v>0</v>
      </c>
      <c r="O62">
        <v>0</v>
      </c>
      <c r="P62">
        <v>0</v>
      </c>
      <c r="Q62">
        <v>2</v>
      </c>
      <c r="R62">
        <v>1</v>
      </c>
      <c r="S62">
        <v>0</v>
      </c>
      <c r="T62">
        <v>0</v>
      </c>
      <c r="U62">
        <v>0</v>
      </c>
      <c r="V62">
        <v>0</v>
      </c>
      <c r="W62">
        <v>0</v>
      </c>
      <c r="X62">
        <v>0</v>
      </c>
      <c r="Y62">
        <v>0</v>
      </c>
      <c r="Z62">
        <v>1593</v>
      </c>
      <c r="AA62" t="str">
        <f>VLOOKUP(J62,Practice!$A$2:$F$41,6,0)</f>
        <v>N</v>
      </c>
    </row>
    <row r="63" spans="1:28" x14ac:dyDescent="0.25">
      <c r="A63" s="40">
        <v>45200</v>
      </c>
      <c r="B63" s="41" t="str">
        <f>VLOOKUP(J63,Practice!$A$1:$E$48,5,0)</f>
        <v>WF-2</v>
      </c>
      <c r="J63" t="s">
        <v>37</v>
      </c>
      <c r="L63">
        <v>8434</v>
      </c>
      <c r="M63">
        <v>0</v>
      </c>
      <c r="N63">
        <v>0</v>
      </c>
      <c r="O63">
        <v>0</v>
      </c>
      <c r="P63">
        <v>0</v>
      </c>
      <c r="Q63">
        <v>8</v>
      </c>
      <c r="R63">
        <v>0</v>
      </c>
      <c r="S63">
        <v>0</v>
      </c>
      <c r="T63">
        <v>0</v>
      </c>
      <c r="U63">
        <v>0</v>
      </c>
      <c r="V63">
        <v>0</v>
      </c>
      <c r="W63">
        <v>0</v>
      </c>
      <c r="X63">
        <v>0</v>
      </c>
      <c r="Y63">
        <v>0</v>
      </c>
      <c r="Z63">
        <v>799</v>
      </c>
      <c r="AA63" t="str">
        <f>VLOOKUP(J63,Practice!$A$2:$F$41,6,0)</f>
        <v>Y</v>
      </c>
    </row>
    <row r="64" spans="1:28" x14ac:dyDescent="0.25">
      <c r="A64" s="40">
        <v>45200</v>
      </c>
      <c r="B64" s="41" t="str">
        <f>VLOOKUP(J64,Practice!$A$1:$E$48,5,0)</f>
        <v>WF-5</v>
      </c>
      <c r="J64" t="s">
        <v>53</v>
      </c>
      <c r="L64">
        <v>6965</v>
      </c>
      <c r="M64">
        <v>0</v>
      </c>
      <c r="N64">
        <v>0</v>
      </c>
      <c r="O64">
        <v>0</v>
      </c>
      <c r="P64">
        <v>0</v>
      </c>
      <c r="Q64">
        <v>5</v>
      </c>
      <c r="R64">
        <v>5</v>
      </c>
      <c r="S64">
        <v>0</v>
      </c>
      <c r="T64">
        <v>0</v>
      </c>
      <c r="U64">
        <v>0</v>
      </c>
      <c r="V64">
        <v>0</v>
      </c>
      <c r="W64">
        <v>0</v>
      </c>
      <c r="X64">
        <v>0</v>
      </c>
      <c r="Y64">
        <v>0</v>
      </c>
      <c r="Z64">
        <v>598</v>
      </c>
      <c r="AA64" t="str">
        <f>VLOOKUP(J64,Practice!$A$2:$F$41,6,0)</f>
        <v>Y</v>
      </c>
    </row>
    <row r="65" spans="1:27" x14ac:dyDescent="0.25">
      <c r="A65" s="40">
        <v>45200</v>
      </c>
      <c r="B65" s="41" t="str">
        <f>VLOOKUP(J65,Practice!$A$1:$E$48,5,0)</f>
        <v>WF-5</v>
      </c>
      <c r="J65" t="s">
        <v>64</v>
      </c>
      <c r="L65">
        <v>5819</v>
      </c>
      <c r="M65">
        <v>0</v>
      </c>
      <c r="N65">
        <v>0</v>
      </c>
      <c r="O65">
        <v>0</v>
      </c>
      <c r="P65">
        <v>0</v>
      </c>
      <c r="Q65">
        <v>0</v>
      </c>
      <c r="R65">
        <v>0</v>
      </c>
      <c r="S65">
        <v>0</v>
      </c>
      <c r="T65">
        <v>0</v>
      </c>
      <c r="U65">
        <v>0</v>
      </c>
      <c r="V65">
        <v>0</v>
      </c>
      <c r="W65">
        <v>0</v>
      </c>
      <c r="X65">
        <v>0</v>
      </c>
      <c r="Y65">
        <v>0</v>
      </c>
      <c r="Z65">
        <v>749</v>
      </c>
      <c r="AA65" t="str">
        <f>VLOOKUP(J65,Practice!$A$2:$F$41,6,0)</f>
        <v>N</v>
      </c>
    </row>
    <row r="66" spans="1:27" x14ac:dyDescent="0.25">
      <c r="A66" s="40">
        <v>45200</v>
      </c>
      <c r="B66" s="41" t="str">
        <f>VLOOKUP(J66,Practice!$A$1:$E$48,5,0)</f>
        <v>WF-1</v>
      </c>
      <c r="J66" t="s">
        <v>92</v>
      </c>
      <c r="L66">
        <v>7635</v>
      </c>
      <c r="M66">
        <v>0</v>
      </c>
      <c r="N66">
        <v>0</v>
      </c>
      <c r="O66">
        <v>0</v>
      </c>
      <c r="P66">
        <v>0</v>
      </c>
      <c r="Q66">
        <v>0</v>
      </c>
      <c r="R66">
        <v>0</v>
      </c>
      <c r="S66">
        <v>0</v>
      </c>
      <c r="T66">
        <v>0</v>
      </c>
      <c r="U66">
        <v>0</v>
      </c>
      <c r="V66">
        <v>0</v>
      </c>
      <c r="W66">
        <v>0</v>
      </c>
      <c r="X66">
        <v>0</v>
      </c>
      <c r="Y66">
        <v>0</v>
      </c>
      <c r="Z66">
        <v>885</v>
      </c>
      <c r="AA66" t="str">
        <f>VLOOKUP(J66,Practice!$A$2:$F$41,6,0)</f>
        <v>N</v>
      </c>
    </row>
    <row r="67" spans="1:27" x14ac:dyDescent="0.25">
      <c r="A67" s="40">
        <v>45200</v>
      </c>
      <c r="B67" s="41" t="str">
        <f>VLOOKUP(J67,Practice!$A$1:$E$48,5,0)</f>
        <v>WF-2</v>
      </c>
      <c r="J67" t="s">
        <v>28</v>
      </c>
      <c r="L67">
        <v>13232</v>
      </c>
      <c r="M67">
        <v>0</v>
      </c>
      <c r="N67">
        <v>0</v>
      </c>
      <c r="O67">
        <v>3</v>
      </c>
      <c r="P67">
        <v>1</v>
      </c>
      <c r="Q67">
        <v>0</v>
      </c>
      <c r="R67">
        <v>0</v>
      </c>
      <c r="S67">
        <v>0</v>
      </c>
      <c r="T67">
        <v>0</v>
      </c>
      <c r="U67">
        <v>0</v>
      </c>
      <c r="V67">
        <v>0</v>
      </c>
      <c r="W67">
        <v>1</v>
      </c>
      <c r="X67">
        <v>0</v>
      </c>
      <c r="Y67">
        <v>0</v>
      </c>
      <c r="Z67">
        <v>1651</v>
      </c>
      <c r="AA67" t="str">
        <f>VLOOKUP(J67,Practice!$A$2:$F$41,6,0)</f>
        <v>Y</v>
      </c>
    </row>
    <row r="68" spans="1:27" x14ac:dyDescent="0.25">
      <c r="A68" s="40">
        <v>45200</v>
      </c>
      <c r="B68" s="41" t="str">
        <f>VLOOKUP(J68,Practice!$A$1:$E$48,5,0)</f>
        <v>WF-6</v>
      </c>
      <c r="J68" t="s">
        <v>106</v>
      </c>
      <c r="L68">
        <v>9228</v>
      </c>
      <c r="M68">
        <v>0</v>
      </c>
      <c r="N68">
        <v>0</v>
      </c>
      <c r="O68">
        <v>0</v>
      </c>
      <c r="P68">
        <v>0</v>
      </c>
      <c r="Q68">
        <v>0</v>
      </c>
      <c r="R68">
        <v>0</v>
      </c>
      <c r="S68">
        <v>0</v>
      </c>
      <c r="T68">
        <v>0</v>
      </c>
      <c r="U68">
        <v>0</v>
      </c>
      <c r="V68">
        <v>0</v>
      </c>
      <c r="W68">
        <v>0</v>
      </c>
      <c r="X68">
        <v>0</v>
      </c>
      <c r="Y68">
        <v>0</v>
      </c>
      <c r="Z68">
        <v>1234</v>
      </c>
      <c r="AA68" t="str">
        <f>VLOOKUP(J68,Practice!$A$2:$F$41,6,0)</f>
        <v>Y</v>
      </c>
    </row>
    <row r="69" spans="1:27" x14ac:dyDescent="0.25">
      <c r="A69" s="40">
        <v>45200</v>
      </c>
      <c r="B69" s="41" t="str">
        <f>VLOOKUP(J69,Practice!$A$1:$E$48,5,0)</f>
        <v>WF-4</v>
      </c>
      <c r="J69" t="s">
        <v>62</v>
      </c>
      <c r="L69">
        <v>7842</v>
      </c>
      <c r="M69">
        <v>0</v>
      </c>
      <c r="N69">
        <v>0</v>
      </c>
      <c r="O69">
        <v>0</v>
      </c>
      <c r="P69">
        <v>0</v>
      </c>
      <c r="Q69">
        <v>0</v>
      </c>
      <c r="R69">
        <v>0</v>
      </c>
      <c r="S69">
        <v>0</v>
      </c>
      <c r="T69">
        <v>0</v>
      </c>
      <c r="U69">
        <v>0</v>
      </c>
      <c r="V69">
        <v>0</v>
      </c>
      <c r="W69">
        <v>0</v>
      </c>
      <c r="X69">
        <v>0</v>
      </c>
      <c r="Y69">
        <v>0</v>
      </c>
      <c r="Z69">
        <v>848</v>
      </c>
      <c r="AA69" t="str">
        <f>VLOOKUP(J69,Practice!$A$2:$F$41,6,0)</f>
        <v>N</v>
      </c>
    </row>
    <row r="70" spans="1:27" x14ac:dyDescent="0.25">
      <c r="A70" s="40">
        <v>45200</v>
      </c>
      <c r="B70" s="41" t="str">
        <f>VLOOKUP(J70,Practice!$A$1:$E$48,5,0)</f>
        <v>WF-1</v>
      </c>
      <c r="J70" t="s">
        <v>35</v>
      </c>
      <c r="L70">
        <v>8616</v>
      </c>
      <c r="M70">
        <v>0</v>
      </c>
      <c r="N70">
        <v>0</v>
      </c>
      <c r="O70">
        <v>0</v>
      </c>
      <c r="P70">
        <v>0</v>
      </c>
      <c r="Q70">
        <v>2</v>
      </c>
      <c r="R70">
        <v>1</v>
      </c>
      <c r="S70">
        <v>0</v>
      </c>
      <c r="T70">
        <v>0</v>
      </c>
      <c r="U70">
        <v>0</v>
      </c>
      <c r="V70">
        <v>0</v>
      </c>
      <c r="W70">
        <v>9</v>
      </c>
      <c r="X70">
        <v>0</v>
      </c>
      <c r="Y70">
        <v>0</v>
      </c>
      <c r="Z70">
        <v>1015</v>
      </c>
      <c r="AA70" t="str">
        <f>VLOOKUP(J70,Practice!$A$2:$F$41,6,0)</f>
        <v>Y</v>
      </c>
    </row>
    <row r="71" spans="1:27" x14ac:dyDescent="0.25">
      <c r="A71" s="40">
        <v>45200</v>
      </c>
      <c r="B71" s="41" t="str">
        <f>VLOOKUP(J71,Practice!$A$1:$E$48,5,0)</f>
        <v>WF-5</v>
      </c>
      <c r="J71" t="s">
        <v>66</v>
      </c>
      <c r="L71">
        <v>15178</v>
      </c>
      <c r="M71">
        <v>0</v>
      </c>
      <c r="N71">
        <v>0</v>
      </c>
      <c r="O71">
        <v>0</v>
      </c>
      <c r="P71">
        <v>11</v>
      </c>
      <c r="Q71">
        <v>16</v>
      </c>
      <c r="R71">
        <v>0</v>
      </c>
      <c r="S71">
        <v>14</v>
      </c>
      <c r="T71">
        <v>0</v>
      </c>
      <c r="U71">
        <v>0</v>
      </c>
      <c r="V71">
        <v>0</v>
      </c>
      <c r="W71">
        <v>1</v>
      </c>
      <c r="X71">
        <v>0</v>
      </c>
      <c r="Y71">
        <v>0</v>
      </c>
      <c r="Z71">
        <v>1732</v>
      </c>
      <c r="AA71" t="str">
        <f>VLOOKUP(J71,Practice!$A$2:$F$41,6,0)</f>
        <v>Y</v>
      </c>
    </row>
    <row r="72" spans="1:27" x14ac:dyDescent="0.25">
      <c r="A72" s="40">
        <v>45200</v>
      </c>
      <c r="B72" s="41" t="str">
        <f>VLOOKUP(J72,Practice!$A$1:$E$48,5,0)</f>
        <v>WF-7</v>
      </c>
      <c r="J72" t="s">
        <v>98</v>
      </c>
      <c r="L72">
        <v>6485</v>
      </c>
      <c r="M72">
        <v>0</v>
      </c>
      <c r="N72">
        <v>0</v>
      </c>
      <c r="O72">
        <v>0</v>
      </c>
      <c r="P72">
        <v>0</v>
      </c>
      <c r="Q72">
        <v>1</v>
      </c>
      <c r="R72">
        <v>0</v>
      </c>
      <c r="S72">
        <v>0</v>
      </c>
      <c r="T72">
        <v>0</v>
      </c>
      <c r="U72">
        <v>0</v>
      </c>
      <c r="V72">
        <v>0</v>
      </c>
      <c r="W72">
        <v>0</v>
      </c>
      <c r="X72">
        <v>0</v>
      </c>
      <c r="Y72">
        <v>0</v>
      </c>
      <c r="Z72">
        <v>734</v>
      </c>
      <c r="AA72" t="str">
        <f>VLOOKUP(J72,Practice!$A$2:$F$41,6,0)</f>
        <v>N</v>
      </c>
    </row>
    <row r="73" spans="1:27" x14ac:dyDescent="0.25">
      <c r="A73" s="40">
        <v>45200</v>
      </c>
      <c r="B73" s="41" t="str">
        <f>VLOOKUP(J73,Practice!$A$1:$E$48,5,0)</f>
        <v>WF-1</v>
      </c>
      <c r="J73" t="s">
        <v>104</v>
      </c>
      <c r="L73">
        <v>4452</v>
      </c>
      <c r="M73">
        <v>0</v>
      </c>
      <c r="N73">
        <v>0</v>
      </c>
      <c r="O73">
        <v>0</v>
      </c>
      <c r="P73">
        <v>0</v>
      </c>
      <c r="Q73">
        <v>1</v>
      </c>
      <c r="R73">
        <v>0</v>
      </c>
      <c r="S73">
        <v>0</v>
      </c>
      <c r="T73">
        <v>0</v>
      </c>
      <c r="U73">
        <v>0</v>
      </c>
      <c r="V73">
        <v>0</v>
      </c>
      <c r="W73">
        <v>0</v>
      </c>
      <c r="X73">
        <v>0</v>
      </c>
      <c r="Y73">
        <v>0</v>
      </c>
      <c r="Z73">
        <v>280</v>
      </c>
      <c r="AA73" t="str">
        <f>VLOOKUP(J73,Practice!$A$2:$F$41,6,0)</f>
        <v>N</v>
      </c>
    </row>
    <row r="74" spans="1:27" x14ac:dyDescent="0.25">
      <c r="A74" s="40">
        <v>45200</v>
      </c>
      <c r="B74" s="41" t="str">
        <f>VLOOKUP(J74,Practice!$A$1:$E$48,5,0)</f>
        <v>WF-4</v>
      </c>
      <c r="J74" t="s">
        <v>51</v>
      </c>
      <c r="L74">
        <v>7145</v>
      </c>
      <c r="M74">
        <v>0</v>
      </c>
      <c r="N74">
        <v>0</v>
      </c>
      <c r="O74">
        <v>0</v>
      </c>
      <c r="P74">
        <v>0</v>
      </c>
      <c r="Q74">
        <v>0</v>
      </c>
      <c r="R74">
        <v>0</v>
      </c>
      <c r="S74">
        <v>0</v>
      </c>
      <c r="T74">
        <v>0</v>
      </c>
      <c r="U74">
        <v>0</v>
      </c>
      <c r="V74">
        <v>0</v>
      </c>
      <c r="W74">
        <v>0</v>
      </c>
      <c r="X74">
        <v>0</v>
      </c>
      <c r="Y74">
        <v>0</v>
      </c>
      <c r="Z74">
        <v>783</v>
      </c>
      <c r="AA74" t="str">
        <f>VLOOKUP(J74,Practice!$A$2:$F$41,6,0)</f>
        <v>Y</v>
      </c>
    </row>
    <row r="75" spans="1:27" x14ac:dyDescent="0.25">
      <c r="A75" s="40">
        <v>45200</v>
      </c>
      <c r="B75" s="41" t="str">
        <f>VLOOKUP(J75,Practice!$A$1:$E$48,5,0)</f>
        <v>WF-1</v>
      </c>
      <c r="J75" t="s">
        <v>32</v>
      </c>
      <c r="L75">
        <v>3792</v>
      </c>
      <c r="M75">
        <v>0</v>
      </c>
      <c r="N75">
        <v>0</v>
      </c>
      <c r="O75">
        <v>0</v>
      </c>
      <c r="P75">
        <v>0</v>
      </c>
      <c r="Q75">
        <v>0</v>
      </c>
      <c r="R75">
        <v>0</v>
      </c>
      <c r="S75">
        <v>0</v>
      </c>
      <c r="T75">
        <v>0</v>
      </c>
      <c r="U75">
        <v>0</v>
      </c>
      <c r="V75">
        <v>0</v>
      </c>
      <c r="W75">
        <v>0</v>
      </c>
      <c r="X75">
        <v>0</v>
      </c>
      <c r="Y75">
        <v>0</v>
      </c>
      <c r="Z75">
        <v>435</v>
      </c>
      <c r="AA75" t="str">
        <f>VLOOKUP(J75,Practice!$A$2:$F$41,6,0)</f>
        <v>N</v>
      </c>
    </row>
    <row r="76" spans="1:27" x14ac:dyDescent="0.25">
      <c r="A76" s="40">
        <v>45200</v>
      </c>
      <c r="B76" s="41" t="str">
        <f>VLOOKUP(J76,Practice!$A$1:$E$48,5,0)</f>
        <v>WF-5</v>
      </c>
      <c r="J76" t="s">
        <v>60</v>
      </c>
      <c r="L76">
        <v>4036</v>
      </c>
      <c r="M76">
        <v>0</v>
      </c>
      <c r="N76">
        <v>0</v>
      </c>
      <c r="O76">
        <v>0</v>
      </c>
      <c r="P76">
        <v>0</v>
      </c>
      <c r="Q76">
        <v>0</v>
      </c>
      <c r="R76">
        <v>0</v>
      </c>
      <c r="S76">
        <v>0</v>
      </c>
      <c r="T76">
        <v>0</v>
      </c>
      <c r="U76">
        <v>0</v>
      </c>
      <c r="V76">
        <v>0</v>
      </c>
      <c r="W76">
        <v>0</v>
      </c>
      <c r="X76">
        <v>0</v>
      </c>
      <c r="Y76">
        <v>0</v>
      </c>
      <c r="Z76">
        <v>427</v>
      </c>
      <c r="AA76" t="str">
        <f>VLOOKUP(J76,Practice!$A$2:$F$41,6,0)</f>
        <v>N</v>
      </c>
    </row>
    <row r="77" spans="1:27" x14ac:dyDescent="0.25">
      <c r="A77" s="40">
        <v>45200</v>
      </c>
      <c r="B77" s="41" t="str">
        <f>VLOOKUP(J77,Practice!$A$1:$E$48,5,0)</f>
        <v>WF-5</v>
      </c>
      <c r="J77" t="s">
        <v>68</v>
      </c>
      <c r="L77">
        <v>3448</v>
      </c>
      <c r="M77">
        <v>0</v>
      </c>
      <c r="N77">
        <v>0</v>
      </c>
      <c r="O77">
        <v>0</v>
      </c>
      <c r="P77">
        <v>0</v>
      </c>
      <c r="Q77">
        <v>0</v>
      </c>
      <c r="R77">
        <v>0</v>
      </c>
      <c r="S77">
        <v>0</v>
      </c>
      <c r="T77">
        <v>0</v>
      </c>
      <c r="U77">
        <v>0</v>
      </c>
      <c r="V77">
        <v>0</v>
      </c>
      <c r="W77">
        <v>0</v>
      </c>
      <c r="X77">
        <v>0</v>
      </c>
      <c r="Y77">
        <v>0</v>
      </c>
      <c r="Z77">
        <v>324</v>
      </c>
      <c r="AA77" t="str">
        <f>VLOOKUP(J77,Practice!$A$2:$F$41,6,0)</f>
        <v>N</v>
      </c>
    </row>
    <row r="78" spans="1:27" x14ac:dyDescent="0.25">
      <c r="A78" s="40">
        <v>45200</v>
      </c>
      <c r="B78" s="41" t="str">
        <f>VLOOKUP(J78,Practice!$A$1:$E$48,5,0)</f>
        <v>WF-6</v>
      </c>
      <c r="J78" t="s">
        <v>81</v>
      </c>
      <c r="L78">
        <v>2853</v>
      </c>
      <c r="M78">
        <v>0</v>
      </c>
      <c r="N78">
        <v>0</v>
      </c>
      <c r="O78">
        <v>0</v>
      </c>
      <c r="P78">
        <v>0</v>
      </c>
      <c r="Q78">
        <v>0</v>
      </c>
      <c r="R78">
        <v>0</v>
      </c>
      <c r="S78">
        <v>0</v>
      </c>
      <c r="T78">
        <v>0</v>
      </c>
      <c r="U78">
        <v>0</v>
      </c>
      <c r="V78">
        <v>0</v>
      </c>
      <c r="W78">
        <v>0</v>
      </c>
      <c r="X78">
        <v>0</v>
      </c>
      <c r="Y78">
        <v>0</v>
      </c>
      <c r="Z78">
        <v>423</v>
      </c>
      <c r="AA78" t="str">
        <f>VLOOKUP(J78,Practice!$A$2:$F$41,6,0)</f>
        <v>N</v>
      </c>
    </row>
    <row r="79" spans="1:27" x14ac:dyDescent="0.25">
      <c r="A79" s="40">
        <v>45200</v>
      </c>
      <c r="B79" s="41" t="str">
        <f>VLOOKUP(J79,Practice!$A$1:$E$48,5,0)</f>
        <v>WF-4</v>
      </c>
      <c r="J79" t="s">
        <v>56</v>
      </c>
      <c r="L79">
        <v>3482</v>
      </c>
      <c r="M79">
        <v>0</v>
      </c>
      <c r="N79">
        <v>0</v>
      </c>
      <c r="O79">
        <v>0</v>
      </c>
      <c r="P79">
        <v>0</v>
      </c>
      <c r="Q79">
        <v>0</v>
      </c>
      <c r="R79">
        <v>0</v>
      </c>
      <c r="S79">
        <v>0</v>
      </c>
      <c r="T79">
        <v>0</v>
      </c>
      <c r="U79">
        <v>0</v>
      </c>
      <c r="V79">
        <v>0</v>
      </c>
      <c r="W79">
        <v>0</v>
      </c>
      <c r="X79">
        <v>0</v>
      </c>
      <c r="Y79">
        <v>0</v>
      </c>
      <c r="Z79">
        <v>331</v>
      </c>
      <c r="AA79" t="str">
        <f>VLOOKUP(J79,Practice!$A$2:$F$41,6,0)</f>
        <v>N</v>
      </c>
    </row>
    <row r="80" spans="1:27" x14ac:dyDescent="0.25">
      <c r="A80" s="40">
        <v>45200</v>
      </c>
      <c r="B80" s="41" t="str">
        <f>VLOOKUP(J80,Practice!$A$1:$E$48,5,0)</f>
        <v>WF-2</v>
      </c>
      <c r="J80" t="s">
        <v>25</v>
      </c>
      <c r="L80">
        <v>9886</v>
      </c>
      <c r="M80">
        <v>0</v>
      </c>
      <c r="N80">
        <v>0</v>
      </c>
      <c r="O80">
        <v>0</v>
      </c>
      <c r="P80">
        <v>0</v>
      </c>
      <c r="Q80">
        <v>6</v>
      </c>
      <c r="R80">
        <v>6</v>
      </c>
      <c r="S80">
        <v>1</v>
      </c>
      <c r="T80">
        <v>0</v>
      </c>
      <c r="U80">
        <v>0</v>
      </c>
      <c r="V80">
        <v>0</v>
      </c>
      <c r="W80">
        <v>0</v>
      </c>
      <c r="X80">
        <v>0</v>
      </c>
      <c r="Y80">
        <v>0</v>
      </c>
      <c r="Z80">
        <v>1142</v>
      </c>
      <c r="AA80" t="str">
        <f>VLOOKUP(J80,Practice!$A$2:$F$41,6,0)</f>
        <v>Y</v>
      </c>
    </row>
    <row r="81" spans="1:27" x14ac:dyDescent="0.25">
      <c r="A81" s="40">
        <v>45200</v>
      </c>
      <c r="B81" s="41" t="str">
        <f>VLOOKUP(J81,Practice!$A$1:$E$48,5,0)</f>
        <v>WF-1</v>
      </c>
      <c r="J81" t="s">
        <v>100</v>
      </c>
      <c r="L81">
        <v>6994</v>
      </c>
      <c r="M81">
        <v>0</v>
      </c>
      <c r="N81">
        <v>0</v>
      </c>
      <c r="O81">
        <v>0</v>
      </c>
      <c r="P81">
        <v>0</v>
      </c>
      <c r="Q81">
        <v>1</v>
      </c>
      <c r="R81">
        <v>0</v>
      </c>
      <c r="S81">
        <v>0</v>
      </c>
      <c r="T81">
        <v>0</v>
      </c>
      <c r="U81">
        <v>0</v>
      </c>
      <c r="V81">
        <v>0</v>
      </c>
      <c r="W81">
        <v>1</v>
      </c>
      <c r="X81">
        <v>0</v>
      </c>
      <c r="Y81">
        <v>0</v>
      </c>
      <c r="Z81">
        <v>737</v>
      </c>
      <c r="AA81" t="str">
        <f>VLOOKUP(J81,Practice!$A$2:$F$41,6,0)</f>
        <v>N</v>
      </c>
    </row>
    <row r="82" spans="1:27" x14ac:dyDescent="0.25">
      <c r="A82" s="40">
        <v>45200</v>
      </c>
      <c r="B82" s="41" t="e">
        <f>VLOOKUP(J82,Practice!$A$1:$E$48,5,0)</f>
        <v>#N/A</v>
      </c>
      <c r="J82" t="s">
        <v>125</v>
      </c>
      <c r="L82">
        <v>275389</v>
      </c>
      <c r="M82">
        <v>0</v>
      </c>
      <c r="N82">
        <v>0</v>
      </c>
      <c r="O82">
        <v>3</v>
      </c>
      <c r="P82">
        <v>16</v>
      </c>
      <c r="Q82">
        <v>59</v>
      </c>
      <c r="R82">
        <v>17</v>
      </c>
      <c r="S82">
        <v>19</v>
      </c>
      <c r="T82">
        <v>0</v>
      </c>
      <c r="U82">
        <v>0</v>
      </c>
      <c r="V82">
        <v>0</v>
      </c>
      <c r="W82">
        <v>12</v>
      </c>
      <c r="X82">
        <v>0</v>
      </c>
      <c r="Y82">
        <v>0</v>
      </c>
      <c r="Z82">
        <v>30783</v>
      </c>
      <c r="AA82" t="e">
        <f>VLOOKUP(J82,Practice!$A$2:$F$41,6,0)</f>
        <v>#N/A</v>
      </c>
    </row>
    <row r="83" spans="1:27" x14ac:dyDescent="0.25">
      <c r="A83" s="40">
        <v>45200</v>
      </c>
      <c r="B83" s="41" t="str">
        <f>VLOOKUP(J83,Practice!$A$1:$E$48,5,0)</f>
        <v>WF-2</v>
      </c>
      <c r="J83" t="s">
        <v>110</v>
      </c>
      <c r="L83">
        <v>16074</v>
      </c>
      <c r="O83"/>
      <c r="P83">
        <v>5</v>
      </c>
      <c r="Q83">
        <v>21</v>
      </c>
      <c r="R83">
        <v>11</v>
      </c>
      <c r="S83">
        <v>10</v>
      </c>
      <c r="V83">
        <v>1</v>
      </c>
      <c r="W83">
        <v>1</v>
      </c>
      <c r="Z83">
        <v>1679</v>
      </c>
      <c r="AA83" t="str">
        <f>VLOOKUP(J83,Practice!$A$2:$F$41,6,0)</f>
        <v>Y</v>
      </c>
    </row>
    <row r="84" spans="1:27" x14ac:dyDescent="0.25">
      <c r="A84" s="40">
        <v>45200</v>
      </c>
      <c r="B84" s="41" t="str">
        <f>VLOOKUP(J84,Practice!$A$1:$E$48,5,0)</f>
        <v>WF-4</v>
      </c>
      <c r="J84" t="s">
        <v>76</v>
      </c>
      <c r="L84">
        <v>9840</v>
      </c>
      <c r="O84" s="325"/>
      <c r="Q84">
        <v>4</v>
      </c>
      <c r="R84"/>
      <c r="S84"/>
      <c r="Z84">
        <v>1192</v>
      </c>
      <c r="AA84" t="str">
        <f>VLOOKUP(J84,Practice!$A$2:$F$41,6,0)</f>
        <v>Y</v>
      </c>
    </row>
    <row r="85" spans="1:27" x14ac:dyDescent="0.25">
      <c r="A85" s="40">
        <v>45200</v>
      </c>
      <c r="B85" s="41" t="str">
        <f>VLOOKUP(J85,Practice!$A$1:$E$48,5,0)</f>
        <v>WF-1</v>
      </c>
      <c r="J85" t="s">
        <v>108</v>
      </c>
      <c r="L85">
        <v>7015</v>
      </c>
      <c r="O85"/>
      <c r="P85"/>
      <c r="Q85"/>
      <c r="R85"/>
      <c r="S85"/>
      <c r="V85"/>
      <c r="Z85">
        <v>862</v>
      </c>
      <c r="AA85" t="str">
        <f>VLOOKUP(J85,Practice!$A$2:$F$41,6,0)</f>
        <v>N</v>
      </c>
    </row>
    <row r="86" spans="1:27" x14ac:dyDescent="0.25">
      <c r="A86" s="40">
        <v>45200</v>
      </c>
      <c r="B86" s="41" t="str">
        <f>VLOOKUP(J86,Practice!$A$1:$E$48,5,0)</f>
        <v>WF-3</v>
      </c>
      <c r="E86" s="42"/>
      <c r="J86" t="s">
        <v>74</v>
      </c>
      <c r="L86">
        <v>14875</v>
      </c>
      <c r="O86"/>
      <c r="P86"/>
      <c r="Q86">
        <v>1</v>
      </c>
      <c r="R86">
        <v>1</v>
      </c>
      <c r="S86"/>
      <c r="U86">
        <v>1</v>
      </c>
      <c r="V86"/>
      <c r="Z86">
        <v>1773</v>
      </c>
      <c r="AA86" t="str">
        <f>VLOOKUP(J86,Practice!$A$2:$F$41,6,0)</f>
        <v>N</v>
      </c>
    </row>
    <row r="87" spans="1:27" x14ac:dyDescent="0.25">
      <c r="A87" s="40">
        <v>45200</v>
      </c>
      <c r="B87" s="41" t="str">
        <f>VLOOKUP(J87,Practice!$A$1:$E$48,5,0)</f>
        <v>WF-1</v>
      </c>
      <c r="J87" t="s">
        <v>39</v>
      </c>
      <c r="L87">
        <v>4881</v>
      </c>
      <c r="O87"/>
      <c r="P87">
        <v>6</v>
      </c>
      <c r="Q87">
        <v>3</v>
      </c>
      <c r="R87">
        <v>1</v>
      </c>
      <c r="S87">
        <v>1</v>
      </c>
      <c r="V87"/>
      <c r="Z87">
        <v>551</v>
      </c>
      <c r="AA87" t="str">
        <f>VLOOKUP(J87,Practice!$A$2:$F$41,6,0)</f>
        <v>Y</v>
      </c>
    </row>
    <row r="88" spans="1:27" x14ac:dyDescent="0.25">
      <c r="A88" s="40">
        <v>45292</v>
      </c>
      <c r="B88" s="41" t="e">
        <f>VLOOKUP(J88,Practice!$A$1:$E$48,5,0)</f>
        <v>#N/A</v>
      </c>
      <c r="C88" t="s">
        <v>297</v>
      </c>
      <c r="E88" t="s">
        <v>220</v>
      </c>
      <c r="G88" t="s">
        <v>221</v>
      </c>
      <c r="H88">
        <v>308153</v>
      </c>
      <c r="K88" t="s">
        <v>222</v>
      </c>
      <c r="L88" t="s">
        <v>223</v>
      </c>
      <c r="M88" t="s">
        <v>298</v>
      </c>
      <c r="N88" t="s">
        <v>299</v>
      </c>
      <c r="O88" t="s">
        <v>300</v>
      </c>
      <c r="P88" t="s">
        <v>301</v>
      </c>
      <c r="Q88" t="s">
        <v>302</v>
      </c>
      <c r="R88" t="s">
        <v>303</v>
      </c>
      <c r="S88" t="s">
        <v>304</v>
      </c>
      <c r="T88" t="s">
        <v>305</v>
      </c>
      <c r="U88" t="s">
        <v>306</v>
      </c>
      <c r="V88" t="s">
        <v>307</v>
      </c>
      <c r="W88" t="s">
        <v>308</v>
      </c>
      <c r="X88" t="s">
        <v>309</v>
      </c>
      <c r="Y88" t="s">
        <v>310</v>
      </c>
      <c r="Z88" t="s">
        <v>237</v>
      </c>
      <c r="AA88" t="e">
        <f>VLOOKUP(J88,Practice!$A$2:$F$41,6,0)</f>
        <v>#N/A</v>
      </c>
    </row>
    <row r="89" spans="1:27" x14ac:dyDescent="0.25">
      <c r="A89" s="40">
        <v>45292</v>
      </c>
      <c r="B89" s="41" t="e">
        <f>VLOOKUP(J89,Practice!$A$1:$E$48,5,0)</f>
        <v>#N/A</v>
      </c>
      <c r="E89" s="42">
        <v>45301.63958333333</v>
      </c>
      <c r="G89" t="s">
        <v>238</v>
      </c>
      <c r="H89">
        <v>158800</v>
      </c>
      <c r="J89" t="s">
        <v>239</v>
      </c>
      <c r="O89"/>
      <c r="P89"/>
      <c r="Q89"/>
      <c r="R89"/>
      <c r="S89"/>
      <c r="V89"/>
      <c r="AA89" t="e">
        <f>VLOOKUP(J89,Practice!$A$2:$F$41,6,0)</f>
        <v>#N/A</v>
      </c>
    </row>
    <row r="90" spans="1:27" x14ac:dyDescent="0.25">
      <c r="A90" s="40">
        <v>45292</v>
      </c>
      <c r="B90" s="41" t="str">
        <f>VLOOKUP(J90,Practice!$A$1:$E$48,5,0)</f>
        <v>WF-6</v>
      </c>
      <c r="E90" t="s">
        <v>240</v>
      </c>
      <c r="G90" t="s">
        <v>241</v>
      </c>
      <c r="H90">
        <v>149353</v>
      </c>
      <c r="J90" t="s">
        <v>83</v>
      </c>
      <c r="L90">
        <v>9906</v>
      </c>
      <c r="M90">
        <v>0</v>
      </c>
      <c r="N90">
        <v>0</v>
      </c>
      <c r="O90">
        <v>0</v>
      </c>
      <c r="P90">
        <v>0</v>
      </c>
      <c r="Q90">
        <v>1</v>
      </c>
      <c r="R90">
        <v>0</v>
      </c>
      <c r="S90">
        <v>0</v>
      </c>
      <c r="T90">
        <v>0</v>
      </c>
      <c r="U90">
        <v>0</v>
      </c>
      <c r="V90">
        <v>0</v>
      </c>
      <c r="W90">
        <v>0</v>
      </c>
      <c r="X90">
        <v>0</v>
      </c>
      <c r="Y90">
        <v>0</v>
      </c>
      <c r="Z90">
        <v>1163</v>
      </c>
      <c r="AA90" t="str">
        <f>VLOOKUP(J90,Practice!$A$2:$F$41,6,0)</f>
        <v>N</v>
      </c>
    </row>
    <row r="91" spans="1:27" x14ac:dyDescent="0.25">
      <c r="A91" s="40">
        <v>45292</v>
      </c>
      <c r="B91" s="41" t="str">
        <f>VLOOKUP(J91,Practice!$A$1:$E$48,5,0)</f>
        <v>WF-1</v>
      </c>
      <c r="E91" s="43">
        <v>45292</v>
      </c>
      <c r="J91" t="s">
        <v>85</v>
      </c>
      <c r="L91">
        <v>9388</v>
      </c>
      <c r="M91">
        <v>0</v>
      </c>
      <c r="N91">
        <v>0</v>
      </c>
      <c r="O91">
        <v>0</v>
      </c>
      <c r="P91">
        <v>0</v>
      </c>
      <c r="Q91">
        <v>1</v>
      </c>
      <c r="R91">
        <v>0</v>
      </c>
      <c r="S91">
        <v>0</v>
      </c>
      <c r="T91">
        <v>0</v>
      </c>
      <c r="U91">
        <v>0</v>
      </c>
      <c r="V91">
        <v>0</v>
      </c>
      <c r="W91">
        <v>0</v>
      </c>
      <c r="X91">
        <v>0</v>
      </c>
      <c r="Y91">
        <v>0</v>
      </c>
      <c r="Z91">
        <v>904</v>
      </c>
      <c r="AA91" t="str">
        <f>VLOOKUP(J91,Practice!$A$2:$F$41,6,0)</f>
        <v>Y</v>
      </c>
    </row>
    <row r="92" spans="1:27" x14ac:dyDescent="0.25">
      <c r="A92" s="40">
        <v>45292</v>
      </c>
      <c r="B92" s="41" t="str">
        <f>VLOOKUP(J92,Practice!$A$1:$E$48,5,0)</f>
        <v>WF-7</v>
      </c>
      <c r="J92" t="s">
        <v>89</v>
      </c>
      <c r="L92">
        <v>7060</v>
      </c>
      <c r="M92">
        <v>0</v>
      </c>
      <c r="N92">
        <v>0</v>
      </c>
      <c r="O92">
        <v>0</v>
      </c>
      <c r="P92">
        <v>0</v>
      </c>
      <c r="Q92">
        <v>0</v>
      </c>
      <c r="R92">
        <v>0</v>
      </c>
      <c r="S92">
        <v>0</v>
      </c>
      <c r="T92">
        <v>0</v>
      </c>
      <c r="U92">
        <v>0</v>
      </c>
      <c r="V92">
        <v>0</v>
      </c>
      <c r="W92">
        <v>0</v>
      </c>
      <c r="X92">
        <v>0</v>
      </c>
      <c r="Y92">
        <v>0</v>
      </c>
      <c r="Z92">
        <v>820</v>
      </c>
      <c r="AA92" t="str">
        <f>VLOOKUP(J92,Practice!$A$2:$F$41,6,0)</f>
        <v>N</v>
      </c>
    </row>
    <row r="93" spans="1:27" x14ac:dyDescent="0.25">
      <c r="A93" s="40">
        <v>45292</v>
      </c>
      <c r="B93" s="41" t="str">
        <f>VLOOKUP(J93,Practice!$A$1:$E$48,5,0)</f>
        <v>WF-3</v>
      </c>
      <c r="J93" t="s">
        <v>41</v>
      </c>
      <c r="L93">
        <v>9821</v>
      </c>
      <c r="M93">
        <v>0</v>
      </c>
      <c r="N93">
        <v>0</v>
      </c>
      <c r="O93">
        <v>0</v>
      </c>
      <c r="P93">
        <v>0</v>
      </c>
      <c r="Q93">
        <v>1</v>
      </c>
      <c r="R93">
        <v>0</v>
      </c>
      <c r="S93">
        <v>0</v>
      </c>
      <c r="T93">
        <v>0</v>
      </c>
      <c r="U93">
        <v>0</v>
      </c>
      <c r="V93">
        <v>0</v>
      </c>
      <c r="W93">
        <v>0</v>
      </c>
      <c r="X93">
        <v>0</v>
      </c>
      <c r="Y93">
        <v>0</v>
      </c>
      <c r="Z93">
        <v>1256</v>
      </c>
      <c r="AA93" t="str">
        <f>VLOOKUP(J93,Practice!$A$2:$F$41,6,0)</f>
        <v>N</v>
      </c>
    </row>
    <row r="94" spans="1:27" x14ac:dyDescent="0.25">
      <c r="A94" s="40">
        <v>45292</v>
      </c>
      <c r="B94" s="41" t="str">
        <f>VLOOKUP(J94,Practice!$A$1:$E$48,5,0)</f>
        <v>WF-7</v>
      </c>
      <c r="J94" t="s">
        <v>94</v>
      </c>
      <c r="L94">
        <v>8186</v>
      </c>
      <c r="M94">
        <v>0</v>
      </c>
      <c r="N94">
        <v>0</v>
      </c>
      <c r="O94">
        <v>0</v>
      </c>
      <c r="P94">
        <v>0</v>
      </c>
      <c r="Q94">
        <v>1</v>
      </c>
      <c r="R94">
        <v>0</v>
      </c>
      <c r="S94">
        <v>0</v>
      </c>
      <c r="T94">
        <v>0</v>
      </c>
      <c r="U94">
        <v>0</v>
      </c>
      <c r="V94">
        <v>0</v>
      </c>
      <c r="W94">
        <v>0</v>
      </c>
      <c r="X94">
        <v>0</v>
      </c>
      <c r="Y94">
        <v>0</v>
      </c>
      <c r="Z94">
        <v>1014</v>
      </c>
      <c r="AA94" t="str">
        <f>VLOOKUP(J94,Practice!$A$2:$F$41,6,0)</f>
        <v>Y</v>
      </c>
    </row>
    <row r="95" spans="1:27" x14ac:dyDescent="0.25">
      <c r="A95" s="40">
        <v>45292</v>
      </c>
      <c r="B95" s="41" t="str">
        <f>VLOOKUP(J95,Practice!$A$1:$E$48,5,0)</f>
        <v>WF-4</v>
      </c>
      <c r="J95" t="s">
        <v>44</v>
      </c>
      <c r="L95">
        <v>14460</v>
      </c>
      <c r="M95">
        <v>0</v>
      </c>
      <c r="N95">
        <v>0</v>
      </c>
      <c r="O95">
        <v>0</v>
      </c>
      <c r="P95">
        <v>0</v>
      </c>
      <c r="Q95">
        <v>0</v>
      </c>
      <c r="R95">
        <v>0</v>
      </c>
      <c r="S95">
        <v>0</v>
      </c>
      <c r="T95">
        <v>0</v>
      </c>
      <c r="U95">
        <v>0</v>
      </c>
      <c r="V95">
        <v>0</v>
      </c>
      <c r="W95">
        <v>0</v>
      </c>
      <c r="X95">
        <v>0</v>
      </c>
      <c r="Y95">
        <v>0</v>
      </c>
      <c r="Z95">
        <v>1439</v>
      </c>
      <c r="AA95" t="str">
        <f>VLOOKUP(J95,Practice!$A$2:$F$41,6,0)</f>
        <v>Y</v>
      </c>
    </row>
    <row r="96" spans="1:27" x14ac:dyDescent="0.25">
      <c r="A96" s="40">
        <v>45292</v>
      </c>
      <c r="B96" s="41" t="str">
        <f>VLOOKUP(J96,Practice!$A$1:$E$48,5,0)</f>
        <v>WF-3</v>
      </c>
      <c r="J96" t="s">
        <v>47</v>
      </c>
      <c r="L96">
        <v>11285</v>
      </c>
      <c r="M96">
        <v>0</v>
      </c>
      <c r="N96">
        <v>0</v>
      </c>
      <c r="O96">
        <v>0</v>
      </c>
      <c r="P96">
        <v>0</v>
      </c>
      <c r="Q96">
        <v>2</v>
      </c>
      <c r="R96">
        <v>0</v>
      </c>
      <c r="S96">
        <v>0</v>
      </c>
      <c r="T96">
        <v>0</v>
      </c>
      <c r="U96">
        <v>0</v>
      </c>
      <c r="V96">
        <v>0</v>
      </c>
      <c r="W96">
        <v>0</v>
      </c>
      <c r="X96">
        <v>0</v>
      </c>
      <c r="Y96">
        <v>0</v>
      </c>
      <c r="Z96">
        <v>1655</v>
      </c>
      <c r="AA96" t="str">
        <f>VLOOKUP(J96,Practice!$A$2:$F$41,6,0)</f>
        <v>N</v>
      </c>
    </row>
    <row r="97" spans="1:27" x14ac:dyDescent="0.25">
      <c r="A97" s="40">
        <v>45292</v>
      </c>
      <c r="B97" s="41" t="str">
        <f>VLOOKUP(J97,Practice!$A$1:$E$48,5,0)</f>
        <v>WF-4</v>
      </c>
      <c r="J97" t="s">
        <v>49</v>
      </c>
      <c r="L97">
        <v>10359</v>
      </c>
      <c r="M97">
        <v>0</v>
      </c>
      <c r="N97">
        <v>0</v>
      </c>
      <c r="O97">
        <v>0</v>
      </c>
      <c r="P97">
        <v>4</v>
      </c>
      <c r="Q97">
        <v>4</v>
      </c>
      <c r="R97">
        <v>4</v>
      </c>
      <c r="S97">
        <v>2</v>
      </c>
      <c r="T97">
        <v>0</v>
      </c>
      <c r="U97">
        <v>0</v>
      </c>
      <c r="V97">
        <v>0</v>
      </c>
      <c r="W97">
        <v>10</v>
      </c>
      <c r="X97">
        <v>0</v>
      </c>
      <c r="Y97">
        <v>0</v>
      </c>
      <c r="Z97">
        <v>988</v>
      </c>
      <c r="AA97" t="str">
        <f>VLOOKUP(J97,Practice!$A$2:$F$41,6,0)</f>
        <v>Y</v>
      </c>
    </row>
    <row r="98" spans="1:27" x14ac:dyDescent="0.25">
      <c r="A98" s="40">
        <v>45292</v>
      </c>
      <c r="B98" s="41" t="str">
        <f>VLOOKUP(J98,Practice!$A$1:$E$48,5,0)</f>
        <v>WF-5</v>
      </c>
      <c r="J98" t="s">
        <v>58</v>
      </c>
      <c r="L98">
        <v>2071</v>
      </c>
      <c r="M98">
        <v>0</v>
      </c>
      <c r="N98">
        <v>0</v>
      </c>
      <c r="O98">
        <v>0</v>
      </c>
      <c r="P98">
        <v>0</v>
      </c>
      <c r="Q98">
        <v>0</v>
      </c>
      <c r="R98">
        <v>0</v>
      </c>
      <c r="S98">
        <v>0</v>
      </c>
      <c r="T98">
        <v>0</v>
      </c>
      <c r="U98">
        <v>0</v>
      </c>
      <c r="V98">
        <v>0</v>
      </c>
      <c r="W98">
        <v>0</v>
      </c>
      <c r="X98">
        <v>0</v>
      </c>
      <c r="Y98">
        <v>0</v>
      </c>
      <c r="Z98">
        <v>268</v>
      </c>
      <c r="AA98" t="str">
        <f>VLOOKUP(J98,Practice!$A$2:$F$41,6,0)</f>
        <v>N</v>
      </c>
    </row>
    <row r="99" spans="1:27" x14ac:dyDescent="0.25">
      <c r="A99" s="40">
        <v>45292</v>
      </c>
      <c r="B99" s="41" t="str">
        <f>VLOOKUP(J99,Practice!$A$1:$E$48,5,0)</f>
        <v>WF-7</v>
      </c>
      <c r="J99" t="s">
        <v>102</v>
      </c>
      <c r="L99">
        <v>15851</v>
      </c>
      <c r="M99">
        <v>0</v>
      </c>
      <c r="N99">
        <v>0</v>
      </c>
      <c r="O99">
        <v>0</v>
      </c>
      <c r="P99">
        <v>0</v>
      </c>
      <c r="Q99">
        <v>0</v>
      </c>
      <c r="R99">
        <v>0</v>
      </c>
      <c r="S99">
        <v>0</v>
      </c>
      <c r="T99">
        <v>0</v>
      </c>
      <c r="U99">
        <v>0</v>
      </c>
      <c r="V99">
        <v>0</v>
      </c>
      <c r="W99">
        <v>0</v>
      </c>
      <c r="X99">
        <v>0</v>
      </c>
      <c r="Y99">
        <v>0</v>
      </c>
      <c r="Z99">
        <v>1772</v>
      </c>
      <c r="AA99" t="str">
        <f>VLOOKUP(J99,Practice!$A$2:$F$41,6,0)</f>
        <v>N</v>
      </c>
    </row>
    <row r="100" spans="1:27" x14ac:dyDescent="0.25">
      <c r="A100" s="40">
        <v>45292</v>
      </c>
      <c r="B100" s="41" t="str">
        <f>VLOOKUP(J100,Practice!$A$1:$E$48,5,0)</f>
        <v>WF-7</v>
      </c>
      <c r="J100" t="s">
        <v>96</v>
      </c>
      <c r="L100">
        <v>7156</v>
      </c>
      <c r="M100">
        <v>0</v>
      </c>
      <c r="N100">
        <v>0</v>
      </c>
      <c r="O100">
        <v>0</v>
      </c>
      <c r="P100">
        <v>0</v>
      </c>
      <c r="Q100">
        <v>1</v>
      </c>
      <c r="R100">
        <v>0</v>
      </c>
      <c r="S100">
        <v>0</v>
      </c>
      <c r="T100">
        <v>0</v>
      </c>
      <c r="U100">
        <v>0</v>
      </c>
      <c r="V100">
        <v>0</v>
      </c>
      <c r="W100">
        <v>0</v>
      </c>
      <c r="X100">
        <v>0</v>
      </c>
      <c r="Y100">
        <v>0</v>
      </c>
      <c r="Z100">
        <v>790</v>
      </c>
      <c r="AA100" t="str">
        <f>VLOOKUP(J100,Practice!$A$2:$F$41,6,0)</f>
        <v>N</v>
      </c>
    </row>
    <row r="101" spans="1:27" x14ac:dyDescent="0.25">
      <c r="A101" s="40">
        <v>45292</v>
      </c>
      <c r="B101" s="41" t="str">
        <f>VLOOKUP(J101,Practice!$A$1:$E$48,5,0)</f>
        <v>WF-2</v>
      </c>
      <c r="J101" t="s">
        <v>30</v>
      </c>
      <c r="L101">
        <v>6785</v>
      </c>
      <c r="M101">
        <v>0</v>
      </c>
      <c r="N101">
        <v>0</v>
      </c>
      <c r="O101">
        <v>0</v>
      </c>
      <c r="P101">
        <v>1</v>
      </c>
      <c r="Q101">
        <v>4</v>
      </c>
      <c r="R101">
        <v>0</v>
      </c>
      <c r="S101">
        <v>0</v>
      </c>
      <c r="T101">
        <v>0</v>
      </c>
      <c r="U101">
        <v>0</v>
      </c>
      <c r="V101">
        <v>0</v>
      </c>
      <c r="W101">
        <v>0</v>
      </c>
      <c r="X101">
        <v>0</v>
      </c>
      <c r="Y101">
        <v>0</v>
      </c>
      <c r="Z101">
        <v>748</v>
      </c>
      <c r="AA101" t="str">
        <f>VLOOKUP(J101,Practice!$A$2:$F$41,6,0)</f>
        <v>Y</v>
      </c>
    </row>
    <row r="102" spans="1:27" x14ac:dyDescent="0.25">
      <c r="A102" s="40">
        <v>45292</v>
      </c>
      <c r="B102" s="41" t="str">
        <f>VLOOKUP(J102,Practice!$A$1:$E$48,5,0)</f>
        <v>WF-6</v>
      </c>
      <c r="J102" t="s">
        <v>87</v>
      </c>
      <c r="L102">
        <v>6284</v>
      </c>
      <c r="M102">
        <v>0</v>
      </c>
      <c r="N102">
        <v>0</v>
      </c>
      <c r="O102">
        <v>0</v>
      </c>
      <c r="P102">
        <v>0</v>
      </c>
      <c r="Q102">
        <v>0</v>
      </c>
      <c r="R102">
        <v>0</v>
      </c>
      <c r="S102">
        <v>0</v>
      </c>
      <c r="T102">
        <v>0</v>
      </c>
      <c r="U102">
        <v>0</v>
      </c>
      <c r="V102">
        <v>0</v>
      </c>
      <c r="W102">
        <v>0</v>
      </c>
      <c r="X102">
        <v>0</v>
      </c>
      <c r="Y102">
        <v>0</v>
      </c>
      <c r="Z102">
        <v>765</v>
      </c>
      <c r="AA102" t="str">
        <f>VLOOKUP(J102,Practice!$A$2:$F$41,6,0)</f>
        <v>N</v>
      </c>
    </row>
    <row r="103" spans="1:27" x14ac:dyDescent="0.25">
      <c r="A103" s="40">
        <v>45292</v>
      </c>
      <c r="B103" s="41" t="str">
        <f>VLOOKUP(J103,Practice!$A$1:$E$48,5,0)</f>
        <v>WF-4</v>
      </c>
      <c r="J103" t="s">
        <v>70</v>
      </c>
      <c r="L103">
        <v>5144</v>
      </c>
      <c r="M103">
        <v>0</v>
      </c>
      <c r="N103">
        <v>0</v>
      </c>
      <c r="O103">
        <v>0</v>
      </c>
      <c r="P103">
        <v>1</v>
      </c>
      <c r="Q103">
        <v>3</v>
      </c>
      <c r="R103">
        <v>2</v>
      </c>
      <c r="S103">
        <v>0</v>
      </c>
      <c r="T103">
        <v>0</v>
      </c>
      <c r="U103">
        <v>0</v>
      </c>
      <c r="V103">
        <v>0</v>
      </c>
      <c r="W103">
        <v>9</v>
      </c>
      <c r="X103">
        <v>0</v>
      </c>
      <c r="Y103">
        <v>0</v>
      </c>
      <c r="Z103">
        <v>561</v>
      </c>
      <c r="AA103" t="str">
        <f>VLOOKUP(J103,Practice!$A$2:$F$41,6,0)</f>
        <v>Y</v>
      </c>
    </row>
    <row r="104" spans="1:27" x14ac:dyDescent="0.25">
      <c r="A104" s="40">
        <v>45292</v>
      </c>
      <c r="B104" s="41" t="str">
        <f>VLOOKUP(J104,Practice!$A$1:$E$48,5,0)</f>
        <v>WF-6</v>
      </c>
      <c r="J104" t="s">
        <v>78</v>
      </c>
      <c r="L104">
        <v>16623</v>
      </c>
      <c r="M104">
        <v>0</v>
      </c>
      <c r="N104">
        <v>0</v>
      </c>
      <c r="O104">
        <v>0</v>
      </c>
      <c r="P104">
        <v>0</v>
      </c>
      <c r="Q104">
        <v>5</v>
      </c>
      <c r="R104">
        <v>0</v>
      </c>
      <c r="S104">
        <v>0</v>
      </c>
      <c r="T104">
        <v>0</v>
      </c>
      <c r="U104">
        <v>0</v>
      </c>
      <c r="V104">
        <v>0</v>
      </c>
      <c r="W104">
        <v>0</v>
      </c>
      <c r="X104">
        <v>0</v>
      </c>
      <c r="Y104">
        <v>0</v>
      </c>
      <c r="Z104">
        <v>1599</v>
      </c>
      <c r="AA104" t="str">
        <f>VLOOKUP(J104,Practice!$A$2:$F$41,6,0)</f>
        <v>N</v>
      </c>
    </row>
    <row r="105" spans="1:27" x14ac:dyDescent="0.25">
      <c r="A105" s="40">
        <v>45292</v>
      </c>
      <c r="B105" s="41" t="str">
        <f>VLOOKUP(J105,Practice!$A$1:$E$48,5,0)</f>
        <v>WF-2</v>
      </c>
      <c r="J105" t="s">
        <v>37</v>
      </c>
      <c r="L105">
        <v>8511</v>
      </c>
      <c r="M105">
        <v>0</v>
      </c>
      <c r="N105">
        <v>0</v>
      </c>
      <c r="O105">
        <v>0</v>
      </c>
      <c r="P105">
        <v>0</v>
      </c>
      <c r="Q105">
        <v>1</v>
      </c>
      <c r="R105">
        <v>0</v>
      </c>
      <c r="S105">
        <v>0</v>
      </c>
      <c r="T105">
        <v>0</v>
      </c>
      <c r="U105">
        <v>0</v>
      </c>
      <c r="V105">
        <v>0</v>
      </c>
      <c r="W105">
        <v>0</v>
      </c>
      <c r="X105">
        <v>0</v>
      </c>
      <c r="Y105">
        <v>0</v>
      </c>
      <c r="Z105">
        <v>819</v>
      </c>
      <c r="AA105" t="str">
        <f>VLOOKUP(J105,Practice!$A$2:$F$41,6,0)</f>
        <v>Y</v>
      </c>
    </row>
    <row r="106" spans="1:27" x14ac:dyDescent="0.25">
      <c r="A106" s="40">
        <v>45292</v>
      </c>
      <c r="B106" s="41" t="str">
        <f>VLOOKUP(J106,Practice!$A$1:$E$48,5,0)</f>
        <v>WF-5</v>
      </c>
      <c r="J106" t="s">
        <v>53</v>
      </c>
      <c r="L106">
        <v>6981</v>
      </c>
      <c r="M106">
        <v>0</v>
      </c>
      <c r="N106">
        <v>0</v>
      </c>
      <c r="O106">
        <v>0</v>
      </c>
      <c r="P106">
        <v>0</v>
      </c>
      <c r="Q106">
        <v>1</v>
      </c>
      <c r="R106">
        <v>0</v>
      </c>
      <c r="S106">
        <v>0</v>
      </c>
      <c r="T106">
        <v>0</v>
      </c>
      <c r="U106">
        <v>0</v>
      </c>
      <c r="V106">
        <v>0</v>
      </c>
      <c r="W106">
        <v>0</v>
      </c>
      <c r="X106">
        <v>0</v>
      </c>
      <c r="Y106">
        <v>0</v>
      </c>
      <c r="Z106">
        <v>599</v>
      </c>
      <c r="AA106" t="str">
        <f>VLOOKUP(J106,Practice!$A$2:$F$41,6,0)</f>
        <v>Y</v>
      </c>
    </row>
    <row r="107" spans="1:27" x14ac:dyDescent="0.25">
      <c r="A107" s="40">
        <v>45292</v>
      </c>
      <c r="B107" s="41" t="str">
        <f>VLOOKUP(J107,Practice!$A$1:$E$48,5,0)</f>
        <v>WF-5</v>
      </c>
      <c r="J107" t="s">
        <v>64</v>
      </c>
      <c r="L107">
        <v>5873</v>
      </c>
      <c r="M107">
        <v>0</v>
      </c>
      <c r="N107">
        <v>0</v>
      </c>
      <c r="O107">
        <v>0</v>
      </c>
      <c r="P107">
        <v>0</v>
      </c>
      <c r="Q107">
        <v>0</v>
      </c>
      <c r="R107">
        <v>0</v>
      </c>
      <c r="S107">
        <v>0</v>
      </c>
      <c r="T107">
        <v>0</v>
      </c>
      <c r="U107">
        <v>0</v>
      </c>
      <c r="V107">
        <v>0</v>
      </c>
      <c r="W107">
        <v>1</v>
      </c>
      <c r="X107">
        <v>0</v>
      </c>
      <c r="Y107">
        <v>0</v>
      </c>
      <c r="Z107">
        <v>781</v>
      </c>
      <c r="AA107" t="str">
        <f>VLOOKUP(J107,Practice!$A$2:$F$41,6,0)</f>
        <v>N</v>
      </c>
    </row>
    <row r="108" spans="1:27" x14ac:dyDescent="0.25">
      <c r="A108" s="40">
        <v>45292</v>
      </c>
      <c r="B108" s="41" t="str">
        <f>VLOOKUP(J108,Practice!$A$1:$E$48,5,0)</f>
        <v>WF-1</v>
      </c>
      <c r="J108" t="s">
        <v>92</v>
      </c>
      <c r="L108">
        <v>7781</v>
      </c>
      <c r="M108">
        <v>0</v>
      </c>
      <c r="N108">
        <v>0</v>
      </c>
      <c r="O108">
        <v>0</v>
      </c>
      <c r="P108">
        <v>0</v>
      </c>
      <c r="Q108">
        <v>1</v>
      </c>
      <c r="R108">
        <v>0</v>
      </c>
      <c r="S108">
        <v>0</v>
      </c>
      <c r="T108">
        <v>0</v>
      </c>
      <c r="U108">
        <v>0</v>
      </c>
      <c r="V108">
        <v>0</v>
      </c>
      <c r="W108">
        <v>0</v>
      </c>
      <c r="X108">
        <v>0</v>
      </c>
      <c r="Y108">
        <v>0</v>
      </c>
      <c r="Z108">
        <v>911</v>
      </c>
      <c r="AA108" t="str">
        <f>VLOOKUP(J108,Practice!$A$2:$F$41,6,0)</f>
        <v>N</v>
      </c>
    </row>
    <row r="109" spans="1:27" x14ac:dyDescent="0.25">
      <c r="A109" s="40">
        <v>45292</v>
      </c>
      <c r="B109" s="41" t="str">
        <f>VLOOKUP(J109,Practice!$A$1:$E$48,5,0)</f>
        <v>WF-2</v>
      </c>
      <c r="J109" t="s">
        <v>28</v>
      </c>
      <c r="L109">
        <v>13371</v>
      </c>
      <c r="M109">
        <v>0</v>
      </c>
      <c r="N109">
        <v>0</v>
      </c>
      <c r="O109">
        <v>0</v>
      </c>
      <c r="P109">
        <v>0</v>
      </c>
      <c r="Q109">
        <v>0</v>
      </c>
      <c r="R109">
        <v>0</v>
      </c>
      <c r="S109">
        <v>0</v>
      </c>
      <c r="T109">
        <v>0</v>
      </c>
      <c r="U109">
        <v>3</v>
      </c>
      <c r="V109">
        <v>1</v>
      </c>
      <c r="W109">
        <v>2</v>
      </c>
      <c r="X109">
        <v>0</v>
      </c>
      <c r="Y109">
        <v>0</v>
      </c>
      <c r="Z109">
        <v>1654</v>
      </c>
      <c r="AA109" t="str">
        <f>VLOOKUP(J109,Practice!$A$2:$F$41,6,0)</f>
        <v>Y</v>
      </c>
    </row>
    <row r="110" spans="1:27" x14ac:dyDescent="0.25">
      <c r="A110" s="40">
        <v>45292</v>
      </c>
      <c r="B110" s="41" t="str">
        <f>VLOOKUP(J110,Practice!$A$1:$E$48,5,0)</f>
        <v>WF-6</v>
      </c>
      <c r="J110" t="s">
        <v>106</v>
      </c>
      <c r="L110">
        <v>9176</v>
      </c>
      <c r="M110">
        <v>0</v>
      </c>
      <c r="N110">
        <v>0</v>
      </c>
      <c r="O110">
        <v>0</v>
      </c>
      <c r="P110">
        <v>0</v>
      </c>
      <c r="Q110">
        <v>0</v>
      </c>
      <c r="R110">
        <v>0</v>
      </c>
      <c r="S110">
        <v>0</v>
      </c>
      <c r="T110">
        <v>0</v>
      </c>
      <c r="U110">
        <v>0</v>
      </c>
      <c r="V110">
        <v>0</v>
      </c>
      <c r="W110">
        <v>0</v>
      </c>
      <c r="X110">
        <v>0</v>
      </c>
      <c r="Y110">
        <v>0</v>
      </c>
      <c r="Z110">
        <v>1241</v>
      </c>
      <c r="AA110" t="str">
        <f>VLOOKUP(J110,Practice!$A$2:$F$41,6,0)</f>
        <v>Y</v>
      </c>
    </row>
    <row r="111" spans="1:27" x14ac:dyDescent="0.25">
      <c r="A111" s="40">
        <v>45292</v>
      </c>
      <c r="B111" s="41" t="str">
        <f>VLOOKUP(J111,Practice!$A$1:$E$48,5,0)</f>
        <v>WF-4</v>
      </c>
      <c r="J111" t="s">
        <v>62</v>
      </c>
      <c r="L111">
        <v>7737</v>
      </c>
      <c r="M111">
        <v>0</v>
      </c>
      <c r="N111">
        <v>0</v>
      </c>
      <c r="O111">
        <v>0</v>
      </c>
      <c r="P111">
        <v>0</v>
      </c>
      <c r="Q111">
        <v>0</v>
      </c>
      <c r="R111">
        <v>0</v>
      </c>
      <c r="S111">
        <v>0</v>
      </c>
      <c r="T111">
        <v>0</v>
      </c>
      <c r="U111">
        <v>0</v>
      </c>
      <c r="V111">
        <v>0</v>
      </c>
      <c r="W111">
        <v>0</v>
      </c>
      <c r="X111">
        <v>0</v>
      </c>
      <c r="Y111">
        <v>0</v>
      </c>
      <c r="Z111">
        <v>825</v>
      </c>
      <c r="AA111" t="str">
        <f>VLOOKUP(J111,Practice!$A$2:$F$41,6,0)</f>
        <v>N</v>
      </c>
    </row>
    <row r="112" spans="1:27" x14ac:dyDescent="0.25">
      <c r="A112" s="40">
        <v>45292</v>
      </c>
      <c r="B112" s="41" t="str">
        <f>VLOOKUP(J112,Practice!$A$1:$E$48,5,0)</f>
        <v>WF-1</v>
      </c>
      <c r="J112" t="s">
        <v>35</v>
      </c>
      <c r="L112">
        <v>8627</v>
      </c>
      <c r="M112">
        <v>0</v>
      </c>
      <c r="N112">
        <v>0</v>
      </c>
      <c r="O112">
        <v>0</v>
      </c>
      <c r="P112">
        <v>0</v>
      </c>
      <c r="Q112">
        <v>3</v>
      </c>
      <c r="R112">
        <v>0</v>
      </c>
      <c r="S112">
        <v>0</v>
      </c>
      <c r="T112">
        <v>0</v>
      </c>
      <c r="U112">
        <v>0</v>
      </c>
      <c r="V112">
        <v>0</v>
      </c>
      <c r="W112">
        <v>5</v>
      </c>
      <c r="X112">
        <v>0</v>
      </c>
      <c r="Y112">
        <v>0</v>
      </c>
      <c r="Z112">
        <v>1031</v>
      </c>
      <c r="AA112" t="str">
        <f>VLOOKUP(J112,Practice!$A$2:$F$41,6,0)</f>
        <v>Y</v>
      </c>
    </row>
    <row r="113" spans="1:27" x14ac:dyDescent="0.25">
      <c r="A113" s="40">
        <v>45292</v>
      </c>
      <c r="B113" s="41" t="str">
        <f>VLOOKUP(J113,Practice!$A$1:$E$48,5,0)</f>
        <v>WF-5</v>
      </c>
      <c r="J113" t="s">
        <v>66</v>
      </c>
      <c r="L113">
        <v>15347</v>
      </c>
      <c r="M113">
        <v>0</v>
      </c>
      <c r="N113">
        <v>0</v>
      </c>
      <c r="O113">
        <v>0</v>
      </c>
      <c r="P113">
        <v>8</v>
      </c>
      <c r="Q113">
        <v>16</v>
      </c>
      <c r="R113">
        <v>12</v>
      </c>
      <c r="S113">
        <v>14</v>
      </c>
      <c r="T113">
        <v>0</v>
      </c>
      <c r="U113">
        <v>0</v>
      </c>
      <c r="V113">
        <v>0</v>
      </c>
      <c r="W113">
        <v>0</v>
      </c>
      <c r="X113">
        <v>0</v>
      </c>
      <c r="Y113">
        <v>0</v>
      </c>
      <c r="Z113">
        <v>1755</v>
      </c>
      <c r="AA113" t="str">
        <f>VLOOKUP(J113,Practice!$A$2:$F$41,6,0)</f>
        <v>Y</v>
      </c>
    </row>
    <row r="114" spans="1:27" x14ac:dyDescent="0.25">
      <c r="A114" s="40">
        <v>45292</v>
      </c>
      <c r="B114" s="41" t="str">
        <f>VLOOKUP(J114,Practice!$A$1:$E$48,5,0)</f>
        <v>WF-7</v>
      </c>
      <c r="J114" t="s">
        <v>98</v>
      </c>
      <c r="L114">
        <v>6485</v>
      </c>
      <c r="M114">
        <v>0</v>
      </c>
      <c r="N114">
        <v>0</v>
      </c>
      <c r="O114">
        <v>0</v>
      </c>
      <c r="P114">
        <v>0</v>
      </c>
      <c r="Q114">
        <v>0</v>
      </c>
      <c r="R114">
        <v>0</v>
      </c>
      <c r="S114">
        <v>0</v>
      </c>
      <c r="T114">
        <v>0</v>
      </c>
      <c r="U114">
        <v>0</v>
      </c>
      <c r="V114">
        <v>0</v>
      </c>
      <c r="W114">
        <v>0</v>
      </c>
      <c r="X114">
        <v>0</v>
      </c>
      <c r="Y114">
        <v>0</v>
      </c>
      <c r="Z114">
        <v>729</v>
      </c>
      <c r="AA114" t="str">
        <f>VLOOKUP(J114,Practice!$A$2:$F$41,6,0)</f>
        <v>N</v>
      </c>
    </row>
    <row r="115" spans="1:27" x14ac:dyDescent="0.25">
      <c r="A115" s="40">
        <v>45292</v>
      </c>
      <c r="B115" s="41" t="str">
        <f>VLOOKUP(J115,Practice!$A$1:$E$48,5,0)</f>
        <v>WF-1</v>
      </c>
      <c r="J115" t="s">
        <v>104</v>
      </c>
      <c r="L115">
        <v>4466</v>
      </c>
      <c r="M115">
        <v>0</v>
      </c>
      <c r="N115">
        <v>0</v>
      </c>
      <c r="O115">
        <v>0</v>
      </c>
      <c r="P115">
        <v>0</v>
      </c>
      <c r="Q115">
        <v>2</v>
      </c>
      <c r="R115">
        <v>0</v>
      </c>
      <c r="S115">
        <v>0</v>
      </c>
      <c r="T115">
        <v>0</v>
      </c>
      <c r="U115">
        <v>0</v>
      </c>
      <c r="V115">
        <v>0</v>
      </c>
      <c r="W115">
        <v>0</v>
      </c>
      <c r="X115">
        <v>0</v>
      </c>
      <c r="Y115">
        <v>0</v>
      </c>
      <c r="Z115">
        <v>277</v>
      </c>
      <c r="AA115" t="str">
        <f>VLOOKUP(J115,Practice!$A$2:$F$41,6,0)</f>
        <v>N</v>
      </c>
    </row>
    <row r="116" spans="1:27" x14ac:dyDescent="0.25">
      <c r="A116" s="40">
        <v>45292</v>
      </c>
      <c r="B116" s="41" t="str">
        <f>VLOOKUP(J116,Practice!$A$1:$E$48,5,0)</f>
        <v>WF-4</v>
      </c>
      <c r="J116" t="s">
        <v>51</v>
      </c>
      <c r="L116">
        <v>7328</v>
      </c>
      <c r="M116">
        <v>0</v>
      </c>
      <c r="N116">
        <v>0</v>
      </c>
      <c r="O116">
        <v>0</v>
      </c>
      <c r="P116">
        <v>0</v>
      </c>
      <c r="Q116">
        <v>1</v>
      </c>
      <c r="R116">
        <v>0</v>
      </c>
      <c r="S116">
        <v>0</v>
      </c>
      <c r="T116">
        <v>0</v>
      </c>
      <c r="U116">
        <v>0</v>
      </c>
      <c r="V116">
        <v>0</v>
      </c>
      <c r="W116">
        <v>0</v>
      </c>
      <c r="X116">
        <v>0</v>
      </c>
      <c r="Y116">
        <v>0</v>
      </c>
      <c r="Z116">
        <v>798</v>
      </c>
      <c r="AA116" t="str">
        <f>VLOOKUP(J116,Practice!$A$2:$F$41,6,0)</f>
        <v>Y</v>
      </c>
    </row>
    <row r="117" spans="1:27" x14ac:dyDescent="0.25">
      <c r="A117" s="40">
        <v>45292</v>
      </c>
      <c r="B117" s="41" t="str">
        <f>VLOOKUP(J117,Practice!$A$1:$E$48,5,0)</f>
        <v>WF-1</v>
      </c>
      <c r="J117" t="s">
        <v>32</v>
      </c>
      <c r="L117">
        <v>3739</v>
      </c>
      <c r="M117">
        <v>0</v>
      </c>
      <c r="N117">
        <v>0</v>
      </c>
      <c r="O117">
        <v>0</v>
      </c>
      <c r="P117">
        <v>0</v>
      </c>
      <c r="Q117">
        <v>0</v>
      </c>
      <c r="R117">
        <v>0</v>
      </c>
      <c r="S117">
        <v>0</v>
      </c>
      <c r="T117">
        <v>0</v>
      </c>
      <c r="U117">
        <v>0</v>
      </c>
      <c r="V117">
        <v>0</v>
      </c>
      <c r="W117">
        <v>0</v>
      </c>
      <c r="X117">
        <v>0</v>
      </c>
      <c r="Y117">
        <v>0</v>
      </c>
      <c r="Z117">
        <v>432</v>
      </c>
      <c r="AA117" t="str">
        <f>VLOOKUP(J117,Practice!$A$2:$F$41,6,0)</f>
        <v>N</v>
      </c>
    </row>
    <row r="118" spans="1:27" x14ac:dyDescent="0.25">
      <c r="A118" s="40">
        <v>45292</v>
      </c>
      <c r="B118" s="41" t="str">
        <f>VLOOKUP(J118,Practice!$A$1:$E$48,5,0)</f>
        <v>WF-5</v>
      </c>
      <c r="J118" t="s">
        <v>60</v>
      </c>
      <c r="L118">
        <v>4013</v>
      </c>
      <c r="M118">
        <v>0</v>
      </c>
      <c r="N118">
        <v>0</v>
      </c>
      <c r="O118">
        <v>0</v>
      </c>
      <c r="P118">
        <v>0</v>
      </c>
      <c r="Q118">
        <v>0</v>
      </c>
      <c r="R118">
        <v>0</v>
      </c>
      <c r="S118">
        <v>0</v>
      </c>
      <c r="T118">
        <v>0</v>
      </c>
      <c r="U118">
        <v>0</v>
      </c>
      <c r="V118">
        <v>0</v>
      </c>
      <c r="W118">
        <v>0</v>
      </c>
      <c r="X118">
        <v>0</v>
      </c>
      <c r="Y118">
        <v>0</v>
      </c>
      <c r="Z118">
        <v>435</v>
      </c>
      <c r="AA118" t="str">
        <f>VLOOKUP(J118,Practice!$A$2:$F$41,6,0)</f>
        <v>N</v>
      </c>
    </row>
    <row r="119" spans="1:27" x14ac:dyDescent="0.25">
      <c r="A119" s="40">
        <v>45292</v>
      </c>
      <c r="B119" s="41" t="str">
        <f>VLOOKUP(J119,Practice!$A$1:$E$48,5,0)</f>
        <v>WF-5</v>
      </c>
      <c r="J119" t="s">
        <v>68</v>
      </c>
      <c r="L119">
        <v>3456</v>
      </c>
      <c r="M119">
        <v>0</v>
      </c>
      <c r="N119">
        <v>0</v>
      </c>
      <c r="O119">
        <v>1</v>
      </c>
      <c r="P119">
        <v>0</v>
      </c>
      <c r="Q119">
        <v>1</v>
      </c>
      <c r="R119">
        <v>0</v>
      </c>
      <c r="S119">
        <v>0</v>
      </c>
      <c r="T119">
        <v>0</v>
      </c>
      <c r="U119">
        <v>0</v>
      </c>
      <c r="V119">
        <v>0</v>
      </c>
      <c r="W119">
        <v>0</v>
      </c>
      <c r="X119">
        <v>0</v>
      </c>
      <c r="Y119">
        <v>0</v>
      </c>
      <c r="Z119">
        <v>321</v>
      </c>
      <c r="AA119" t="str">
        <f>VLOOKUP(J119,Practice!$A$2:$F$41,6,0)</f>
        <v>N</v>
      </c>
    </row>
    <row r="120" spans="1:27" x14ac:dyDescent="0.25">
      <c r="A120" s="40">
        <v>45292</v>
      </c>
      <c r="B120" s="41" t="str">
        <f>VLOOKUP(J120,Practice!$A$1:$E$48,5,0)</f>
        <v>WF-6</v>
      </c>
      <c r="J120" t="s">
        <v>81</v>
      </c>
      <c r="L120">
        <v>2877</v>
      </c>
      <c r="M120">
        <v>0</v>
      </c>
      <c r="N120">
        <v>0</v>
      </c>
      <c r="O120">
        <v>0</v>
      </c>
      <c r="P120">
        <v>0</v>
      </c>
      <c r="Q120">
        <v>0</v>
      </c>
      <c r="R120">
        <v>0</v>
      </c>
      <c r="S120">
        <v>0</v>
      </c>
      <c r="T120">
        <v>0</v>
      </c>
      <c r="U120">
        <v>0</v>
      </c>
      <c r="V120">
        <v>0</v>
      </c>
      <c r="W120">
        <v>0</v>
      </c>
      <c r="X120">
        <v>0</v>
      </c>
      <c r="Y120">
        <v>0</v>
      </c>
      <c r="Z120">
        <v>428</v>
      </c>
      <c r="AA120" t="str">
        <f>VLOOKUP(J120,Practice!$A$2:$F$41,6,0)</f>
        <v>N</v>
      </c>
    </row>
    <row r="121" spans="1:27" x14ac:dyDescent="0.25">
      <c r="A121" s="40">
        <v>45292</v>
      </c>
      <c r="B121" s="41" t="str">
        <f>VLOOKUP(J121,Practice!$A$1:$E$48,5,0)</f>
        <v>WF-4</v>
      </c>
      <c r="J121" t="s">
        <v>56</v>
      </c>
      <c r="L121">
        <v>3465</v>
      </c>
      <c r="M121">
        <v>0</v>
      </c>
      <c r="N121">
        <v>0</v>
      </c>
      <c r="O121">
        <v>0</v>
      </c>
      <c r="P121">
        <v>0</v>
      </c>
      <c r="Q121">
        <v>1</v>
      </c>
      <c r="R121">
        <v>0</v>
      </c>
      <c r="S121">
        <v>0</v>
      </c>
      <c r="T121">
        <v>0</v>
      </c>
      <c r="U121">
        <v>0</v>
      </c>
      <c r="V121">
        <v>0</v>
      </c>
      <c r="W121">
        <v>0</v>
      </c>
      <c r="X121">
        <v>0</v>
      </c>
      <c r="Y121">
        <v>0</v>
      </c>
      <c r="Z121">
        <v>324</v>
      </c>
      <c r="AA121" t="str">
        <f>VLOOKUP(J121,Practice!$A$2:$F$41,6,0)</f>
        <v>N</v>
      </c>
    </row>
    <row r="122" spans="1:27" x14ac:dyDescent="0.25">
      <c r="A122" s="40">
        <v>45292</v>
      </c>
      <c r="B122" s="41" t="str">
        <f>VLOOKUP(J122,Practice!$A$1:$E$48,5,0)</f>
        <v>WF-2</v>
      </c>
      <c r="J122" t="s">
        <v>25</v>
      </c>
      <c r="L122">
        <v>10069</v>
      </c>
      <c r="M122">
        <v>0</v>
      </c>
      <c r="N122">
        <v>0</v>
      </c>
      <c r="O122">
        <v>0</v>
      </c>
      <c r="P122">
        <v>4</v>
      </c>
      <c r="Q122">
        <v>8</v>
      </c>
      <c r="R122">
        <v>5</v>
      </c>
      <c r="S122">
        <v>5</v>
      </c>
      <c r="T122">
        <v>0</v>
      </c>
      <c r="U122">
        <v>0</v>
      </c>
      <c r="V122">
        <v>0</v>
      </c>
      <c r="W122">
        <v>0</v>
      </c>
      <c r="X122">
        <v>0</v>
      </c>
      <c r="Y122">
        <v>0</v>
      </c>
      <c r="Z122">
        <v>1176</v>
      </c>
      <c r="AA122" t="str">
        <f>VLOOKUP(J122,Practice!$A$2:$F$41,6,0)</f>
        <v>Y</v>
      </c>
    </row>
    <row r="123" spans="1:27" x14ac:dyDescent="0.25">
      <c r="A123" s="40">
        <v>45292</v>
      </c>
      <c r="B123" s="41" t="str">
        <f>VLOOKUP(J123,Practice!$A$1:$E$48,5,0)</f>
        <v>WF-1</v>
      </c>
      <c r="J123" t="s">
        <v>100</v>
      </c>
      <c r="L123">
        <v>7260</v>
      </c>
      <c r="M123">
        <v>0</v>
      </c>
      <c r="N123">
        <v>0</v>
      </c>
      <c r="O123">
        <v>0</v>
      </c>
      <c r="P123">
        <v>0</v>
      </c>
      <c r="Q123">
        <v>2</v>
      </c>
      <c r="R123">
        <v>0</v>
      </c>
      <c r="S123">
        <v>0</v>
      </c>
      <c r="T123">
        <v>0</v>
      </c>
      <c r="U123">
        <v>0</v>
      </c>
      <c r="V123">
        <v>0</v>
      </c>
      <c r="W123">
        <v>2</v>
      </c>
      <c r="X123">
        <v>0</v>
      </c>
      <c r="Y123">
        <v>0</v>
      </c>
      <c r="Z123">
        <v>778</v>
      </c>
      <c r="AA123" t="str">
        <f>VLOOKUP(J123,Practice!$A$2:$F$41,6,0)</f>
        <v>N</v>
      </c>
    </row>
    <row r="124" spans="1:27" x14ac:dyDescent="0.25">
      <c r="A124" s="40">
        <v>45292</v>
      </c>
      <c r="B124" s="41" t="e">
        <f>VLOOKUP(J124,Practice!$A$1:$E$48,5,0)</f>
        <v>#N/A</v>
      </c>
      <c r="J124" t="s">
        <v>125</v>
      </c>
      <c r="L124">
        <v>276941</v>
      </c>
      <c r="M124">
        <v>0</v>
      </c>
      <c r="N124">
        <v>0</v>
      </c>
      <c r="O124">
        <v>1</v>
      </c>
      <c r="P124">
        <v>18</v>
      </c>
      <c r="Q124">
        <v>60</v>
      </c>
      <c r="R124">
        <v>23</v>
      </c>
      <c r="S124">
        <v>21</v>
      </c>
      <c r="T124">
        <v>0</v>
      </c>
      <c r="U124">
        <v>3</v>
      </c>
      <c r="V124">
        <v>1</v>
      </c>
      <c r="W124">
        <v>29</v>
      </c>
      <c r="X124">
        <v>0</v>
      </c>
      <c r="Y124">
        <v>0</v>
      </c>
      <c r="Z124">
        <v>31056</v>
      </c>
      <c r="AA124" t="e">
        <f>VLOOKUP(J124,Practice!$A$2:$F$41,6,0)</f>
        <v>#N/A</v>
      </c>
    </row>
    <row r="125" spans="1:27" x14ac:dyDescent="0.25">
      <c r="A125" s="40">
        <v>45292</v>
      </c>
      <c r="B125" s="41" t="str">
        <f>VLOOKUP(J125,Practice!$A$1:$E$48,5,0)</f>
        <v>WF-2</v>
      </c>
      <c r="J125" t="s">
        <v>110</v>
      </c>
      <c r="L125">
        <v>16074</v>
      </c>
      <c r="O125"/>
      <c r="P125">
        <v>5</v>
      </c>
      <c r="Q125">
        <v>26</v>
      </c>
      <c r="R125">
        <v>13</v>
      </c>
      <c r="S125">
        <v>4</v>
      </c>
      <c r="V125">
        <v>1</v>
      </c>
      <c r="W125">
        <v>1</v>
      </c>
      <c r="Z125">
        <v>1663</v>
      </c>
      <c r="AA125" t="str">
        <f>VLOOKUP(J125,Practice!$A$2:$F$41,6,0)</f>
        <v>Y</v>
      </c>
    </row>
    <row r="126" spans="1:27" x14ac:dyDescent="0.25">
      <c r="A126" s="40">
        <v>45292</v>
      </c>
      <c r="B126" s="41" t="str">
        <f>VLOOKUP(J126,Practice!$A$1:$E$48,5,0)</f>
        <v>WF-4</v>
      </c>
      <c r="J126" t="s">
        <v>76</v>
      </c>
      <c r="L126">
        <v>9915</v>
      </c>
      <c r="O126"/>
      <c r="P126"/>
      <c r="Q126">
        <v>1</v>
      </c>
      <c r="R126">
        <v>1</v>
      </c>
      <c r="S126"/>
      <c r="V126"/>
      <c r="Z126">
        <v>1179</v>
      </c>
      <c r="AA126" t="str">
        <f>VLOOKUP(J126,Practice!$A$2:$F$41,6,0)</f>
        <v>Y</v>
      </c>
    </row>
    <row r="127" spans="1:27" x14ac:dyDescent="0.25">
      <c r="A127" s="40">
        <v>45292</v>
      </c>
      <c r="B127" s="41" t="str">
        <f>VLOOKUP(J127,Practice!$A$1:$E$48,5,0)</f>
        <v>WF-1</v>
      </c>
      <c r="J127" t="s">
        <v>108</v>
      </c>
      <c r="L127">
        <v>7031</v>
      </c>
      <c r="O127"/>
      <c r="P127"/>
      <c r="Q127"/>
      <c r="R127"/>
      <c r="S127"/>
      <c r="V127"/>
      <c r="Z127">
        <v>856</v>
      </c>
      <c r="AA127" t="str">
        <f>VLOOKUP(J127,Practice!$A$2:$F$41,6,0)</f>
        <v>N</v>
      </c>
    </row>
    <row r="128" spans="1:27" x14ac:dyDescent="0.25">
      <c r="A128" s="40">
        <v>45292</v>
      </c>
      <c r="B128" s="41" t="str">
        <f>VLOOKUP(J128,Practice!$A$1:$E$48,5,0)</f>
        <v>WF-3</v>
      </c>
      <c r="E128" s="42"/>
      <c r="J128" t="s">
        <v>74</v>
      </c>
      <c r="L128">
        <v>14754</v>
      </c>
      <c r="O128"/>
      <c r="P128"/>
      <c r="Q128">
        <v>1</v>
      </c>
      <c r="R128">
        <v>1</v>
      </c>
      <c r="S128"/>
      <c r="U128">
        <v>1</v>
      </c>
      <c r="V128"/>
      <c r="Z128">
        <v>1763</v>
      </c>
      <c r="AA128" t="str">
        <f>VLOOKUP(J128,Practice!$A$2:$F$41,6,0)</f>
        <v>N</v>
      </c>
    </row>
    <row r="129" spans="1:30" x14ac:dyDescent="0.25">
      <c r="A129" s="40">
        <v>45292</v>
      </c>
      <c r="B129" s="41" t="str">
        <f>VLOOKUP(J129,Practice!$A$1:$E$48,5,0)</f>
        <v>WF-1</v>
      </c>
      <c r="J129" t="s">
        <v>39</v>
      </c>
      <c r="L129">
        <v>4794</v>
      </c>
      <c r="O129"/>
      <c r="P129">
        <v>2</v>
      </c>
      <c r="Q129">
        <v>1</v>
      </c>
      <c r="R129">
        <v>1</v>
      </c>
      <c r="S129">
        <v>3</v>
      </c>
      <c r="V129"/>
      <c r="Z129">
        <v>533</v>
      </c>
      <c r="AA129" t="str">
        <f>VLOOKUP(J129,Practice!$A$2:$F$41,6,0)</f>
        <v>Y</v>
      </c>
    </row>
    <row r="130" spans="1:30" x14ac:dyDescent="0.25">
      <c r="A130" s="40">
        <v>45383</v>
      </c>
      <c r="B130" s="41" t="e">
        <f>VLOOKUP(J130,Practice!$A$1:$E$48,5,0)</f>
        <v>#N/A</v>
      </c>
      <c r="E130" s="43"/>
      <c r="O130"/>
      <c r="P130"/>
      <c r="Q130"/>
      <c r="R130"/>
      <c r="S130"/>
      <c r="V130"/>
    </row>
    <row r="131" spans="1:30" x14ac:dyDescent="0.25">
      <c r="A131" s="40">
        <v>45383</v>
      </c>
      <c r="B131" s="41" t="e">
        <f>VLOOKUP(J131,Practice!$A$1:$E$48,5,0)</f>
        <v>#N/A</v>
      </c>
      <c r="C131" t="s">
        <v>312</v>
      </c>
      <c r="E131" t="s">
        <v>220</v>
      </c>
      <c r="G131" t="s">
        <v>221</v>
      </c>
      <c r="H131">
        <v>308198</v>
      </c>
      <c r="K131" t="s">
        <v>222</v>
      </c>
      <c r="L131" t="s">
        <v>223</v>
      </c>
      <c r="M131" t="s">
        <v>313</v>
      </c>
      <c r="N131" t="s">
        <v>314</v>
      </c>
      <c r="O131" t="s">
        <v>315</v>
      </c>
      <c r="P131" t="s">
        <v>316</v>
      </c>
      <c r="Q131" t="s">
        <v>317</v>
      </c>
      <c r="R131" t="s">
        <v>318</v>
      </c>
      <c r="S131" t="s">
        <v>319</v>
      </c>
      <c r="T131" t="s">
        <v>320</v>
      </c>
      <c r="U131" t="s">
        <v>321</v>
      </c>
      <c r="V131" t="s">
        <v>322</v>
      </c>
      <c r="W131" t="s">
        <v>323</v>
      </c>
      <c r="X131" t="s">
        <v>324</v>
      </c>
      <c r="Y131" t="s">
        <v>325</v>
      </c>
      <c r="Z131" t="s">
        <v>237</v>
      </c>
    </row>
    <row r="132" spans="1:30" x14ac:dyDescent="0.25">
      <c r="A132" s="40">
        <v>45383</v>
      </c>
      <c r="B132" s="41" t="e">
        <f>VLOOKUP(J132,Practice!$A$1:$E$48,5,0)</f>
        <v>#N/A</v>
      </c>
      <c r="E132" s="42">
        <v>45397.404166666667</v>
      </c>
      <c r="G132" t="s">
        <v>238</v>
      </c>
      <c r="H132">
        <v>158822</v>
      </c>
      <c r="J132" t="s">
        <v>239</v>
      </c>
      <c r="O132"/>
      <c r="P132"/>
      <c r="Q132"/>
      <c r="R132"/>
      <c r="S132"/>
      <c r="V132"/>
      <c r="AA132" t="e">
        <f>VLOOKUP(J132,Practice!$A$2:$F$41,6,0)</f>
        <v>#N/A</v>
      </c>
    </row>
    <row r="133" spans="1:30" x14ac:dyDescent="0.25">
      <c r="A133" s="40">
        <v>45383</v>
      </c>
      <c r="B133" s="41" t="str">
        <f>VLOOKUP(J133,Practice!$A$1:$E$48,5,0)</f>
        <v>WF-6</v>
      </c>
      <c r="E133" t="s">
        <v>240</v>
      </c>
      <c r="G133" t="s">
        <v>241</v>
      </c>
      <c r="H133">
        <v>149376</v>
      </c>
      <c r="J133" t="s">
        <v>83</v>
      </c>
      <c r="L133">
        <v>10426</v>
      </c>
      <c r="M133">
        <v>0</v>
      </c>
      <c r="N133">
        <v>0</v>
      </c>
      <c r="O133">
        <v>0</v>
      </c>
      <c r="P133">
        <v>0</v>
      </c>
      <c r="Q133">
        <v>0</v>
      </c>
      <c r="R133">
        <v>0</v>
      </c>
      <c r="S133">
        <v>0</v>
      </c>
      <c r="T133">
        <v>0</v>
      </c>
      <c r="U133">
        <v>0</v>
      </c>
      <c r="V133">
        <v>0</v>
      </c>
      <c r="W133">
        <v>0</v>
      </c>
      <c r="X133">
        <v>0</v>
      </c>
      <c r="Y133">
        <v>0</v>
      </c>
      <c r="Z133">
        <v>1216</v>
      </c>
      <c r="AA133" t="str">
        <f>VLOOKUP(J133,Practice!$A$2:$F$41,6,0)</f>
        <v>N</v>
      </c>
    </row>
    <row r="134" spans="1:30" x14ac:dyDescent="0.25">
      <c r="A134" s="40">
        <v>45383</v>
      </c>
      <c r="B134" s="41" t="str">
        <f>VLOOKUP(J134,Practice!$A$1:$E$48,5,0)</f>
        <v>WF-1</v>
      </c>
      <c r="E134" s="43">
        <v>45383</v>
      </c>
      <c r="J134" t="s">
        <v>85</v>
      </c>
      <c r="L134">
        <v>9343</v>
      </c>
      <c r="M134">
        <v>0</v>
      </c>
      <c r="N134">
        <v>0</v>
      </c>
      <c r="O134">
        <v>0</v>
      </c>
      <c r="P134">
        <v>0</v>
      </c>
      <c r="Q134">
        <v>1</v>
      </c>
      <c r="R134">
        <v>0</v>
      </c>
      <c r="S134">
        <v>0</v>
      </c>
      <c r="T134">
        <v>0</v>
      </c>
      <c r="U134">
        <v>0</v>
      </c>
      <c r="V134">
        <v>0</v>
      </c>
      <c r="W134">
        <v>0</v>
      </c>
      <c r="X134">
        <v>0</v>
      </c>
      <c r="Y134">
        <v>0</v>
      </c>
      <c r="Z134">
        <v>903</v>
      </c>
      <c r="AA134" t="str">
        <f>VLOOKUP(J134,Practice!$A$2:$F$41,6,0)</f>
        <v>Y</v>
      </c>
    </row>
    <row r="135" spans="1:30" x14ac:dyDescent="0.25">
      <c r="A135" s="40">
        <v>45383</v>
      </c>
      <c r="B135" s="41" t="str">
        <f>VLOOKUP(J135,Practice!$A$1:$E$48,5,0)</f>
        <v>WF-7</v>
      </c>
      <c r="J135" t="s">
        <v>89</v>
      </c>
      <c r="L135">
        <v>7015</v>
      </c>
      <c r="M135">
        <v>0</v>
      </c>
      <c r="N135">
        <v>0</v>
      </c>
      <c r="O135">
        <v>0</v>
      </c>
      <c r="P135">
        <v>0</v>
      </c>
      <c r="Q135">
        <v>0</v>
      </c>
      <c r="R135">
        <v>0</v>
      </c>
      <c r="S135">
        <v>0</v>
      </c>
      <c r="T135">
        <v>0</v>
      </c>
      <c r="U135">
        <v>0</v>
      </c>
      <c r="V135">
        <v>0</v>
      </c>
      <c r="W135">
        <v>0</v>
      </c>
      <c r="X135">
        <v>0</v>
      </c>
      <c r="Y135">
        <v>0</v>
      </c>
      <c r="Z135">
        <v>821</v>
      </c>
      <c r="AA135" t="str">
        <f>VLOOKUP(J135,Practice!$A$2:$F$41,6,0)</f>
        <v>N</v>
      </c>
    </row>
    <row r="136" spans="1:30" x14ac:dyDescent="0.25">
      <c r="A136" s="40">
        <v>45383</v>
      </c>
      <c r="B136" s="41" t="str">
        <f>VLOOKUP(J136,Practice!$A$1:$E$48,5,0)</f>
        <v>WF-3</v>
      </c>
      <c r="J136" t="s">
        <v>41</v>
      </c>
      <c r="L136">
        <v>9645</v>
      </c>
      <c r="M136">
        <v>0</v>
      </c>
      <c r="N136">
        <v>0</v>
      </c>
      <c r="O136">
        <v>0</v>
      </c>
      <c r="P136">
        <v>0</v>
      </c>
      <c r="Q136">
        <v>0</v>
      </c>
      <c r="R136">
        <v>0</v>
      </c>
      <c r="S136">
        <v>0</v>
      </c>
      <c r="T136">
        <v>0</v>
      </c>
      <c r="U136">
        <v>0</v>
      </c>
      <c r="V136">
        <v>0</v>
      </c>
      <c r="W136">
        <v>0</v>
      </c>
      <c r="X136">
        <v>0</v>
      </c>
      <c r="Y136">
        <v>0</v>
      </c>
      <c r="Z136">
        <v>1244</v>
      </c>
      <c r="AA136" t="str">
        <f>VLOOKUP(J136,Practice!$A$2:$F$41,6,0)</f>
        <v>N</v>
      </c>
    </row>
    <row r="137" spans="1:30" x14ac:dyDescent="0.25">
      <c r="A137" s="40">
        <v>45383</v>
      </c>
      <c r="B137" s="41" t="str">
        <f>VLOOKUP(J137,Practice!$A$1:$E$48,5,0)</f>
        <v>WF-7</v>
      </c>
      <c r="J137" t="s">
        <v>94</v>
      </c>
      <c r="L137">
        <v>8086</v>
      </c>
      <c r="M137">
        <v>0</v>
      </c>
      <c r="N137">
        <v>0</v>
      </c>
      <c r="O137">
        <v>0</v>
      </c>
      <c r="P137">
        <v>1</v>
      </c>
      <c r="Q137">
        <v>1</v>
      </c>
      <c r="R137">
        <v>0</v>
      </c>
      <c r="S137">
        <v>0</v>
      </c>
      <c r="T137">
        <v>0</v>
      </c>
      <c r="U137">
        <v>0</v>
      </c>
      <c r="V137">
        <v>0</v>
      </c>
      <c r="W137">
        <v>0</v>
      </c>
      <c r="X137">
        <v>0</v>
      </c>
      <c r="Y137">
        <v>0</v>
      </c>
      <c r="Z137">
        <v>1017</v>
      </c>
      <c r="AA137" t="str">
        <f>VLOOKUP(J137,Practice!$A$2:$F$41,6,0)</f>
        <v>Y</v>
      </c>
    </row>
    <row r="138" spans="1:30" x14ac:dyDescent="0.25">
      <c r="A138" s="40">
        <v>45383</v>
      </c>
      <c r="B138" s="41" t="str">
        <f>VLOOKUP(J138,Practice!$A$1:$E$48,5,0)</f>
        <v>WF-4</v>
      </c>
      <c r="J138" t="s">
        <v>44</v>
      </c>
      <c r="L138">
        <v>14407</v>
      </c>
      <c r="M138">
        <v>0</v>
      </c>
      <c r="N138">
        <v>0</v>
      </c>
      <c r="O138">
        <v>0</v>
      </c>
      <c r="P138">
        <v>0</v>
      </c>
      <c r="Q138">
        <v>0</v>
      </c>
      <c r="R138">
        <v>0</v>
      </c>
      <c r="S138">
        <v>0</v>
      </c>
      <c r="T138">
        <v>0</v>
      </c>
      <c r="U138">
        <v>0</v>
      </c>
      <c r="V138">
        <v>0</v>
      </c>
      <c r="W138">
        <v>3</v>
      </c>
      <c r="X138">
        <v>0</v>
      </c>
      <c r="Y138">
        <v>0</v>
      </c>
      <c r="Z138">
        <v>1453</v>
      </c>
      <c r="AA138" t="str">
        <f>VLOOKUP(J138,Practice!$A$2:$F$41,6,0)</f>
        <v>Y</v>
      </c>
    </row>
    <row r="139" spans="1:30" x14ac:dyDescent="0.25">
      <c r="A139" s="40">
        <v>45383</v>
      </c>
      <c r="B139" s="41" t="str">
        <f>VLOOKUP(J139,Practice!$A$1:$E$48,5,0)</f>
        <v>WF-3</v>
      </c>
      <c r="J139" t="s">
        <v>47</v>
      </c>
      <c r="L139">
        <v>11133</v>
      </c>
      <c r="M139">
        <v>0</v>
      </c>
      <c r="N139">
        <v>0</v>
      </c>
      <c r="O139">
        <v>0</v>
      </c>
      <c r="P139">
        <v>0</v>
      </c>
      <c r="Q139">
        <v>2</v>
      </c>
      <c r="R139">
        <v>0</v>
      </c>
      <c r="S139">
        <v>0</v>
      </c>
      <c r="T139">
        <v>0</v>
      </c>
      <c r="U139">
        <v>0</v>
      </c>
      <c r="V139">
        <v>0</v>
      </c>
      <c r="W139">
        <v>1</v>
      </c>
      <c r="X139">
        <v>0</v>
      </c>
      <c r="Y139">
        <v>0</v>
      </c>
      <c r="Z139">
        <v>1646</v>
      </c>
      <c r="AA139" t="str">
        <f>VLOOKUP(J139,Practice!$A$2:$F$41,6,0)</f>
        <v>N</v>
      </c>
      <c r="AC139" s="162"/>
      <c r="AD139" s="162"/>
    </row>
    <row r="140" spans="1:30" x14ac:dyDescent="0.25">
      <c r="A140" s="40">
        <v>45383</v>
      </c>
      <c r="B140" s="41" t="str">
        <f>VLOOKUP(J140,Practice!$A$1:$E$48,5,0)</f>
        <v>WF-4</v>
      </c>
      <c r="J140" t="s">
        <v>49</v>
      </c>
      <c r="L140">
        <v>10471</v>
      </c>
      <c r="M140">
        <v>0</v>
      </c>
      <c r="N140">
        <v>0</v>
      </c>
      <c r="O140">
        <v>0</v>
      </c>
      <c r="P140">
        <v>3</v>
      </c>
      <c r="Q140">
        <v>6</v>
      </c>
      <c r="R140">
        <v>3</v>
      </c>
      <c r="S140">
        <v>3</v>
      </c>
      <c r="T140">
        <v>0</v>
      </c>
      <c r="U140">
        <v>0</v>
      </c>
      <c r="V140">
        <v>0</v>
      </c>
      <c r="W140">
        <v>3</v>
      </c>
      <c r="X140">
        <v>0</v>
      </c>
      <c r="Y140">
        <v>0</v>
      </c>
      <c r="Z140">
        <v>960</v>
      </c>
      <c r="AA140" t="str">
        <f>VLOOKUP(J140,Practice!$A$2:$F$41,6,0)</f>
        <v>Y</v>
      </c>
    </row>
    <row r="141" spans="1:30" x14ac:dyDescent="0.25">
      <c r="A141" s="40">
        <v>45383</v>
      </c>
      <c r="B141" s="41" t="str">
        <f>VLOOKUP(J141,Practice!$A$1:$E$48,5,0)</f>
        <v>WF-5</v>
      </c>
      <c r="J141" t="s">
        <v>58</v>
      </c>
      <c r="L141">
        <v>2035</v>
      </c>
      <c r="M141">
        <v>0</v>
      </c>
      <c r="N141">
        <v>0</v>
      </c>
      <c r="O141">
        <v>0</v>
      </c>
      <c r="P141">
        <v>0</v>
      </c>
      <c r="Q141">
        <v>0</v>
      </c>
      <c r="R141">
        <v>0</v>
      </c>
      <c r="S141">
        <v>0</v>
      </c>
      <c r="T141">
        <v>0</v>
      </c>
      <c r="U141">
        <v>0</v>
      </c>
      <c r="V141">
        <v>0</v>
      </c>
      <c r="W141">
        <v>0</v>
      </c>
      <c r="X141">
        <v>0</v>
      </c>
      <c r="Y141">
        <v>0</v>
      </c>
      <c r="Z141">
        <v>271</v>
      </c>
      <c r="AA141" t="str">
        <f>VLOOKUP(J141,Practice!$A$2:$F$41,6,0)</f>
        <v>N</v>
      </c>
    </row>
    <row r="142" spans="1:30" x14ac:dyDescent="0.25">
      <c r="A142" s="40">
        <v>45383</v>
      </c>
      <c r="B142" s="41" t="str">
        <f>VLOOKUP(J142,Practice!$A$1:$E$48,5,0)</f>
        <v>WF-7</v>
      </c>
      <c r="J142" t="s">
        <v>102</v>
      </c>
      <c r="L142">
        <v>15732</v>
      </c>
      <c r="M142">
        <v>0</v>
      </c>
      <c r="N142">
        <v>0</v>
      </c>
      <c r="O142">
        <v>0</v>
      </c>
      <c r="P142">
        <v>0</v>
      </c>
      <c r="Q142">
        <v>1</v>
      </c>
      <c r="R142">
        <v>0</v>
      </c>
      <c r="S142">
        <v>0</v>
      </c>
      <c r="T142">
        <v>0</v>
      </c>
      <c r="U142">
        <v>0</v>
      </c>
      <c r="V142">
        <v>0</v>
      </c>
      <c r="W142">
        <v>0</v>
      </c>
      <c r="X142">
        <v>0</v>
      </c>
      <c r="Y142">
        <v>0</v>
      </c>
      <c r="Z142">
        <v>1791</v>
      </c>
      <c r="AA142" t="str">
        <f>VLOOKUP(J142,Practice!$A$2:$F$41,6,0)</f>
        <v>N</v>
      </c>
    </row>
    <row r="143" spans="1:30" x14ac:dyDescent="0.25">
      <c r="A143" s="40">
        <v>45383</v>
      </c>
      <c r="B143" s="41" t="str">
        <f>VLOOKUP(J143,Practice!$A$1:$E$48,5,0)</f>
        <v>WF-7</v>
      </c>
      <c r="J143" t="s">
        <v>96</v>
      </c>
      <c r="L143">
        <v>6983</v>
      </c>
      <c r="M143">
        <v>0</v>
      </c>
      <c r="N143">
        <v>0</v>
      </c>
      <c r="O143">
        <v>0</v>
      </c>
      <c r="P143">
        <v>2</v>
      </c>
      <c r="Q143">
        <v>6</v>
      </c>
      <c r="R143">
        <v>0</v>
      </c>
      <c r="S143">
        <v>0</v>
      </c>
      <c r="T143">
        <v>0</v>
      </c>
      <c r="U143">
        <v>0</v>
      </c>
      <c r="V143">
        <v>0</v>
      </c>
      <c r="W143">
        <v>0</v>
      </c>
      <c r="X143">
        <v>0</v>
      </c>
      <c r="Y143">
        <v>0</v>
      </c>
      <c r="Z143">
        <v>772</v>
      </c>
      <c r="AA143" t="str">
        <f>VLOOKUP(J143,Practice!$A$2:$F$41,6,0)</f>
        <v>N</v>
      </c>
    </row>
    <row r="144" spans="1:30" x14ac:dyDescent="0.25">
      <c r="A144" s="40">
        <v>45383</v>
      </c>
      <c r="B144" s="41" t="str">
        <f>VLOOKUP(J144,Practice!$A$1:$E$48,5,0)</f>
        <v>WF-2</v>
      </c>
      <c r="J144" t="s">
        <v>30</v>
      </c>
      <c r="L144">
        <v>6730</v>
      </c>
      <c r="M144">
        <v>0</v>
      </c>
      <c r="N144">
        <v>0</v>
      </c>
      <c r="O144">
        <v>1</v>
      </c>
      <c r="P144">
        <v>0</v>
      </c>
      <c r="Q144">
        <v>3</v>
      </c>
      <c r="R144">
        <v>0</v>
      </c>
      <c r="S144">
        <v>0</v>
      </c>
      <c r="T144">
        <v>0</v>
      </c>
      <c r="U144">
        <v>0</v>
      </c>
      <c r="V144">
        <v>0</v>
      </c>
      <c r="W144">
        <v>0</v>
      </c>
      <c r="X144">
        <v>0</v>
      </c>
      <c r="Y144">
        <v>0</v>
      </c>
      <c r="Z144">
        <v>746</v>
      </c>
      <c r="AA144" t="str">
        <f>VLOOKUP(J144,Practice!$A$2:$F$41,6,0)</f>
        <v>Y</v>
      </c>
    </row>
    <row r="145" spans="1:30" x14ac:dyDescent="0.25">
      <c r="A145" s="40">
        <v>45383</v>
      </c>
      <c r="B145" s="41" t="str">
        <f>VLOOKUP(J145,Practice!$A$1:$E$48,5,0)</f>
        <v>WF-6</v>
      </c>
      <c r="J145" t="s">
        <v>87</v>
      </c>
      <c r="L145">
        <v>6244</v>
      </c>
      <c r="M145">
        <v>0</v>
      </c>
      <c r="N145">
        <v>0</v>
      </c>
      <c r="O145">
        <v>0</v>
      </c>
      <c r="P145">
        <v>0</v>
      </c>
      <c r="Q145">
        <v>0</v>
      </c>
      <c r="R145">
        <v>0</v>
      </c>
      <c r="S145">
        <v>0</v>
      </c>
      <c r="T145">
        <v>0</v>
      </c>
      <c r="U145">
        <v>0</v>
      </c>
      <c r="V145">
        <v>0</v>
      </c>
      <c r="W145">
        <v>0</v>
      </c>
      <c r="X145">
        <v>0</v>
      </c>
      <c r="Y145">
        <v>0</v>
      </c>
      <c r="Z145">
        <v>774</v>
      </c>
      <c r="AA145" t="str">
        <f>VLOOKUP(J145,Practice!$A$2:$F$41,6,0)</f>
        <v>N</v>
      </c>
    </row>
    <row r="146" spans="1:30" x14ac:dyDescent="0.25">
      <c r="A146" s="40">
        <v>45383</v>
      </c>
      <c r="B146" s="41" t="str">
        <f>VLOOKUP(J146,Practice!$A$1:$E$48,5,0)</f>
        <v>WF-4</v>
      </c>
      <c r="J146" t="s">
        <v>70</v>
      </c>
      <c r="L146">
        <v>5223</v>
      </c>
      <c r="M146">
        <v>0</v>
      </c>
      <c r="N146">
        <v>0</v>
      </c>
      <c r="O146">
        <v>0</v>
      </c>
      <c r="P146">
        <v>1</v>
      </c>
      <c r="Q146">
        <v>6</v>
      </c>
      <c r="R146">
        <v>8</v>
      </c>
      <c r="S146">
        <v>0</v>
      </c>
      <c r="T146">
        <v>0</v>
      </c>
      <c r="U146">
        <v>0</v>
      </c>
      <c r="V146">
        <v>0</v>
      </c>
      <c r="W146">
        <v>6</v>
      </c>
      <c r="X146">
        <v>0</v>
      </c>
      <c r="Y146">
        <v>0</v>
      </c>
      <c r="Z146">
        <v>567</v>
      </c>
      <c r="AA146" t="str">
        <f>VLOOKUP(J146,Practice!$A$2:$F$41,6,0)</f>
        <v>Y</v>
      </c>
    </row>
    <row r="147" spans="1:30" x14ac:dyDescent="0.25">
      <c r="A147" s="40">
        <v>45383</v>
      </c>
      <c r="B147" s="41" t="str">
        <f>VLOOKUP(J147,Practice!$A$1:$E$48,5,0)</f>
        <v>WF-6</v>
      </c>
      <c r="J147" t="s">
        <v>78</v>
      </c>
      <c r="L147">
        <v>16877</v>
      </c>
      <c r="M147">
        <v>0</v>
      </c>
      <c r="N147">
        <v>0</v>
      </c>
      <c r="O147">
        <v>0</v>
      </c>
      <c r="P147">
        <v>0</v>
      </c>
      <c r="Q147">
        <v>4</v>
      </c>
      <c r="R147">
        <v>0</v>
      </c>
      <c r="S147">
        <v>0</v>
      </c>
      <c r="T147">
        <v>0</v>
      </c>
      <c r="U147">
        <v>0</v>
      </c>
      <c r="V147">
        <v>0</v>
      </c>
      <c r="W147">
        <v>0</v>
      </c>
      <c r="X147">
        <v>0</v>
      </c>
      <c r="Y147">
        <v>0</v>
      </c>
      <c r="Z147">
        <v>1606</v>
      </c>
      <c r="AA147" t="str">
        <f>VLOOKUP(J147,Practice!$A$2:$F$41,6,0)</f>
        <v>N</v>
      </c>
    </row>
    <row r="148" spans="1:30" x14ac:dyDescent="0.25">
      <c r="A148" s="40">
        <v>45383</v>
      </c>
      <c r="B148" s="41" t="str">
        <f>VLOOKUP(J148,Practice!$A$1:$E$48,5,0)</f>
        <v>WF-2</v>
      </c>
      <c r="J148" t="s">
        <v>37</v>
      </c>
      <c r="L148">
        <v>8504</v>
      </c>
      <c r="M148">
        <v>0</v>
      </c>
      <c r="N148">
        <v>0</v>
      </c>
      <c r="O148">
        <v>1</v>
      </c>
      <c r="P148">
        <v>0</v>
      </c>
      <c r="Q148">
        <v>3</v>
      </c>
      <c r="R148">
        <v>0</v>
      </c>
      <c r="S148">
        <v>0</v>
      </c>
      <c r="T148">
        <v>0</v>
      </c>
      <c r="U148">
        <v>0</v>
      </c>
      <c r="V148">
        <v>0</v>
      </c>
      <c r="W148">
        <v>0</v>
      </c>
      <c r="X148">
        <v>0</v>
      </c>
      <c r="Y148">
        <v>0</v>
      </c>
      <c r="Z148">
        <v>818</v>
      </c>
      <c r="AA148" t="str">
        <f>VLOOKUP(J148,Practice!$A$2:$F$41,6,0)</f>
        <v>Y</v>
      </c>
    </row>
    <row r="149" spans="1:30" x14ac:dyDescent="0.25">
      <c r="A149" s="40">
        <v>45383</v>
      </c>
      <c r="B149" s="41" t="str">
        <f>VLOOKUP(J149,Practice!$A$1:$E$48,5,0)</f>
        <v>WF-5</v>
      </c>
      <c r="J149" t="s">
        <v>53</v>
      </c>
      <c r="L149">
        <v>6968</v>
      </c>
      <c r="M149">
        <v>0</v>
      </c>
      <c r="N149">
        <v>0</v>
      </c>
      <c r="O149">
        <v>0</v>
      </c>
      <c r="P149">
        <v>0</v>
      </c>
      <c r="Q149">
        <v>4</v>
      </c>
      <c r="R149">
        <v>2</v>
      </c>
      <c r="S149">
        <v>0</v>
      </c>
      <c r="T149">
        <v>0</v>
      </c>
      <c r="U149">
        <v>0</v>
      </c>
      <c r="V149">
        <v>0</v>
      </c>
      <c r="W149">
        <v>0</v>
      </c>
      <c r="X149">
        <v>0</v>
      </c>
      <c r="Y149">
        <v>0</v>
      </c>
      <c r="Z149">
        <v>595</v>
      </c>
      <c r="AA149" t="str">
        <f>VLOOKUP(J149,Practice!$A$2:$F$41,6,0)</f>
        <v>Y</v>
      </c>
    </row>
    <row r="150" spans="1:30" x14ac:dyDescent="0.25">
      <c r="A150" s="40">
        <v>45383</v>
      </c>
      <c r="B150" s="41" t="str">
        <f>VLOOKUP(J150,Practice!$A$1:$E$48,5,0)</f>
        <v>WF-5</v>
      </c>
      <c r="J150" t="s">
        <v>64</v>
      </c>
      <c r="L150">
        <v>5893</v>
      </c>
      <c r="M150">
        <v>0</v>
      </c>
      <c r="N150">
        <v>0</v>
      </c>
      <c r="O150">
        <v>1</v>
      </c>
      <c r="P150">
        <v>0</v>
      </c>
      <c r="Q150">
        <v>0</v>
      </c>
      <c r="R150">
        <v>0</v>
      </c>
      <c r="S150">
        <v>0</v>
      </c>
      <c r="T150">
        <v>0</v>
      </c>
      <c r="U150">
        <v>0</v>
      </c>
      <c r="V150">
        <v>0</v>
      </c>
      <c r="W150">
        <v>0</v>
      </c>
      <c r="X150">
        <v>0</v>
      </c>
      <c r="Y150">
        <v>0</v>
      </c>
      <c r="Z150">
        <v>785</v>
      </c>
      <c r="AA150" t="str">
        <f>VLOOKUP(J150,Practice!$A$2:$F$41,6,0)</f>
        <v>N</v>
      </c>
    </row>
    <row r="151" spans="1:30" x14ac:dyDescent="0.25">
      <c r="A151" s="40">
        <v>45383</v>
      </c>
      <c r="B151" s="41" t="str">
        <f>VLOOKUP(J151,Practice!$A$1:$E$48,5,0)</f>
        <v>WF-1</v>
      </c>
      <c r="J151" t="s">
        <v>92</v>
      </c>
      <c r="L151">
        <v>7784</v>
      </c>
      <c r="M151">
        <v>0</v>
      </c>
      <c r="N151">
        <v>0</v>
      </c>
      <c r="O151">
        <v>0</v>
      </c>
      <c r="P151">
        <v>0</v>
      </c>
      <c r="Q151">
        <v>0</v>
      </c>
      <c r="R151">
        <v>0</v>
      </c>
      <c r="S151">
        <v>0</v>
      </c>
      <c r="T151">
        <v>0</v>
      </c>
      <c r="U151">
        <v>0</v>
      </c>
      <c r="V151">
        <v>0</v>
      </c>
      <c r="W151">
        <v>0</v>
      </c>
      <c r="X151">
        <v>0</v>
      </c>
      <c r="Y151">
        <v>0</v>
      </c>
      <c r="Z151">
        <v>919</v>
      </c>
      <c r="AA151" t="str">
        <f>VLOOKUP(J151,Practice!$A$2:$F$41,6,0)</f>
        <v>N</v>
      </c>
    </row>
    <row r="152" spans="1:30" x14ac:dyDescent="0.25">
      <c r="A152" s="40">
        <v>45383</v>
      </c>
      <c r="B152" s="41" t="str">
        <f>VLOOKUP(J152,Practice!$A$1:$E$48,5,0)</f>
        <v>WF-2</v>
      </c>
      <c r="J152" t="s">
        <v>28</v>
      </c>
      <c r="L152">
        <v>13442</v>
      </c>
      <c r="M152">
        <v>0</v>
      </c>
      <c r="N152">
        <v>0</v>
      </c>
      <c r="O152">
        <v>0</v>
      </c>
      <c r="P152">
        <v>1</v>
      </c>
      <c r="Q152">
        <v>0</v>
      </c>
      <c r="R152">
        <v>0</v>
      </c>
      <c r="S152">
        <v>0</v>
      </c>
      <c r="T152">
        <v>0</v>
      </c>
      <c r="U152">
        <v>7</v>
      </c>
      <c r="V152">
        <v>2</v>
      </c>
      <c r="W152">
        <v>1</v>
      </c>
      <c r="X152">
        <v>0</v>
      </c>
      <c r="Y152">
        <v>0</v>
      </c>
      <c r="Z152">
        <v>1676</v>
      </c>
      <c r="AA152" t="str">
        <f>VLOOKUP(J152,Practice!$A$2:$F$41,6,0)</f>
        <v>Y</v>
      </c>
    </row>
    <row r="153" spans="1:30" x14ac:dyDescent="0.25">
      <c r="A153" s="40">
        <v>45383</v>
      </c>
      <c r="B153" s="41" t="str">
        <f>VLOOKUP(J153,Practice!$A$1:$E$48,5,0)</f>
        <v>WF-6</v>
      </c>
      <c r="J153" t="s">
        <v>106</v>
      </c>
      <c r="L153">
        <v>9152</v>
      </c>
      <c r="M153">
        <v>0</v>
      </c>
      <c r="N153">
        <v>0</v>
      </c>
      <c r="O153">
        <v>0</v>
      </c>
      <c r="P153">
        <v>0</v>
      </c>
      <c r="Q153">
        <v>0</v>
      </c>
      <c r="R153">
        <v>0</v>
      </c>
      <c r="S153">
        <v>0</v>
      </c>
      <c r="T153">
        <v>0</v>
      </c>
      <c r="U153">
        <v>0</v>
      </c>
      <c r="V153">
        <v>0</v>
      </c>
      <c r="W153">
        <v>0</v>
      </c>
      <c r="X153">
        <v>0</v>
      </c>
      <c r="Y153">
        <v>0</v>
      </c>
      <c r="Z153">
        <v>1240</v>
      </c>
      <c r="AA153" t="str">
        <f>VLOOKUP(J153,Practice!$A$2:$F$41,6,0)</f>
        <v>Y</v>
      </c>
      <c r="AC153" s="162"/>
      <c r="AD153" s="162"/>
    </row>
    <row r="154" spans="1:30" x14ac:dyDescent="0.25">
      <c r="A154" s="40">
        <v>45383</v>
      </c>
      <c r="B154" s="41" t="str">
        <f>VLOOKUP(J154,Practice!$A$1:$E$48,5,0)</f>
        <v>WF-4</v>
      </c>
      <c r="J154" t="s">
        <v>62</v>
      </c>
      <c r="L154">
        <v>7730</v>
      </c>
      <c r="M154">
        <v>0</v>
      </c>
      <c r="N154">
        <v>0</v>
      </c>
      <c r="O154">
        <v>0</v>
      </c>
      <c r="P154">
        <v>0</v>
      </c>
      <c r="Q154">
        <v>2</v>
      </c>
      <c r="R154">
        <v>0</v>
      </c>
      <c r="S154">
        <v>0</v>
      </c>
      <c r="T154">
        <v>0</v>
      </c>
      <c r="U154">
        <v>0</v>
      </c>
      <c r="V154">
        <v>0</v>
      </c>
      <c r="W154">
        <v>0</v>
      </c>
      <c r="X154">
        <v>0</v>
      </c>
      <c r="Y154">
        <v>0</v>
      </c>
      <c r="Z154">
        <v>831</v>
      </c>
      <c r="AA154" t="str">
        <f>VLOOKUP(J154,Practice!$A$2:$F$41,6,0)</f>
        <v>N</v>
      </c>
    </row>
    <row r="155" spans="1:30" x14ac:dyDescent="0.25">
      <c r="A155" s="40">
        <v>45383</v>
      </c>
      <c r="B155" s="41" t="str">
        <f>VLOOKUP(J155,Practice!$A$1:$E$48,5,0)</f>
        <v>WF-1</v>
      </c>
      <c r="J155" t="s">
        <v>35</v>
      </c>
      <c r="L155">
        <v>8532</v>
      </c>
      <c r="M155">
        <v>0</v>
      </c>
      <c r="N155">
        <v>0</v>
      </c>
      <c r="O155">
        <v>0</v>
      </c>
      <c r="P155">
        <v>0</v>
      </c>
      <c r="Q155">
        <v>6</v>
      </c>
      <c r="R155">
        <v>0</v>
      </c>
      <c r="S155">
        <v>0</v>
      </c>
      <c r="T155">
        <v>0</v>
      </c>
      <c r="U155">
        <v>0</v>
      </c>
      <c r="V155">
        <v>0</v>
      </c>
      <c r="W155">
        <v>8</v>
      </c>
      <c r="X155">
        <v>0</v>
      </c>
      <c r="Y155">
        <v>0</v>
      </c>
      <c r="Z155">
        <v>1032</v>
      </c>
      <c r="AA155" t="str">
        <f>VLOOKUP(J155,Practice!$A$2:$F$41,6,0)</f>
        <v>Y</v>
      </c>
    </row>
    <row r="156" spans="1:30" x14ac:dyDescent="0.25">
      <c r="A156" s="40">
        <v>45383</v>
      </c>
      <c r="B156" s="41" t="str">
        <f>VLOOKUP(J156,Practice!$A$1:$E$48,5,0)</f>
        <v>WF-5</v>
      </c>
      <c r="J156" t="s">
        <v>66</v>
      </c>
      <c r="L156">
        <v>15253</v>
      </c>
      <c r="M156">
        <v>0</v>
      </c>
      <c r="N156">
        <v>0</v>
      </c>
      <c r="O156">
        <v>0</v>
      </c>
      <c r="P156">
        <v>9</v>
      </c>
      <c r="Q156">
        <v>17</v>
      </c>
      <c r="R156">
        <v>0</v>
      </c>
      <c r="S156">
        <v>12</v>
      </c>
      <c r="T156">
        <v>0</v>
      </c>
      <c r="U156">
        <v>0</v>
      </c>
      <c r="V156">
        <v>0</v>
      </c>
      <c r="W156">
        <v>0</v>
      </c>
      <c r="X156">
        <v>0</v>
      </c>
      <c r="Y156">
        <v>0</v>
      </c>
      <c r="Z156">
        <v>1781</v>
      </c>
      <c r="AA156" t="str">
        <f>VLOOKUP(J156,Practice!$A$2:$F$41,6,0)</f>
        <v>Y</v>
      </c>
    </row>
    <row r="157" spans="1:30" x14ac:dyDescent="0.25">
      <c r="A157" s="40">
        <v>45383</v>
      </c>
      <c r="B157" s="41" t="str">
        <f>VLOOKUP(J157,Practice!$A$1:$E$48,5,0)</f>
        <v>WF-7</v>
      </c>
      <c r="J157" t="s">
        <v>98</v>
      </c>
      <c r="L157">
        <v>6510</v>
      </c>
      <c r="M157">
        <v>0</v>
      </c>
      <c r="N157">
        <v>0</v>
      </c>
      <c r="O157">
        <v>0</v>
      </c>
      <c r="P157">
        <v>0</v>
      </c>
      <c r="Q157">
        <v>1</v>
      </c>
      <c r="R157">
        <v>0</v>
      </c>
      <c r="S157">
        <v>0</v>
      </c>
      <c r="T157">
        <v>0</v>
      </c>
      <c r="U157">
        <v>0</v>
      </c>
      <c r="V157">
        <v>0</v>
      </c>
      <c r="W157">
        <v>0</v>
      </c>
      <c r="X157">
        <v>0</v>
      </c>
      <c r="Y157">
        <v>0</v>
      </c>
      <c r="Z157">
        <v>726</v>
      </c>
      <c r="AA157" t="str">
        <f>VLOOKUP(J157,Practice!$A$2:$F$41,6,0)</f>
        <v>N</v>
      </c>
    </row>
    <row r="158" spans="1:30" x14ac:dyDescent="0.25">
      <c r="A158" s="40">
        <v>45383</v>
      </c>
      <c r="B158" s="41" t="str">
        <f>VLOOKUP(J158,Practice!$A$1:$E$48,5,0)</f>
        <v>WF-1</v>
      </c>
      <c r="J158" t="s">
        <v>104</v>
      </c>
      <c r="L158">
        <v>4509</v>
      </c>
      <c r="M158">
        <v>0</v>
      </c>
      <c r="N158">
        <v>0</v>
      </c>
      <c r="O158">
        <v>0</v>
      </c>
      <c r="P158">
        <v>0</v>
      </c>
      <c r="Q158">
        <v>1</v>
      </c>
      <c r="R158">
        <v>0</v>
      </c>
      <c r="S158">
        <v>0</v>
      </c>
      <c r="T158">
        <v>0</v>
      </c>
      <c r="U158">
        <v>0</v>
      </c>
      <c r="V158">
        <v>0</v>
      </c>
      <c r="W158">
        <v>0</v>
      </c>
      <c r="X158">
        <v>0</v>
      </c>
      <c r="Y158">
        <v>0</v>
      </c>
      <c r="Z158">
        <v>283</v>
      </c>
      <c r="AA158" t="str">
        <f>VLOOKUP(J158,Practice!$A$2:$F$41,6,0)</f>
        <v>N</v>
      </c>
    </row>
    <row r="159" spans="1:30" x14ac:dyDescent="0.25">
      <c r="A159" s="40">
        <v>45383</v>
      </c>
      <c r="B159" s="41" t="str">
        <f>VLOOKUP(J159,Practice!$A$1:$E$48,5,0)</f>
        <v>WF-4</v>
      </c>
      <c r="J159" t="s">
        <v>51</v>
      </c>
      <c r="L159">
        <v>7371</v>
      </c>
      <c r="M159">
        <v>0</v>
      </c>
      <c r="N159">
        <v>0</v>
      </c>
      <c r="O159">
        <v>0</v>
      </c>
      <c r="P159">
        <v>0</v>
      </c>
      <c r="Q159">
        <v>1</v>
      </c>
      <c r="R159">
        <v>0</v>
      </c>
      <c r="S159">
        <v>0</v>
      </c>
      <c r="T159">
        <v>0</v>
      </c>
      <c r="U159">
        <v>0</v>
      </c>
      <c r="V159">
        <v>0</v>
      </c>
      <c r="W159">
        <v>0</v>
      </c>
      <c r="X159">
        <v>0</v>
      </c>
      <c r="Y159">
        <v>0</v>
      </c>
      <c r="Z159">
        <v>790</v>
      </c>
      <c r="AA159" t="str">
        <f>VLOOKUP(J159,Practice!$A$2:$F$41,6,0)</f>
        <v>Y</v>
      </c>
    </row>
    <row r="160" spans="1:30" x14ac:dyDescent="0.25">
      <c r="A160" s="40">
        <v>45383</v>
      </c>
      <c r="B160" s="41" t="str">
        <f>VLOOKUP(J160,Practice!$A$1:$E$48,5,0)</f>
        <v>WF-1</v>
      </c>
      <c r="J160" t="s">
        <v>32</v>
      </c>
      <c r="L160">
        <v>3689</v>
      </c>
      <c r="M160">
        <v>0</v>
      </c>
      <c r="N160">
        <v>0</v>
      </c>
      <c r="O160">
        <v>0</v>
      </c>
      <c r="P160">
        <v>0</v>
      </c>
      <c r="Q160">
        <v>0</v>
      </c>
      <c r="R160">
        <v>0</v>
      </c>
      <c r="S160">
        <v>0</v>
      </c>
      <c r="T160">
        <v>0</v>
      </c>
      <c r="U160">
        <v>0</v>
      </c>
      <c r="V160">
        <v>0</v>
      </c>
      <c r="W160">
        <v>0</v>
      </c>
      <c r="X160">
        <v>0</v>
      </c>
      <c r="Y160">
        <v>0</v>
      </c>
      <c r="Z160">
        <v>426</v>
      </c>
      <c r="AA160" t="str">
        <f>VLOOKUP(J160,Practice!$A$2:$F$41,6,0)</f>
        <v>N</v>
      </c>
    </row>
    <row r="161" spans="1:27" x14ac:dyDescent="0.25">
      <c r="A161" s="40">
        <v>45383</v>
      </c>
      <c r="B161" s="41" t="str">
        <f>VLOOKUP(J161,Practice!$A$1:$E$48,5,0)</f>
        <v>WF-5</v>
      </c>
      <c r="J161" t="s">
        <v>60</v>
      </c>
      <c r="L161">
        <v>3997</v>
      </c>
      <c r="M161">
        <v>0</v>
      </c>
      <c r="N161">
        <v>0</v>
      </c>
      <c r="O161">
        <v>0</v>
      </c>
      <c r="P161">
        <v>0</v>
      </c>
      <c r="Q161">
        <v>0</v>
      </c>
      <c r="R161">
        <v>0</v>
      </c>
      <c r="S161">
        <v>0</v>
      </c>
      <c r="T161">
        <v>0</v>
      </c>
      <c r="U161">
        <v>0</v>
      </c>
      <c r="V161">
        <v>0</v>
      </c>
      <c r="W161">
        <v>0</v>
      </c>
      <c r="X161">
        <v>0</v>
      </c>
      <c r="Y161">
        <v>0</v>
      </c>
      <c r="Z161">
        <v>444</v>
      </c>
      <c r="AA161" t="str">
        <f>VLOOKUP(J161,Practice!$A$2:$F$41,6,0)</f>
        <v>N</v>
      </c>
    </row>
    <row r="162" spans="1:27" x14ac:dyDescent="0.25">
      <c r="A162" s="40">
        <v>45383</v>
      </c>
      <c r="B162" s="41" t="str">
        <f>VLOOKUP(J162,Practice!$A$1:$E$48,5,0)</f>
        <v>WF-5</v>
      </c>
      <c r="J162" t="s">
        <v>68</v>
      </c>
      <c r="L162">
        <v>3428</v>
      </c>
      <c r="M162">
        <v>0</v>
      </c>
      <c r="N162">
        <v>0</v>
      </c>
      <c r="O162">
        <v>1</v>
      </c>
      <c r="P162">
        <v>0</v>
      </c>
      <c r="Q162">
        <v>1</v>
      </c>
      <c r="R162">
        <v>0</v>
      </c>
      <c r="S162">
        <v>0</v>
      </c>
      <c r="T162">
        <v>0</v>
      </c>
      <c r="U162">
        <v>0</v>
      </c>
      <c r="V162">
        <v>0</v>
      </c>
      <c r="W162">
        <v>0</v>
      </c>
      <c r="X162">
        <v>0</v>
      </c>
      <c r="Y162">
        <v>0</v>
      </c>
      <c r="Z162">
        <v>315</v>
      </c>
      <c r="AA162" t="str">
        <f>VLOOKUP(J162,Practice!$A$2:$F$41,6,0)</f>
        <v>N</v>
      </c>
    </row>
    <row r="163" spans="1:27" x14ac:dyDescent="0.25">
      <c r="A163" s="40">
        <v>45383</v>
      </c>
      <c r="B163" s="41" t="str">
        <f>VLOOKUP(J163,Practice!$A$1:$E$48,5,0)</f>
        <v>WF-6</v>
      </c>
      <c r="J163" t="s">
        <v>81</v>
      </c>
      <c r="L163">
        <v>2860</v>
      </c>
      <c r="M163">
        <v>0</v>
      </c>
      <c r="N163">
        <v>0</v>
      </c>
      <c r="O163">
        <v>0</v>
      </c>
      <c r="P163">
        <v>0</v>
      </c>
      <c r="Q163">
        <v>0</v>
      </c>
      <c r="R163">
        <v>0</v>
      </c>
      <c r="S163">
        <v>0</v>
      </c>
      <c r="T163">
        <v>0</v>
      </c>
      <c r="U163">
        <v>0</v>
      </c>
      <c r="V163">
        <v>0</v>
      </c>
      <c r="W163">
        <v>0</v>
      </c>
      <c r="X163">
        <v>0</v>
      </c>
      <c r="Y163">
        <v>0</v>
      </c>
      <c r="Z163">
        <v>430</v>
      </c>
      <c r="AA163" t="str">
        <f>VLOOKUP(J163,Practice!$A$2:$F$41,6,0)</f>
        <v>N</v>
      </c>
    </row>
    <row r="164" spans="1:27" x14ac:dyDescent="0.25">
      <c r="A164" s="40">
        <v>45383</v>
      </c>
      <c r="B164" s="41" t="str">
        <f>VLOOKUP(J164,Practice!$A$1:$E$48,5,0)</f>
        <v>WF-4</v>
      </c>
      <c r="J164" t="s">
        <v>56</v>
      </c>
      <c r="L164">
        <v>3431</v>
      </c>
      <c r="M164">
        <v>0</v>
      </c>
      <c r="N164">
        <v>0</v>
      </c>
      <c r="O164">
        <v>0</v>
      </c>
      <c r="P164">
        <v>0</v>
      </c>
      <c r="Q164">
        <v>0</v>
      </c>
      <c r="R164">
        <v>0</v>
      </c>
      <c r="S164">
        <v>0</v>
      </c>
      <c r="T164">
        <v>0</v>
      </c>
      <c r="U164">
        <v>0</v>
      </c>
      <c r="V164">
        <v>0</v>
      </c>
      <c r="W164">
        <v>0</v>
      </c>
      <c r="X164">
        <v>0</v>
      </c>
      <c r="Y164">
        <v>0</v>
      </c>
      <c r="Z164">
        <v>323</v>
      </c>
      <c r="AA164" t="str">
        <f>VLOOKUP(J164,Practice!$A$2:$F$41,6,0)</f>
        <v>N</v>
      </c>
    </row>
    <row r="165" spans="1:27" x14ac:dyDescent="0.25">
      <c r="A165" s="40">
        <v>45383</v>
      </c>
      <c r="B165" s="41" t="str">
        <f>VLOOKUP(J165,Practice!$A$1:$E$48,5,0)</f>
        <v>WF-2</v>
      </c>
      <c r="J165" t="s">
        <v>25</v>
      </c>
      <c r="L165">
        <v>10142</v>
      </c>
      <c r="M165">
        <v>0</v>
      </c>
      <c r="N165">
        <v>0</v>
      </c>
      <c r="O165">
        <v>0</v>
      </c>
      <c r="P165">
        <v>2</v>
      </c>
      <c r="Q165">
        <v>6</v>
      </c>
      <c r="R165">
        <v>9</v>
      </c>
      <c r="S165">
        <v>3</v>
      </c>
      <c r="T165">
        <v>0</v>
      </c>
      <c r="U165">
        <v>0</v>
      </c>
      <c r="V165">
        <v>0</v>
      </c>
      <c r="W165">
        <v>0</v>
      </c>
      <c r="X165">
        <v>0</v>
      </c>
      <c r="Y165">
        <v>0</v>
      </c>
      <c r="Z165">
        <v>1174</v>
      </c>
      <c r="AA165" t="str">
        <f>VLOOKUP(J165,Practice!$A$2:$F$41,6,0)</f>
        <v>Y</v>
      </c>
    </row>
    <row r="166" spans="1:27" x14ac:dyDescent="0.25">
      <c r="A166" s="40">
        <v>45383</v>
      </c>
      <c r="B166" s="41" t="str">
        <f>VLOOKUP(J166,Practice!$A$1:$E$48,5,0)</f>
        <v>WF-1</v>
      </c>
      <c r="J166" t="s">
        <v>100</v>
      </c>
      <c r="L166">
        <v>7315</v>
      </c>
      <c r="M166">
        <v>0</v>
      </c>
      <c r="N166">
        <v>0</v>
      </c>
      <c r="O166">
        <v>0</v>
      </c>
      <c r="P166">
        <v>0</v>
      </c>
      <c r="Q166">
        <v>1</v>
      </c>
      <c r="R166">
        <v>0</v>
      </c>
      <c r="S166">
        <v>0</v>
      </c>
      <c r="T166">
        <v>0</v>
      </c>
      <c r="U166">
        <v>0</v>
      </c>
      <c r="V166">
        <v>0</v>
      </c>
      <c r="W166">
        <v>0</v>
      </c>
      <c r="X166">
        <v>0</v>
      </c>
      <c r="Y166">
        <v>0</v>
      </c>
      <c r="Z166">
        <v>796</v>
      </c>
      <c r="AA166" t="str">
        <f>VLOOKUP(J166,Practice!$A$2:$F$41,6,0)</f>
        <v>N</v>
      </c>
    </row>
    <row r="167" spans="1:27" x14ac:dyDescent="0.25">
      <c r="A167" s="40">
        <v>45383</v>
      </c>
      <c r="B167" s="41" t="e">
        <f>VLOOKUP(J167,Practice!$A$1:$E$48,5,0)</f>
        <v>#N/A</v>
      </c>
      <c r="J167" t="s">
        <v>125</v>
      </c>
      <c r="L167">
        <v>276860</v>
      </c>
      <c r="M167">
        <v>0</v>
      </c>
      <c r="N167">
        <v>0</v>
      </c>
      <c r="O167">
        <v>4</v>
      </c>
      <c r="P167">
        <v>19</v>
      </c>
      <c r="Q167">
        <v>73</v>
      </c>
      <c r="R167">
        <v>22</v>
      </c>
      <c r="S167">
        <v>18</v>
      </c>
      <c r="T167">
        <v>0</v>
      </c>
      <c r="U167">
        <v>7</v>
      </c>
      <c r="V167">
        <v>2</v>
      </c>
      <c r="W167">
        <v>22</v>
      </c>
      <c r="X167">
        <v>0</v>
      </c>
      <c r="Y167">
        <v>0</v>
      </c>
      <c r="Z167">
        <v>31171</v>
      </c>
      <c r="AA167" t="e">
        <f>VLOOKUP(J167,Practice!$A$2:$F$41,6,0)</f>
        <v>#N/A</v>
      </c>
    </row>
    <row r="168" spans="1:27" x14ac:dyDescent="0.25">
      <c r="A168" s="40">
        <v>45383</v>
      </c>
      <c r="B168" s="41" t="str">
        <f>VLOOKUP(J168,Practice!$A$1:$E$48,5,0)</f>
        <v>WF-2</v>
      </c>
      <c r="J168" t="s">
        <v>110</v>
      </c>
      <c r="L168">
        <v>16053</v>
      </c>
      <c r="O168"/>
      <c r="P168" s="316">
        <v>4</v>
      </c>
      <c r="Q168" s="323">
        <v>21</v>
      </c>
      <c r="R168" s="307">
        <v>16</v>
      </c>
      <c r="S168" s="162">
        <v>2</v>
      </c>
      <c r="V168"/>
      <c r="W168">
        <v>34</v>
      </c>
      <c r="Z168">
        <v>1666</v>
      </c>
    </row>
    <row r="169" spans="1:27" x14ac:dyDescent="0.25">
      <c r="A169" s="40">
        <v>45383</v>
      </c>
      <c r="B169" s="41" t="str">
        <f>VLOOKUP(J169,Practice!$A$1:$E$48,5,0)</f>
        <v>WF-3</v>
      </c>
      <c r="J169" t="s">
        <v>74</v>
      </c>
      <c r="L169">
        <v>14536</v>
      </c>
      <c r="O169"/>
      <c r="P169" s="316"/>
      <c r="Q169" s="323"/>
      <c r="R169" s="307"/>
      <c r="S169" s="162"/>
      <c r="T169" s="323"/>
      <c r="V169"/>
      <c r="W169">
        <v>21</v>
      </c>
      <c r="Z169">
        <v>1725</v>
      </c>
      <c r="AA169" t="str">
        <f>VLOOKUP(J169,Practice!$A$2:$F$41,6,0)</f>
        <v>N</v>
      </c>
    </row>
    <row r="170" spans="1:27" x14ac:dyDescent="0.25">
      <c r="A170" s="40">
        <v>45383</v>
      </c>
      <c r="B170" s="41" t="str">
        <f>VLOOKUP(J170,Practice!$A$1:$E$48,5,0)</f>
        <v>WF-4</v>
      </c>
      <c r="J170" t="s">
        <v>76</v>
      </c>
      <c r="L170">
        <v>9855</v>
      </c>
      <c r="O170"/>
      <c r="P170" s="316"/>
      <c r="Q170" s="323">
        <v>1</v>
      </c>
      <c r="R170" s="307"/>
      <c r="S170" s="162"/>
      <c r="T170" s="323"/>
      <c r="V170">
        <v>1</v>
      </c>
      <c r="W170">
        <v>8</v>
      </c>
      <c r="Z170">
        <v>1187</v>
      </c>
      <c r="AA170" t="str">
        <f>VLOOKUP(J170,Practice!$A$2:$F$41,6,0)</f>
        <v>Y</v>
      </c>
    </row>
    <row r="171" spans="1:27" x14ac:dyDescent="0.25">
      <c r="A171" s="40">
        <v>45383</v>
      </c>
      <c r="B171" s="41" t="str">
        <f>VLOOKUP(J171,Practice!$A$1:$E$48,5,0)</f>
        <v>WF-1</v>
      </c>
      <c r="J171" t="s">
        <v>108</v>
      </c>
      <c r="L171">
        <v>6876</v>
      </c>
      <c r="W171">
        <v>6</v>
      </c>
      <c r="Z171">
        <v>827</v>
      </c>
      <c r="AA171" t="str">
        <f>VLOOKUP(J171,Practice!$A$2:$F$41,6,0)</f>
        <v>N</v>
      </c>
    </row>
    <row r="172" spans="1:27" x14ac:dyDescent="0.25">
      <c r="A172" s="40">
        <v>45383</v>
      </c>
      <c r="B172" s="41" t="str">
        <f>VLOOKUP(J172,Practice!$A$1:$E$48,5,0)</f>
        <v>WF-1</v>
      </c>
      <c r="J172" t="s">
        <v>39</v>
      </c>
      <c r="L172">
        <v>4651</v>
      </c>
      <c r="Q172" s="307">
        <v>2</v>
      </c>
      <c r="R172" s="162">
        <v>1</v>
      </c>
      <c r="S172" s="323">
        <v>3</v>
      </c>
      <c r="V172" s="325">
        <v>1</v>
      </c>
      <c r="W172">
        <v>14</v>
      </c>
      <c r="Z172">
        <v>523</v>
      </c>
      <c r="AA172" t="str">
        <f>VLOOKUP(J172,Practice!$A$2:$F$41,6,0)</f>
        <v>Y</v>
      </c>
    </row>
    <row r="173" spans="1:27" x14ac:dyDescent="0.25">
      <c r="AA173" t="e">
        <f>VLOOKUP(J173,Practice!$A$2:$F$41,6,0)</f>
        <v>#N/A</v>
      </c>
    </row>
    <row r="174" spans="1:27" x14ac:dyDescent="0.25">
      <c r="AA174" t="e">
        <f>VLOOKUP(J174,Practice!$A$2:$F$41,6,0)</f>
        <v>#N/A</v>
      </c>
    </row>
    <row r="175" spans="1:27" x14ac:dyDescent="0.25">
      <c r="AA175" t="e">
        <f>VLOOKUP(J175,Practice!$A$2:$F$41,6,0)</f>
        <v>#N/A</v>
      </c>
    </row>
    <row r="176" spans="1:27" x14ac:dyDescent="0.25">
      <c r="AA176" t="e">
        <f>VLOOKUP(J176,Practice!$A$2:$F$41,6,0)</f>
        <v>#N/A</v>
      </c>
    </row>
    <row r="177" spans="27:27" x14ac:dyDescent="0.25">
      <c r="AA177" t="e">
        <f>VLOOKUP(J177,Practice!$A$2:$F$41,6,0)</f>
        <v>#N/A</v>
      </c>
    </row>
    <row r="178" spans="27:27" x14ac:dyDescent="0.25">
      <c r="AA178" t="e">
        <f>VLOOKUP(J178,Practice!$A$2:$F$41,6,0)</f>
        <v>#N/A</v>
      </c>
    </row>
    <row r="179" spans="27:27" x14ac:dyDescent="0.25">
      <c r="AA179" t="e">
        <f>VLOOKUP(J179,Practice!$A$2:$F$41,6,0)</f>
        <v>#N/A</v>
      </c>
    </row>
    <row r="180" spans="27:27" x14ac:dyDescent="0.25">
      <c r="AA180" t="e">
        <f>VLOOKUP(J180,Practice!$A$2:$F$41,6,0)</f>
        <v>#N/A</v>
      </c>
    </row>
    <row r="181" spans="27:27" x14ac:dyDescent="0.25">
      <c r="AA181" t="e">
        <f>VLOOKUP(J181,Practice!$A$2:$F$41,6,0)</f>
        <v>#N/A</v>
      </c>
    </row>
    <row r="182" spans="27:27" x14ac:dyDescent="0.25">
      <c r="AA182" t="e">
        <f>VLOOKUP(J182,Practice!$A$2:$F$41,6,0)</f>
        <v>#N/A</v>
      </c>
    </row>
    <row r="183" spans="27:27" x14ac:dyDescent="0.25">
      <c r="AA183" t="e">
        <f>VLOOKUP(J183,Practice!$A$2:$F$41,6,0)</f>
        <v>#N/A</v>
      </c>
    </row>
    <row r="184" spans="27:27" x14ac:dyDescent="0.25">
      <c r="AA184" t="e">
        <f>VLOOKUP(J184,Practice!$A$2:$F$41,6,0)</f>
        <v>#N/A</v>
      </c>
    </row>
    <row r="185" spans="27:27" x14ac:dyDescent="0.25">
      <c r="AA185" t="e">
        <f>VLOOKUP(J185,Practice!$A$2:$F$41,6,0)</f>
        <v>#N/A</v>
      </c>
    </row>
    <row r="186" spans="27:27" x14ac:dyDescent="0.25">
      <c r="AA186" t="e">
        <f>VLOOKUP(J186,Practice!$A$2:$F$41,6,0)</f>
        <v>#N/A</v>
      </c>
    </row>
    <row r="187" spans="27:27" x14ac:dyDescent="0.25">
      <c r="AA187" t="e">
        <f>VLOOKUP(J187,Practice!$A$2:$F$41,6,0)</f>
        <v>#N/A</v>
      </c>
    </row>
    <row r="188" spans="27:27" x14ac:dyDescent="0.25">
      <c r="AA188" t="e">
        <f>VLOOKUP(J188,Practice!$A$2:$F$41,6,0)</f>
        <v>#N/A</v>
      </c>
    </row>
    <row r="189" spans="27:27" x14ac:dyDescent="0.25">
      <c r="AA189" t="e">
        <f>VLOOKUP(J189,Practice!$A$2:$F$41,6,0)</f>
        <v>#N/A</v>
      </c>
    </row>
    <row r="190" spans="27:27" x14ac:dyDescent="0.25">
      <c r="AA190" t="e">
        <f>VLOOKUP(J190,Practice!$A$2:$F$41,6,0)</f>
        <v>#N/A</v>
      </c>
    </row>
    <row r="191" spans="27:27" x14ac:dyDescent="0.25">
      <c r="AA191" t="e">
        <f>VLOOKUP(J191,Practice!$A$2:$F$41,6,0)</f>
        <v>#N/A</v>
      </c>
    </row>
    <row r="192" spans="27:27" x14ac:dyDescent="0.25">
      <c r="AA192" t="e">
        <f>VLOOKUP(J192,Practice!$A$2:$F$41,6,0)</f>
        <v>#N/A</v>
      </c>
    </row>
    <row r="193" spans="27:27" x14ac:dyDescent="0.25">
      <c r="AA193" t="e">
        <f>VLOOKUP(J193,Practice!$A$2:$F$41,6,0)</f>
        <v>#N/A</v>
      </c>
    </row>
    <row r="194" spans="27:27" x14ac:dyDescent="0.25">
      <c r="AA194" t="e">
        <f>VLOOKUP(J194,Practice!$A$2:$F$41,6,0)</f>
        <v>#N/A</v>
      </c>
    </row>
    <row r="195" spans="27:27" x14ac:dyDescent="0.25">
      <c r="AA195" t="e">
        <f>VLOOKUP(J195,Practice!$A$2:$F$41,6,0)</f>
        <v>#N/A</v>
      </c>
    </row>
    <row r="196" spans="27:27" x14ac:dyDescent="0.25">
      <c r="AA196" t="e">
        <f>VLOOKUP(J196,Practice!$A$2:$F$41,6,0)</f>
        <v>#N/A</v>
      </c>
    </row>
    <row r="197" spans="27:27" x14ac:dyDescent="0.25">
      <c r="AA197" t="e">
        <f>VLOOKUP(J197,Practice!$A$2:$F$41,6,0)</f>
        <v>#N/A</v>
      </c>
    </row>
    <row r="198" spans="27:27" x14ac:dyDescent="0.25">
      <c r="AA198" t="e">
        <f>VLOOKUP(J198,Practice!$A$2:$F$41,6,0)</f>
        <v>#N/A</v>
      </c>
    </row>
    <row r="199" spans="27:27" x14ac:dyDescent="0.25">
      <c r="AA199" t="e">
        <f>VLOOKUP(J199,Practice!$A$2:$F$41,6,0)</f>
        <v>#N/A</v>
      </c>
    </row>
    <row r="200" spans="27:27" x14ac:dyDescent="0.25">
      <c r="AA200" t="e">
        <f>VLOOKUP(J200,Practice!$A$2:$F$41,6,0)</f>
        <v>#N/A</v>
      </c>
    </row>
    <row r="201" spans="27:27" x14ac:dyDescent="0.25">
      <c r="AA201" t="e">
        <f>VLOOKUP(J201,Practice!$A$2:$F$41,6,0)</f>
        <v>#N/A</v>
      </c>
    </row>
    <row r="202" spans="27:27" x14ac:dyDescent="0.25">
      <c r="AA202" t="e">
        <f>VLOOKUP(J202,Practice!$A$2:$F$41,6,0)</f>
        <v>#N/A</v>
      </c>
    </row>
    <row r="203" spans="27:27" x14ac:dyDescent="0.25">
      <c r="AA203" t="e">
        <f>VLOOKUP(J203,Practice!$A$2:$F$41,6,0)</f>
        <v>#N/A</v>
      </c>
    </row>
    <row r="204" spans="27:27" x14ac:dyDescent="0.25">
      <c r="AA204" t="e">
        <f>VLOOKUP(J204,Practice!$A$2:$F$41,6,0)</f>
        <v>#N/A</v>
      </c>
    </row>
    <row r="205" spans="27:27" x14ac:dyDescent="0.25">
      <c r="AA205" t="e">
        <f>VLOOKUP(J205,Practice!$A$2:$F$41,6,0)</f>
        <v>#N/A</v>
      </c>
    </row>
    <row r="206" spans="27:27" x14ac:dyDescent="0.25">
      <c r="AA206" t="e">
        <f>VLOOKUP(J206,Practice!$A$2:$F$41,6,0)</f>
        <v>#N/A</v>
      </c>
    </row>
    <row r="207" spans="27:27" x14ac:dyDescent="0.25">
      <c r="AA207" t="e">
        <f>VLOOKUP(J207,Practice!$A$2:$F$41,6,0)</f>
        <v>#N/A</v>
      </c>
    </row>
    <row r="208" spans="27:27" x14ac:dyDescent="0.25">
      <c r="AA208" t="e">
        <f>VLOOKUP(J208,Practice!$A$2:$F$41,6,0)</f>
        <v>#N/A</v>
      </c>
    </row>
    <row r="209" spans="27:27" x14ac:dyDescent="0.25">
      <c r="AA209" t="e">
        <f>VLOOKUP(J209,Practice!$A$2:$F$41,6,0)</f>
        <v>#N/A</v>
      </c>
    </row>
    <row r="210" spans="27:27" x14ac:dyDescent="0.25">
      <c r="AA210" t="e">
        <f>VLOOKUP(J210,Practice!$A$2:$F$41,6,0)</f>
        <v>#N/A</v>
      </c>
    </row>
    <row r="211" spans="27:27" x14ac:dyDescent="0.25">
      <c r="AA211" t="e">
        <f>VLOOKUP(J211,Practice!$A$2:$F$41,6,0)</f>
        <v>#N/A</v>
      </c>
    </row>
    <row r="212" spans="27:27" x14ac:dyDescent="0.25">
      <c r="AA212" t="e">
        <f>VLOOKUP(J212,Practice!$A$2:$F$41,6,0)</f>
        <v>#N/A</v>
      </c>
    </row>
    <row r="213" spans="27:27" x14ac:dyDescent="0.25">
      <c r="AA213" t="e">
        <f>VLOOKUP(J213,Practice!$A$2:$F$41,6,0)</f>
        <v>#N/A</v>
      </c>
    </row>
    <row r="214" spans="27:27" x14ac:dyDescent="0.25">
      <c r="AA214" t="e">
        <f>VLOOKUP(J214,Practice!$A$2:$F$41,6,0)</f>
        <v>#N/A</v>
      </c>
    </row>
    <row r="215" spans="27:27" x14ac:dyDescent="0.25">
      <c r="AA215" t="e">
        <f>VLOOKUP(J215,Practice!$A$2:$F$41,6,0)</f>
        <v>#N/A</v>
      </c>
    </row>
    <row r="216" spans="27:27" x14ac:dyDescent="0.25">
      <c r="AA216" t="e">
        <f>VLOOKUP(J216,Practice!$A$2:$F$41,6,0)</f>
        <v>#N/A</v>
      </c>
    </row>
    <row r="217" spans="27:27" x14ac:dyDescent="0.25">
      <c r="AA217" t="e">
        <f>VLOOKUP(J217,Practice!$A$2:$F$41,6,0)</f>
        <v>#N/A</v>
      </c>
    </row>
    <row r="218" spans="27:27" x14ac:dyDescent="0.25">
      <c r="AA218" t="e">
        <f>VLOOKUP(J218,Practice!$A$2:$F$41,6,0)</f>
        <v>#N/A</v>
      </c>
    </row>
    <row r="219" spans="27:27" x14ac:dyDescent="0.25">
      <c r="AA219" t="e">
        <f>VLOOKUP(J219,Practice!$A$2:$F$41,6,0)</f>
        <v>#N/A</v>
      </c>
    </row>
    <row r="220" spans="27:27" x14ac:dyDescent="0.25">
      <c r="AA220" t="e">
        <f>VLOOKUP(J220,Practice!$A$2:$F$41,6,0)</f>
        <v>#N/A</v>
      </c>
    </row>
    <row r="221" spans="27:27" x14ac:dyDescent="0.25">
      <c r="AA221" t="e">
        <f>VLOOKUP(J221,Practice!$A$2:$F$41,6,0)</f>
        <v>#N/A</v>
      </c>
    </row>
    <row r="222" spans="27:27" x14ac:dyDescent="0.25">
      <c r="AA222" t="e">
        <f>VLOOKUP(J222,Practice!$A$2:$F$41,6,0)</f>
        <v>#N/A</v>
      </c>
    </row>
    <row r="223" spans="27:27" x14ac:dyDescent="0.25">
      <c r="AA223" t="e">
        <f>VLOOKUP(J223,Practice!$A$2:$F$41,6,0)</f>
        <v>#N/A</v>
      </c>
    </row>
    <row r="224" spans="27:27" x14ac:dyDescent="0.25">
      <c r="AA224" t="e">
        <f>VLOOKUP(J224,Practice!$A$2:$F$41,6,0)</f>
        <v>#N/A</v>
      </c>
    </row>
    <row r="225" spans="27:27" x14ac:dyDescent="0.25">
      <c r="AA225" t="e">
        <f>VLOOKUP(J225,Practice!$A$2:$F$41,6,0)</f>
        <v>#N/A</v>
      </c>
    </row>
    <row r="226" spans="27:27" x14ac:dyDescent="0.25">
      <c r="AA226" t="e">
        <f>VLOOKUP(J226,Practice!$A$2:$F$41,6,0)</f>
        <v>#N/A</v>
      </c>
    </row>
    <row r="227" spans="27:27" x14ac:dyDescent="0.25">
      <c r="AA227" t="e">
        <f>VLOOKUP(J227,Practice!$A$2:$F$41,6,0)</f>
        <v>#N/A</v>
      </c>
    </row>
    <row r="228" spans="27:27" x14ac:dyDescent="0.25">
      <c r="AA228" t="e">
        <f>VLOOKUP(J228,Practice!$A$2:$F$41,6,0)</f>
        <v>#N/A</v>
      </c>
    </row>
    <row r="229" spans="27:27" x14ac:dyDescent="0.25">
      <c r="AA229" t="e">
        <f>VLOOKUP(J229,Practice!$A$2:$F$41,6,0)</f>
        <v>#N/A</v>
      </c>
    </row>
    <row r="230" spans="27:27" x14ac:dyDescent="0.25">
      <c r="AA230" t="e">
        <f>VLOOKUP(J230,Practice!$A$2:$F$41,6,0)</f>
        <v>#N/A</v>
      </c>
    </row>
    <row r="231" spans="27:27" x14ac:dyDescent="0.25">
      <c r="AA231" t="e">
        <f>VLOOKUP(J231,Practice!$A$2:$F$41,6,0)</f>
        <v>#N/A</v>
      </c>
    </row>
    <row r="232" spans="27:27" x14ac:dyDescent="0.25">
      <c r="AA232" t="e">
        <f>VLOOKUP(J232,Practice!$A$2:$F$41,6,0)</f>
        <v>#N/A</v>
      </c>
    </row>
    <row r="233" spans="27:27" x14ac:dyDescent="0.25">
      <c r="AA233" t="e">
        <f>VLOOKUP(J233,Practice!$A$2:$F$41,6,0)</f>
        <v>#N/A</v>
      </c>
    </row>
    <row r="234" spans="27:27" x14ac:dyDescent="0.25">
      <c r="AA234" t="e">
        <f>VLOOKUP(J234,Practice!$A$2:$F$41,6,0)</f>
        <v>#N/A</v>
      </c>
    </row>
    <row r="235" spans="27:27" x14ac:dyDescent="0.25">
      <c r="AA235" t="e">
        <f>VLOOKUP(J235,Practice!$A$2:$F$41,6,0)</f>
        <v>#N/A</v>
      </c>
    </row>
    <row r="236" spans="27:27" x14ac:dyDescent="0.25">
      <c r="AA236" t="e">
        <f>VLOOKUP(J236,Practice!$A$2:$F$41,6,0)</f>
        <v>#N/A</v>
      </c>
    </row>
    <row r="237" spans="27:27" x14ac:dyDescent="0.25">
      <c r="AA237" t="e">
        <f>VLOOKUP(J237,Practice!$A$2:$F$41,6,0)</f>
        <v>#N/A</v>
      </c>
    </row>
    <row r="238" spans="27:27" x14ac:dyDescent="0.25">
      <c r="AA238" t="e">
        <f>VLOOKUP(J238,Practice!$A$2:$F$41,6,0)</f>
        <v>#N/A</v>
      </c>
    </row>
    <row r="239" spans="27:27" x14ac:dyDescent="0.25">
      <c r="AA239" t="e">
        <f>VLOOKUP(J239,Practice!$A$2:$F$41,6,0)</f>
        <v>#N/A</v>
      </c>
    </row>
    <row r="240" spans="27:27" x14ac:dyDescent="0.25">
      <c r="AA240" t="e">
        <f>VLOOKUP(J240,Practice!$A$2:$F$41,6,0)</f>
        <v>#N/A</v>
      </c>
    </row>
    <row r="241" spans="27:27" x14ac:dyDescent="0.25">
      <c r="AA241" t="e">
        <f>VLOOKUP(J241,Practice!$A$2:$F$41,6,0)</f>
        <v>#N/A</v>
      </c>
    </row>
    <row r="242" spans="27:27" x14ac:dyDescent="0.25">
      <c r="AA242" t="e">
        <f>VLOOKUP(J242,Practice!$A$2:$F$41,6,0)</f>
        <v>#N/A</v>
      </c>
    </row>
    <row r="243" spans="27:27" x14ac:dyDescent="0.25">
      <c r="AA243" t="e">
        <f>VLOOKUP(J243,Practice!$A$2:$F$41,6,0)</f>
        <v>#N/A</v>
      </c>
    </row>
    <row r="244" spans="27:27" x14ac:dyDescent="0.25">
      <c r="AA244" t="e">
        <f>VLOOKUP(J244,Practice!$A$2:$F$41,6,0)</f>
        <v>#N/A</v>
      </c>
    </row>
    <row r="245" spans="27:27" x14ac:dyDescent="0.25">
      <c r="AA245" t="e">
        <f>VLOOKUP(J245,Practice!$A$2:$F$41,6,0)</f>
        <v>#N/A</v>
      </c>
    </row>
    <row r="246" spans="27:27" x14ac:dyDescent="0.25">
      <c r="AA246" t="e">
        <f>VLOOKUP(J246,Practice!$A$2:$F$41,6,0)</f>
        <v>#N/A</v>
      </c>
    </row>
    <row r="247" spans="27:27" x14ac:dyDescent="0.25">
      <c r="AA247" t="e">
        <f>VLOOKUP(J247,Practice!$A$2:$F$41,6,0)</f>
        <v>#N/A</v>
      </c>
    </row>
    <row r="248" spans="27:27" x14ac:dyDescent="0.25">
      <c r="AA248" t="e">
        <f>VLOOKUP(J248,Practice!$A$2:$F$41,6,0)</f>
        <v>#N/A</v>
      </c>
    </row>
    <row r="249" spans="27:27" x14ac:dyDescent="0.25">
      <c r="AA249" t="e">
        <f>VLOOKUP(J249,Practice!$A$2:$F$41,6,0)</f>
        <v>#N/A</v>
      </c>
    </row>
    <row r="250" spans="27:27" x14ac:dyDescent="0.25">
      <c r="AA250" t="e">
        <f>VLOOKUP(J250,Practice!$A$2:$F$41,6,0)</f>
        <v>#N/A</v>
      </c>
    </row>
    <row r="251" spans="27:27" x14ac:dyDescent="0.25">
      <c r="AA251" t="e">
        <f>VLOOKUP(J251,Practice!$A$2:$F$41,6,0)</f>
        <v>#N/A</v>
      </c>
    </row>
    <row r="252" spans="27:27" x14ac:dyDescent="0.25">
      <c r="AA252" t="e">
        <f>VLOOKUP(J252,Practice!$A$2:$F$41,6,0)</f>
        <v>#N/A</v>
      </c>
    </row>
    <row r="253" spans="27:27" x14ac:dyDescent="0.25">
      <c r="AA253" t="e">
        <f>VLOOKUP(J253,Practice!$A$2:$F$41,6,0)</f>
        <v>#N/A</v>
      </c>
    </row>
    <row r="254" spans="27:27" x14ac:dyDescent="0.25">
      <c r="AA254" t="e">
        <f>VLOOKUP(J254,Practice!$A$2:$F$41,6,0)</f>
        <v>#N/A</v>
      </c>
    </row>
    <row r="255" spans="27:27" x14ac:dyDescent="0.25">
      <c r="AA255" t="e">
        <f>VLOOKUP(J255,Practice!$A$2:$F$41,6,0)</f>
        <v>#N/A</v>
      </c>
    </row>
    <row r="256" spans="27:27" x14ac:dyDescent="0.25">
      <c r="AA256" t="e">
        <f>VLOOKUP(J256,Practice!$A$2:$F$41,6,0)</f>
        <v>#N/A</v>
      </c>
    </row>
    <row r="257" spans="27:27" x14ac:dyDescent="0.25">
      <c r="AA257" t="e">
        <f>VLOOKUP(J257,Practice!$A$2:$F$41,6,0)</f>
        <v>#N/A</v>
      </c>
    </row>
    <row r="258" spans="27:27" x14ac:dyDescent="0.25">
      <c r="AA258" t="e">
        <f>VLOOKUP(J258,Practice!$A$2:$F$41,6,0)</f>
        <v>#N/A</v>
      </c>
    </row>
    <row r="259" spans="27:27" x14ac:dyDescent="0.25">
      <c r="AA259" t="e">
        <f>VLOOKUP(J259,Practice!$A$2:$F$41,6,0)</f>
        <v>#N/A</v>
      </c>
    </row>
    <row r="260" spans="27:27" x14ac:dyDescent="0.25">
      <c r="AA260" t="e">
        <f>VLOOKUP(J260,Practice!$A$2:$F$41,6,0)</f>
        <v>#N/A</v>
      </c>
    </row>
    <row r="261" spans="27:27" x14ac:dyDescent="0.25">
      <c r="AA261" t="e">
        <f>VLOOKUP(J261,Practice!$A$2:$F$41,6,0)</f>
        <v>#N/A</v>
      </c>
    </row>
    <row r="262" spans="27:27" x14ac:dyDescent="0.25">
      <c r="AA262" t="e">
        <f>VLOOKUP(J262,Practice!$A$2:$F$41,6,0)</f>
        <v>#N/A</v>
      </c>
    </row>
    <row r="263" spans="27:27" x14ac:dyDescent="0.25">
      <c r="AA263" t="e">
        <f>VLOOKUP(J263,Practice!$A$2:$F$41,6,0)</f>
        <v>#N/A</v>
      </c>
    </row>
    <row r="264" spans="27:27" x14ac:dyDescent="0.25">
      <c r="AA264" t="e">
        <f>VLOOKUP(J264,Practice!$A$2:$F$41,6,0)</f>
        <v>#N/A</v>
      </c>
    </row>
    <row r="265" spans="27:27" x14ac:dyDescent="0.25">
      <c r="AA265" t="e">
        <f>VLOOKUP(J265,Practice!$A$2:$F$41,6,0)</f>
        <v>#N/A</v>
      </c>
    </row>
    <row r="266" spans="27:27" x14ac:dyDescent="0.25">
      <c r="AA266" t="e">
        <f>VLOOKUP(J266,Practice!$A$2:$F$41,6,0)</f>
        <v>#N/A</v>
      </c>
    </row>
    <row r="267" spans="27:27" x14ac:dyDescent="0.25">
      <c r="AA267" t="e">
        <f>VLOOKUP(J267,Practice!$A$2:$F$41,6,0)</f>
        <v>#N/A</v>
      </c>
    </row>
    <row r="268" spans="27:27" x14ac:dyDescent="0.25">
      <c r="AA268" t="e">
        <f>VLOOKUP(J268,Practice!$A$2:$F$41,6,0)</f>
        <v>#N/A</v>
      </c>
    </row>
    <row r="269" spans="27:27" x14ac:dyDescent="0.25">
      <c r="AA269" t="e">
        <f>VLOOKUP(J269,Practice!$A$2:$F$41,6,0)</f>
        <v>#N/A</v>
      </c>
    </row>
    <row r="270" spans="27:27" x14ac:dyDescent="0.25">
      <c r="AA270" t="e">
        <f>VLOOKUP(J270,Practice!$A$2:$F$41,6,0)</f>
        <v>#N/A</v>
      </c>
    </row>
    <row r="271" spans="27:27" x14ac:dyDescent="0.25">
      <c r="AA271" t="e">
        <f>VLOOKUP(J271,Practice!$A$2:$F$41,6,0)</f>
        <v>#N/A</v>
      </c>
    </row>
    <row r="272" spans="27:27" x14ac:dyDescent="0.25">
      <c r="AA272" t="e">
        <f>VLOOKUP(J272,Practice!$A$2:$F$41,6,0)</f>
        <v>#N/A</v>
      </c>
    </row>
    <row r="273" spans="27:27" x14ac:dyDescent="0.25">
      <c r="AA273" t="e">
        <f>VLOOKUP(J273,Practice!$A$2:$F$41,6,0)</f>
        <v>#N/A</v>
      </c>
    </row>
    <row r="274" spans="27:27" x14ac:dyDescent="0.25">
      <c r="AA274" t="e">
        <f>VLOOKUP(J274,Practice!$A$2:$F$41,6,0)</f>
        <v>#N/A</v>
      </c>
    </row>
    <row r="275" spans="27:27" x14ac:dyDescent="0.25">
      <c r="AA275" t="e">
        <f>VLOOKUP(J275,Practice!$A$2:$F$41,6,0)</f>
        <v>#N/A</v>
      </c>
    </row>
    <row r="276" spans="27:27" x14ac:dyDescent="0.25">
      <c r="AA276" t="e">
        <f>VLOOKUP(J276,Practice!$A$2:$F$41,6,0)</f>
        <v>#N/A</v>
      </c>
    </row>
    <row r="277" spans="27:27" x14ac:dyDescent="0.25">
      <c r="AA277" t="e">
        <f>VLOOKUP(J277,Practice!$A$2:$F$41,6,0)</f>
        <v>#N/A</v>
      </c>
    </row>
    <row r="278" spans="27:27" x14ac:dyDescent="0.25">
      <c r="AA278" t="e">
        <f>VLOOKUP(J278,Practice!$A$2:$F$41,6,0)</f>
        <v>#N/A</v>
      </c>
    </row>
    <row r="279" spans="27:27" x14ac:dyDescent="0.25">
      <c r="AA279" t="e">
        <f>VLOOKUP(J279,Practice!$A$2:$F$41,6,0)</f>
        <v>#N/A</v>
      </c>
    </row>
    <row r="280" spans="27:27" x14ac:dyDescent="0.25">
      <c r="AA280" t="e">
        <f>VLOOKUP(J280,Practice!$A$2:$F$41,6,0)</f>
        <v>#N/A</v>
      </c>
    </row>
    <row r="281" spans="27:27" x14ac:dyDescent="0.25">
      <c r="AA281" t="e">
        <f>VLOOKUP(J281,Practice!$A$2:$F$41,6,0)</f>
        <v>#N/A</v>
      </c>
    </row>
    <row r="282" spans="27:27" x14ac:dyDescent="0.25">
      <c r="AA282" t="e">
        <f>VLOOKUP(J282,Practice!$A$2:$F$41,6,0)</f>
        <v>#N/A</v>
      </c>
    </row>
    <row r="283" spans="27:27" x14ac:dyDescent="0.25">
      <c r="AA283" t="e">
        <f>VLOOKUP(J283,Practice!$A$2:$F$41,6,0)</f>
        <v>#N/A</v>
      </c>
    </row>
    <row r="284" spans="27:27" x14ac:dyDescent="0.25">
      <c r="AA284" t="e">
        <f>VLOOKUP(J284,Practice!$A$2:$F$41,6,0)</f>
        <v>#N/A</v>
      </c>
    </row>
    <row r="285" spans="27:27" x14ac:dyDescent="0.25">
      <c r="AA285" t="e">
        <f>VLOOKUP(J285,Practice!$A$2:$F$41,6,0)</f>
        <v>#N/A</v>
      </c>
    </row>
    <row r="286" spans="27:27" x14ac:dyDescent="0.25">
      <c r="AA286" t="e">
        <f>VLOOKUP(J286,Practice!$A$2:$F$41,6,0)</f>
        <v>#N/A</v>
      </c>
    </row>
    <row r="287" spans="27:27" x14ac:dyDescent="0.25">
      <c r="AA287" t="e">
        <f>VLOOKUP(J287,Practice!$A$2:$F$41,6,0)</f>
        <v>#N/A</v>
      </c>
    </row>
    <row r="288" spans="27:27" x14ac:dyDescent="0.25">
      <c r="AA288" t="e">
        <f>VLOOKUP(J288,Practice!$A$2:$F$41,6,0)</f>
        <v>#N/A</v>
      </c>
    </row>
    <row r="289" spans="27:27" x14ac:dyDescent="0.25">
      <c r="AA289" t="e">
        <f>VLOOKUP(J289,Practice!$A$2:$F$41,6,0)</f>
        <v>#N/A</v>
      </c>
    </row>
    <row r="290" spans="27:27" x14ac:dyDescent="0.25">
      <c r="AA290" t="e">
        <f>VLOOKUP(J290,Practice!$A$2:$F$41,6,0)</f>
        <v>#N/A</v>
      </c>
    </row>
    <row r="291" spans="27:27" x14ac:dyDescent="0.25">
      <c r="AA291" t="e">
        <f>VLOOKUP(J291,Practice!$A$2:$F$41,6,0)</f>
        <v>#N/A</v>
      </c>
    </row>
    <row r="292" spans="27:27" x14ac:dyDescent="0.25">
      <c r="AA292" t="e">
        <f>VLOOKUP(J292,Practice!$A$2:$F$41,6,0)</f>
        <v>#N/A</v>
      </c>
    </row>
    <row r="293" spans="27:27" x14ac:dyDescent="0.25">
      <c r="AA293" t="e">
        <f>VLOOKUP(J293,Practice!$A$2:$F$41,6,0)</f>
        <v>#N/A</v>
      </c>
    </row>
    <row r="294" spans="27:27" x14ac:dyDescent="0.25">
      <c r="AA294" t="e">
        <f>VLOOKUP(J294,Practice!$A$2:$F$41,6,0)</f>
        <v>#N/A</v>
      </c>
    </row>
    <row r="295" spans="27:27" x14ac:dyDescent="0.25">
      <c r="AA295" t="e">
        <f>VLOOKUP(J295,Practice!$A$2:$F$41,6,0)</f>
        <v>#N/A</v>
      </c>
    </row>
    <row r="296" spans="27:27" x14ac:dyDescent="0.25">
      <c r="AA296" t="e">
        <f>VLOOKUP(J296,Practice!$A$2:$F$41,6,0)</f>
        <v>#N/A</v>
      </c>
    </row>
    <row r="297" spans="27:27" x14ac:dyDescent="0.25">
      <c r="AA297" t="e">
        <f>VLOOKUP(J297,Practice!$A$2:$F$41,6,0)</f>
        <v>#N/A</v>
      </c>
    </row>
    <row r="298" spans="27:27" x14ac:dyDescent="0.25">
      <c r="AA298" t="e">
        <f>VLOOKUP(J298,Practice!$A$2:$F$41,6,0)</f>
        <v>#N/A</v>
      </c>
    </row>
  </sheetData>
  <pageMargins left="0.7" right="0.7" top="0.75" bottom="0.75" header="0.3" footer="0.3"/>
  <pageSetup paperSize="9" orientation="portrait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E57CA44-034C-4CC4-B1A5-C93FE2BD65FD}">
  <dimension ref="E6:T11"/>
  <sheetViews>
    <sheetView workbookViewId="0">
      <selection activeCell="G6" sqref="G6"/>
    </sheetView>
  </sheetViews>
  <sheetFormatPr defaultRowHeight="15" x14ac:dyDescent="0.25"/>
  <sheetData>
    <row r="6" spans="5:20" x14ac:dyDescent="0.25">
      <c r="E6" t="s">
        <v>281</v>
      </c>
      <c r="F6" t="s">
        <v>282</v>
      </c>
      <c r="G6" t="s">
        <v>283</v>
      </c>
      <c r="H6" t="s">
        <v>284</v>
      </c>
      <c r="I6" t="s">
        <v>285</v>
      </c>
      <c r="J6" t="s">
        <v>286</v>
      </c>
      <c r="K6" t="s">
        <v>287</v>
      </c>
      <c r="L6" t="s">
        <v>288</v>
      </c>
      <c r="M6" t="s">
        <v>289</v>
      </c>
      <c r="N6" t="s">
        <v>290</v>
      </c>
      <c r="O6" t="s">
        <v>291</v>
      </c>
      <c r="P6" t="s">
        <v>292</v>
      </c>
      <c r="Q6" t="s">
        <v>293</v>
      </c>
      <c r="R6" t="s">
        <v>294</v>
      </c>
      <c r="S6" t="s">
        <v>295</v>
      </c>
      <c r="T6" t="s">
        <v>296</v>
      </c>
    </row>
    <row r="7" spans="5:20" x14ac:dyDescent="0.25">
      <c r="E7" t="s">
        <v>110</v>
      </c>
      <c r="F7">
        <v>16074</v>
      </c>
      <c r="G7">
        <v>1679</v>
      </c>
      <c r="H7">
        <v>14395</v>
      </c>
      <c r="I7">
        <v>26031</v>
      </c>
      <c r="K7">
        <v>1</v>
      </c>
      <c r="L7">
        <v>1</v>
      </c>
      <c r="M7">
        <v>9</v>
      </c>
      <c r="N7">
        <v>5</v>
      </c>
      <c r="O7">
        <v>13</v>
      </c>
      <c r="P7">
        <v>10</v>
      </c>
      <c r="Q7">
        <v>41</v>
      </c>
      <c r="R7">
        <v>21</v>
      </c>
      <c r="S7">
        <v>20</v>
      </c>
      <c r="T7">
        <v>11</v>
      </c>
    </row>
    <row r="8" spans="5:20" x14ac:dyDescent="0.25">
      <c r="E8" t="s">
        <v>76</v>
      </c>
      <c r="F8">
        <v>9840</v>
      </c>
      <c r="G8">
        <v>1192</v>
      </c>
      <c r="H8">
        <v>8648</v>
      </c>
      <c r="I8">
        <v>15287</v>
      </c>
      <c r="Q8">
        <v>6</v>
      </c>
      <c r="R8">
        <v>4</v>
      </c>
    </row>
    <row r="9" spans="5:20" x14ac:dyDescent="0.25">
      <c r="E9" t="s">
        <v>108</v>
      </c>
      <c r="F9">
        <v>7015</v>
      </c>
      <c r="G9">
        <v>862</v>
      </c>
      <c r="H9">
        <v>6153</v>
      </c>
      <c r="I9">
        <v>10061</v>
      </c>
    </row>
    <row r="10" spans="5:20" x14ac:dyDescent="0.25">
      <c r="E10" t="s">
        <v>74</v>
      </c>
      <c r="F10">
        <v>14875</v>
      </c>
      <c r="G10">
        <v>1773</v>
      </c>
      <c r="H10">
        <v>13102</v>
      </c>
      <c r="I10">
        <v>26676</v>
      </c>
      <c r="J10">
        <v>1</v>
      </c>
      <c r="Q10">
        <v>1</v>
      </c>
      <c r="R10">
        <v>1</v>
      </c>
      <c r="S10">
        <v>1</v>
      </c>
      <c r="T10">
        <v>1</v>
      </c>
    </row>
    <row r="11" spans="5:20" x14ac:dyDescent="0.25">
      <c r="E11" t="s">
        <v>39</v>
      </c>
      <c r="F11">
        <v>4881</v>
      </c>
      <c r="G11">
        <v>551</v>
      </c>
      <c r="H11">
        <v>4330</v>
      </c>
      <c r="I11">
        <v>7571</v>
      </c>
      <c r="M11">
        <v>11</v>
      </c>
      <c r="N11">
        <v>6</v>
      </c>
      <c r="O11">
        <v>4</v>
      </c>
      <c r="P11">
        <v>1</v>
      </c>
      <c r="Q11">
        <v>10</v>
      </c>
      <c r="R11">
        <v>3</v>
      </c>
      <c r="S11">
        <v>4</v>
      </c>
      <c r="T11">
        <v>1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 codeName="Sheet12">
    <tabColor rgb="FFC00000"/>
  </sheetPr>
  <dimension ref="A1:I14"/>
  <sheetViews>
    <sheetView workbookViewId="0">
      <selection activeCell="F6" sqref="F6"/>
    </sheetView>
  </sheetViews>
  <sheetFormatPr defaultRowHeight="15" x14ac:dyDescent="0.25"/>
  <cols>
    <col min="1" max="1" width="13.42578125" bestFit="1" customWidth="1"/>
    <col min="3" max="3" width="18" bestFit="1" customWidth="1"/>
    <col min="5" max="5" width="14.42578125" bestFit="1" customWidth="1"/>
    <col min="6" max="6" width="10.7109375" bestFit="1" customWidth="1"/>
    <col min="9" max="9" width="10.7109375" bestFit="1" customWidth="1"/>
  </cols>
  <sheetData>
    <row r="1" spans="1:9" ht="15.75" thickBot="1" x14ac:dyDescent="0.3">
      <c r="A1" s="1"/>
      <c r="B1" s="1" t="s">
        <v>0</v>
      </c>
      <c r="C1" s="2" t="s">
        <v>1</v>
      </c>
      <c r="D1" s="3"/>
      <c r="E1" s="1" t="s">
        <v>2</v>
      </c>
      <c r="F1" s="1" t="s">
        <v>3</v>
      </c>
    </row>
    <row r="2" spans="1:9" ht="15.75" thickBot="1" x14ac:dyDescent="0.3">
      <c r="A2" s="4" t="s">
        <v>4</v>
      </c>
      <c r="B2" s="5" t="s">
        <v>5</v>
      </c>
      <c r="C2" s="6"/>
      <c r="E2" s="7" t="s">
        <v>6</v>
      </c>
      <c r="F2" s="8">
        <v>45108</v>
      </c>
      <c r="H2" t="s">
        <v>12</v>
      </c>
      <c r="I2" s="44">
        <f>VLOOKUP($H$2,$E$2:$F$5,2,0)</f>
        <v>45383</v>
      </c>
    </row>
    <row r="3" spans="1:9" ht="15.75" thickBot="1" x14ac:dyDescent="0.3">
      <c r="A3" s="9" t="s">
        <v>7</v>
      </c>
      <c r="B3" s="5" t="s">
        <v>0</v>
      </c>
      <c r="C3" s="6"/>
      <c r="E3" s="7" t="s">
        <v>8</v>
      </c>
      <c r="F3" s="8">
        <v>45200</v>
      </c>
    </row>
    <row r="4" spans="1:9" ht="15.75" thickBot="1" x14ac:dyDescent="0.3">
      <c r="A4" s="9" t="s">
        <v>9</v>
      </c>
      <c r="B4" s="10">
        <v>1</v>
      </c>
      <c r="D4" s="11"/>
      <c r="E4" s="7" t="s">
        <v>10</v>
      </c>
      <c r="F4" s="8">
        <v>45292</v>
      </c>
    </row>
    <row r="5" spans="1:9" ht="15.75" thickBot="1" x14ac:dyDescent="0.3">
      <c r="A5" s="9" t="s">
        <v>11</v>
      </c>
      <c r="B5" s="12">
        <v>3</v>
      </c>
      <c r="C5" s="6"/>
      <c r="D5" s="11"/>
      <c r="E5" s="7" t="s">
        <v>12</v>
      </c>
      <c r="F5" s="8">
        <v>45383</v>
      </c>
    </row>
    <row r="6" spans="1:9" x14ac:dyDescent="0.25">
      <c r="A6" s="13" t="s">
        <v>13</v>
      </c>
      <c r="B6" s="14" t="str">
        <f>IF(B2="N","BLANK!","'"&amp;B3&amp;"'!")</f>
        <v>'DATA'!</v>
      </c>
      <c r="C6" s="15" t="str">
        <f ca="1">$B$6&amp;ADDRESS(1,1)&amp;":"&amp;ADDRESS(B7,B8)</f>
        <v>'DATA'!$A$1:$AA$172</v>
      </c>
      <c r="E6" s="16"/>
      <c r="F6" s="17"/>
    </row>
    <row r="7" spans="1:9" x14ac:dyDescent="0.25">
      <c r="A7" s="13" t="s">
        <v>14</v>
      </c>
      <c r="B7" s="11">
        <f t="array" aca="1" ref="B7" ca="1">MAX(IF(NOT(ISBLANK(INDIRECT(B6&amp;"A1:A50000"))),ROW($A$1:$A$49990),0))</f>
        <v>172</v>
      </c>
      <c r="C7" s="6"/>
      <c r="D7" s="11"/>
      <c r="E7" s="16"/>
      <c r="F7" s="17"/>
    </row>
    <row r="8" spans="1:9" ht="15.75" thickBot="1" x14ac:dyDescent="0.3">
      <c r="A8" s="13" t="s">
        <v>15</v>
      </c>
      <c r="B8" s="11">
        <f ca="1">COUNTA(INDIRECT(B6&amp;B4&amp;":"&amp;B4))</f>
        <v>27</v>
      </c>
      <c r="C8" s="6"/>
      <c r="D8" s="11"/>
      <c r="E8" s="16"/>
      <c r="F8" s="17"/>
    </row>
    <row r="9" spans="1:9" ht="15.75" thickBot="1" x14ac:dyDescent="0.3">
      <c r="A9" s="18" t="s">
        <v>16</v>
      </c>
      <c r="B9" s="10">
        <v>10</v>
      </c>
      <c r="C9" s="15" t="str">
        <f ca="1">$B$6&amp;ADDRESS(1,B9)&amp;":"&amp;ADDRESS($B$7,B9)</f>
        <v>'DATA'!$J$1:$J$172</v>
      </c>
      <c r="E9" s="16"/>
      <c r="F9" s="17"/>
    </row>
    <row r="10" spans="1:9" ht="15.75" thickBot="1" x14ac:dyDescent="0.3">
      <c r="A10" s="19" t="s">
        <v>17</v>
      </c>
      <c r="B10" s="10">
        <v>1</v>
      </c>
      <c r="C10" s="15" t="str">
        <f ca="1">$B$6&amp;ADDRESS(1,B10)&amp;":"&amp;ADDRESS($B$7,B10)</f>
        <v>'DATA'!$A$1:$A$172</v>
      </c>
      <c r="E10" s="16"/>
      <c r="F10" s="17"/>
    </row>
    <row r="11" spans="1:9" ht="15.75" thickBot="1" x14ac:dyDescent="0.3">
      <c r="A11" s="18" t="s">
        <v>18</v>
      </c>
      <c r="B11" s="14" t="s">
        <v>19</v>
      </c>
      <c r="C11" s="15" t="str">
        <f ca="1">$B$6&amp;ADDRESS(B4,1)&amp;":"&amp;ADDRESS(B4,B8)</f>
        <v>'DATA'!$A$1:$AA$1</v>
      </c>
      <c r="E11" s="16"/>
      <c r="F11" s="17"/>
    </row>
    <row r="12" spans="1:9" ht="15.75" thickBot="1" x14ac:dyDescent="0.3">
      <c r="A12" s="19" t="s">
        <v>20</v>
      </c>
      <c r="B12" s="10">
        <v>2</v>
      </c>
      <c r="C12" s="15" t="str">
        <f ca="1">$B$6&amp;ADDRESS(1,B12)&amp;":"&amp;ADDRESS($B$7,B12)</f>
        <v>'DATA'!$B$1:$B$172</v>
      </c>
      <c r="E12" s="16"/>
      <c r="F12" s="17"/>
    </row>
    <row r="13" spans="1:9" x14ac:dyDescent="0.25">
      <c r="A13" s="160" t="s">
        <v>191</v>
      </c>
      <c r="B13" s="161">
        <f ca="1">B8</f>
        <v>27</v>
      </c>
      <c r="C13" s="15" t="str">
        <f ca="1">$B$6&amp;ADDRESS(1,B13)&amp;":"&amp;ADDRESS($B$7,B13)</f>
        <v>'DATA'!$AA$1:$AA$172</v>
      </c>
      <c r="E13" s="16"/>
      <c r="F13" s="17"/>
    </row>
    <row r="14" spans="1:9" x14ac:dyDescent="0.25">
      <c r="C14" s="6"/>
      <c r="E14" s="16"/>
      <c r="F14" s="20"/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 codeName="Sheet13">
    <tabColor rgb="FFC00000"/>
  </sheetPr>
  <dimension ref="A1:O48"/>
  <sheetViews>
    <sheetView workbookViewId="0">
      <selection activeCell="D11" sqref="D11"/>
    </sheetView>
  </sheetViews>
  <sheetFormatPr defaultRowHeight="15" x14ac:dyDescent="0.25"/>
  <cols>
    <col min="1" max="1" width="11.42578125" bestFit="1" customWidth="1"/>
    <col min="2" max="2" width="40.28515625" bestFit="1" customWidth="1"/>
    <col min="3" max="3" width="9" bestFit="1" customWidth="1"/>
    <col min="4" max="4" width="5.85546875" bestFit="1" customWidth="1"/>
    <col min="5" max="5" width="8.7109375" bestFit="1" customWidth="1"/>
    <col min="14" max="14" width="52.5703125" bestFit="1" customWidth="1"/>
  </cols>
  <sheetData>
    <row r="1" spans="1:15" ht="30.75" thickBot="1" x14ac:dyDescent="0.3">
      <c r="A1" s="21" t="s">
        <v>19</v>
      </c>
      <c r="B1" s="21" t="s">
        <v>21</v>
      </c>
      <c r="C1" s="21" t="s">
        <v>22</v>
      </c>
      <c r="D1" s="21" t="s">
        <v>23</v>
      </c>
      <c r="E1" s="21" t="s">
        <v>24</v>
      </c>
      <c r="F1" s="21" t="s">
        <v>189</v>
      </c>
    </row>
    <row r="2" spans="1:15" ht="30.75" thickBot="1" x14ac:dyDescent="0.3">
      <c r="A2" s="22" t="s">
        <v>25</v>
      </c>
      <c r="B2" s="23" t="s">
        <v>26</v>
      </c>
      <c r="E2" s="23" t="s">
        <v>27</v>
      </c>
      <c r="F2" t="s">
        <v>5</v>
      </c>
      <c r="G2">
        <f>COUNTIF(F2:F41,"N")</f>
        <v>23</v>
      </c>
      <c r="I2" t="str">
        <f>VLOOKUP(A2,$M$19:$O$35,3,FALSE)</f>
        <v>Y</v>
      </c>
      <c r="N2" s="365" t="s">
        <v>210</v>
      </c>
    </row>
    <row r="3" spans="1:15" ht="15.75" thickBot="1" x14ac:dyDescent="0.3">
      <c r="A3" s="22" t="s">
        <v>28</v>
      </c>
      <c r="B3" s="23" t="s">
        <v>29</v>
      </c>
      <c r="E3" s="23" t="s">
        <v>27</v>
      </c>
      <c r="F3" t="s">
        <v>5</v>
      </c>
      <c r="I3" t="str">
        <f t="shared" ref="I3:I41" si="0">VLOOKUP(A3,$M$19:$O$35,3,FALSE)</f>
        <v>Y</v>
      </c>
      <c r="M3" s="22" t="s">
        <v>35</v>
      </c>
      <c r="N3" s="366" t="s">
        <v>213</v>
      </c>
      <c r="O3" t="s">
        <v>34</v>
      </c>
    </row>
    <row r="4" spans="1:15" ht="15.75" thickBot="1" x14ac:dyDescent="0.3">
      <c r="A4" s="22" t="s">
        <v>30</v>
      </c>
      <c r="B4" s="23" t="s">
        <v>31</v>
      </c>
      <c r="E4" s="23" t="s">
        <v>27</v>
      </c>
      <c r="F4" s="368" t="s">
        <v>5</v>
      </c>
      <c r="G4">
        <f>COUNTIF(F2:F41,"Y")</f>
        <v>17</v>
      </c>
      <c r="I4" t="str">
        <f t="shared" si="0"/>
        <v>Y</v>
      </c>
      <c r="M4" s="22" t="s">
        <v>25</v>
      </c>
      <c r="N4" s="366" t="s">
        <v>26</v>
      </c>
      <c r="O4" t="s">
        <v>27</v>
      </c>
    </row>
    <row r="5" spans="1:15" ht="15.75" thickBot="1" x14ac:dyDescent="0.3">
      <c r="A5" s="22" t="s">
        <v>32</v>
      </c>
      <c r="B5" s="23" t="s">
        <v>33</v>
      </c>
      <c r="E5" s="23" t="s">
        <v>34</v>
      </c>
      <c r="F5" t="s">
        <v>190</v>
      </c>
      <c r="I5" t="e">
        <f t="shared" si="0"/>
        <v>#N/A</v>
      </c>
      <c r="M5" s="22" t="s">
        <v>28</v>
      </c>
      <c r="N5" s="366" t="s">
        <v>29</v>
      </c>
      <c r="O5" t="s">
        <v>27</v>
      </c>
    </row>
    <row r="6" spans="1:15" ht="15.75" thickBot="1" x14ac:dyDescent="0.3">
      <c r="A6" s="22" t="s">
        <v>35</v>
      </c>
      <c r="B6" s="23" t="s">
        <v>36</v>
      </c>
      <c r="E6" s="23" t="s">
        <v>34</v>
      </c>
      <c r="F6" t="s">
        <v>5</v>
      </c>
      <c r="I6" t="str">
        <f t="shared" si="0"/>
        <v>Y</v>
      </c>
      <c r="M6" t="s">
        <v>110</v>
      </c>
      <c r="N6" s="366" t="s">
        <v>212</v>
      </c>
      <c r="O6" t="s">
        <v>27</v>
      </c>
    </row>
    <row r="7" spans="1:15" ht="15.75" thickBot="1" x14ac:dyDescent="0.3">
      <c r="A7" s="22" t="s">
        <v>37</v>
      </c>
      <c r="B7" s="23" t="s">
        <v>38</v>
      </c>
      <c r="E7" s="23" t="s">
        <v>27</v>
      </c>
      <c r="F7" t="s">
        <v>5</v>
      </c>
      <c r="I7" t="str">
        <f t="shared" si="0"/>
        <v>Y</v>
      </c>
      <c r="M7" s="22" t="s">
        <v>37</v>
      </c>
      <c r="N7" s="366" t="s">
        <v>217</v>
      </c>
      <c r="O7" t="s">
        <v>27</v>
      </c>
    </row>
    <row r="8" spans="1:15" ht="15.75" thickBot="1" x14ac:dyDescent="0.3">
      <c r="A8" s="22" t="s">
        <v>39</v>
      </c>
      <c r="B8" s="23" t="s">
        <v>40</v>
      </c>
      <c r="E8" s="23" t="s">
        <v>34</v>
      </c>
      <c r="F8" t="s">
        <v>5</v>
      </c>
      <c r="I8" t="str">
        <f t="shared" si="0"/>
        <v>Y</v>
      </c>
      <c r="M8" s="22" t="s">
        <v>30</v>
      </c>
      <c r="N8" s="366" t="s">
        <v>31</v>
      </c>
      <c r="O8" t="s">
        <v>27</v>
      </c>
    </row>
    <row r="9" spans="1:15" ht="15.75" thickBot="1" x14ac:dyDescent="0.3">
      <c r="A9" s="22" t="s">
        <v>41</v>
      </c>
      <c r="B9" s="23" t="s">
        <v>42</v>
      </c>
      <c r="E9" s="23" t="s">
        <v>43</v>
      </c>
      <c r="F9" t="s">
        <v>190</v>
      </c>
      <c r="I9" t="e">
        <f t="shared" si="0"/>
        <v>#N/A</v>
      </c>
      <c r="M9" s="22" t="s">
        <v>51</v>
      </c>
      <c r="N9" s="366" t="s">
        <v>52</v>
      </c>
      <c r="O9" t="s">
        <v>46</v>
      </c>
    </row>
    <row r="10" spans="1:15" ht="15.75" thickBot="1" x14ac:dyDescent="0.3">
      <c r="A10" s="22" t="s">
        <v>44</v>
      </c>
      <c r="B10" s="23" t="s">
        <v>45</v>
      </c>
      <c r="E10" s="23" t="s">
        <v>46</v>
      </c>
      <c r="F10" t="s">
        <v>5</v>
      </c>
      <c r="I10" t="str">
        <f t="shared" si="0"/>
        <v>Y</v>
      </c>
      <c r="M10" s="22" t="s">
        <v>70</v>
      </c>
      <c r="N10" s="366" t="s">
        <v>216</v>
      </c>
      <c r="O10" t="s">
        <v>46</v>
      </c>
    </row>
    <row r="11" spans="1:15" ht="15.75" thickBot="1" x14ac:dyDescent="0.3">
      <c r="A11" s="22" t="s">
        <v>47</v>
      </c>
      <c r="B11" s="23" t="s">
        <v>48</v>
      </c>
      <c r="E11" s="23" t="s">
        <v>43</v>
      </c>
      <c r="F11" t="s">
        <v>190</v>
      </c>
      <c r="I11" t="e">
        <f t="shared" si="0"/>
        <v>#N/A</v>
      </c>
      <c r="M11" s="22" t="s">
        <v>66</v>
      </c>
      <c r="N11" s="366" t="s">
        <v>215</v>
      </c>
      <c r="O11" t="s">
        <v>55</v>
      </c>
    </row>
    <row r="12" spans="1:15" ht="15.75" thickBot="1" x14ac:dyDescent="0.3">
      <c r="A12" s="22" t="s">
        <v>49</v>
      </c>
      <c r="B12" s="23" t="s">
        <v>50</v>
      </c>
      <c r="E12" s="23" t="s">
        <v>46</v>
      </c>
      <c r="F12" t="s">
        <v>5</v>
      </c>
      <c r="I12" t="str">
        <f t="shared" si="0"/>
        <v>Y</v>
      </c>
      <c r="M12" s="22" t="s">
        <v>78</v>
      </c>
      <c r="N12" s="366" t="s">
        <v>211</v>
      </c>
      <c r="O12" t="s">
        <v>80</v>
      </c>
    </row>
    <row r="13" spans="1:15" ht="15.75" thickBot="1" x14ac:dyDescent="0.3">
      <c r="A13" s="22" t="s">
        <v>51</v>
      </c>
      <c r="B13" s="23" t="s">
        <v>52</v>
      </c>
      <c r="E13" s="23" t="s">
        <v>46</v>
      </c>
      <c r="F13" t="s">
        <v>5</v>
      </c>
      <c r="I13" t="str">
        <f t="shared" si="0"/>
        <v>Y</v>
      </c>
      <c r="M13" s="22" t="s">
        <v>83</v>
      </c>
      <c r="N13" s="367" t="s">
        <v>214</v>
      </c>
      <c r="O13" t="s">
        <v>80</v>
      </c>
    </row>
    <row r="14" spans="1:15" ht="15.75" thickBot="1" x14ac:dyDescent="0.3">
      <c r="A14" s="22" t="s">
        <v>53</v>
      </c>
      <c r="B14" s="23" t="s">
        <v>54</v>
      </c>
      <c r="E14" s="23" t="s">
        <v>55</v>
      </c>
      <c r="F14" t="s">
        <v>5</v>
      </c>
      <c r="I14" t="str">
        <f t="shared" si="0"/>
        <v>Y</v>
      </c>
      <c r="M14" s="22" t="s">
        <v>89</v>
      </c>
      <c r="N14" s="366" t="s">
        <v>218</v>
      </c>
      <c r="O14" t="s">
        <v>91</v>
      </c>
    </row>
    <row r="15" spans="1:15" x14ac:dyDescent="0.25">
      <c r="A15" s="22" t="s">
        <v>56</v>
      </c>
      <c r="B15" s="23" t="s">
        <v>57</v>
      </c>
      <c r="E15" s="23" t="s">
        <v>46</v>
      </c>
      <c r="F15" t="s">
        <v>190</v>
      </c>
      <c r="I15" t="e">
        <f t="shared" si="0"/>
        <v>#N/A</v>
      </c>
    </row>
    <row r="16" spans="1:15" x14ac:dyDescent="0.25">
      <c r="A16" s="22" t="s">
        <v>58</v>
      </c>
      <c r="B16" s="23" t="s">
        <v>59</v>
      </c>
      <c r="E16" s="23" t="s">
        <v>55</v>
      </c>
      <c r="F16" t="s">
        <v>190</v>
      </c>
      <c r="I16" t="e">
        <f t="shared" si="0"/>
        <v>#N/A</v>
      </c>
    </row>
    <row r="17" spans="1:15" x14ac:dyDescent="0.25">
      <c r="A17" s="22" t="s">
        <v>60</v>
      </c>
      <c r="B17" s="23" t="s">
        <v>61</v>
      </c>
      <c r="E17" s="23" t="s">
        <v>55</v>
      </c>
      <c r="F17" t="s">
        <v>190</v>
      </c>
      <c r="I17" t="e">
        <f t="shared" si="0"/>
        <v>#N/A</v>
      </c>
    </row>
    <row r="18" spans="1:15" x14ac:dyDescent="0.25">
      <c r="A18" s="22" t="s">
        <v>62</v>
      </c>
      <c r="B18" s="23" t="s">
        <v>63</v>
      </c>
      <c r="E18" s="23" t="s">
        <v>46</v>
      </c>
      <c r="F18" t="s">
        <v>190</v>
      </c>
      <c r="I18" t="e">
        <f t="shared" si="0"/>
        <v>#N/A</v>
      </c>
    </row>
    <row r="19" spans="1:15" ht="15.75" thickBot="1" x14ac:dyDescent="0.3">
      <c r="A19" s="22" t="s">
        <v>64</v>
      </c>
      <c r="B19" s="23" t="s">
        <v>65</v>
      </c>
      <c r="E19" s="23" t="s">
        <v>55</v>
      </c>
      <c r="F19" t="s">
        <v>190</v>
      </c>
      <c r="I19" t="e">
        <f t="shared" si="0"/>
        <v>#N/A</v>
      </c>
      <c r="M19" s="369" t="s">
        <v>106</v>
      </c>
      <c r="N19" s="370" t="s">
        <v>242</v>
      </c>
      <c r="O19" t="s">
        <v>5</v>
      </c>
    </row>
    <row r="20" spans="1:15" ht="15.75" thickBot="1" x14ac:dyDescent="0.3">
      <c r="A20" s="22" t="s">
        <v>66</v>
      </c>
      <c r="B20" s="23" t="s">
        <v>67</v>
      </c>
      <c r="E20" s="23" t="s">
        <v>55</v>
      </c>
      <c r="F20" t="s">
        <v>5</v>
      </c>
      <c r="I20" t="str">
        <f t="shared" si="0"/>
        <v>Y</v>
      </c>
      <c r="M20" s="369" t="s">
        <v>35</v>
      </c>
      <c r="N20" s="370" t="s">
        <v>243</v>
      </c>
      <c r="O20" t="s">
        <v>5</v>
      </c>
    </row>
    <row r="21" spans="1:15" ht="15.75" thickBot="1" x14ac:dyDescent="0.3">
      <c r="A21" s="22" t="s">
        <v>68</v>
      </c>
      <c r="B21" s="23" t="s">
        <v>69</v>
      </c>
      <c r="E21" s="23" t="s">
        <v>55</v>
      </c>
      <c r="F21" t="s">
        <v>190</v>
      </c>
      <c r="I21" t="e">
        <f t="shared" si="0"/>
        <v>#N/A</v>
      </c>
      <c r="M21" s="369" t="s">
        <v>39</v>
      </c>
      <c r="N21" s="370" t="s">
        <v>244</v>
      </c>
      <c r="O21" t="s">
        <v>5</v>
      </c>
    </row>
    <row r="22" spans="1:15" ht="15.75" thickBot="1" x14ac:dyDescent="0.3">
      <c r="A22" s="22" t="s">
        <v>70</v>
      </c>
      <c r="B22" s="23" t="s">
        <v>71</v>
      </c>
      <c r="E22" s="23" t="s">
        <v>46</v>
      </c>
      <c r="F22" t="s">
        <v>5</v>
      </c>
      <c r="I22" t="str">
        <f t="shared" si="0"/>
        <v>Y</v>
      </c>
      <c r="M22" s="369" t="s">
        <v>85</v>
      </c>
      <c r="N22" s="370" t="s">
        <v>245</v>
      </c>
      <c r="O22" t="s">
        <v>5</v>
      </c>
    </row>
    <row r="23" spans="1:15" ht="15.75" thickBot="1" x14ac:dyDescent="0.3">
      <c r="A23" s="22" t="s">
        <v>72</v>
      </c>
      <c r="B23" s="23" t="s">
        <v>73</v>
      </c>
      <c r="E23" s="23" t="s">
        <v>43</v>
      </c>
      <c r="F23" t="s">
        <v>190</v>
      </c>
      <c r="I23" t="e">
        <f t="shared" si="0"/>
        <v>#N/A</v>
      </c>
      <c r="M23" s="369" t="s">
        <v>51</v>
      </c>
      <c r="N23" s="370" t="s">
        <v>246</v>
      </c>
      <c r="O23" t="s">
        <v>5</v>
      </c>
    </row>
    <row r="24" spans="1:15" ht="15.75" thickBot="1" x14ac:dyDescent="0.3">
      <c r="A24" s="22" t="s">
        <v>74</v>
      </c>
      <c r="B24" s="23" t="s">
        <v>75</v>
      </c>
      <c r="E24" s="23" t="s">
        <v>43</v>
      </c>
      <c r="F24" t="s">
        <v>190</v>
      </c>
      <c r="I24" t="e">
        <f t="shared" si="0"/>
        <v>#N/A</v>
      </c>
      <c r="M24" s="369" t="s">
        <v>70</v>
      </c>
      <c r="N24" s="370" t="s">
        <v>247</v>
      </c>
      <c r="O24" t="s">
        <v>5</v>
      </c>
    </row>
    <row r="25" spans="1:15" ht="15.75" thickBot="1" x14ac:dyDescent="0.3">
      <c r="A25" s="22" t="s">
        <v>76</v>
      </c>
      <c r="B25" s="23" t="s">
        <v>77</v>
      </c>
      <c r="E25" s="23" t="s">
        <v>46</v>
      </c>
      <c r="F25" t="s">
        <v>5</v>
      </c>
      <c r="I25" t="str">
        <f t="shared" si="0"/>
        <v>Y</v>
      </c>
      <c r="M25" s="369" t="s">
        <v>49</v>
      </c>
      <c r="N25" s="370" t="s">
        <v>248</v>
      </c>
      <c r="O25" t="s">
        <v>5</v>
      </c>
    </row>
    <row r="26" spans="1:15" ht="15.75" thickBot="1" x14ac:dyDescent="0.3">
      <c r="A26" s="22" t="s">
        <v>78</v>
      </c>
      <c r="B26" s="23" t="s">
        <v>79</v>
      </c>
      <c r="E26" s="23" t="s">
        <v>80</v>
      </c>
      <c r="F26" t="s">
        <v>190</v>
      </c>
      <c r="I26" t="e">
        <f t="shared" si="0"/>
        <v>#N/A</v>
      </c>
      <c r="M26" s="369" t="s">
        <v>66</v>
      </c>
      <c r="N26" s="370" t="s">
        <v>249</v>
      </c>
      <c r="O26" t="s">
        <v>5</v>
      </c>
    </row>
    <row r="27" spans="1:15" ht="15.75" thickBot="1" x14ac:dyDescent="0.3">
      <c r="A27" s="22" t="s">
        <v>81</v>
      </c>
      <c r="B27" t="s">
        <v>82</v>
      </c>
      <c r="E27" s="23" t="s">
        <v>80</v>
      </c>
      <c r="F27" t="s">
        <v>190</v>
      </c>
      <c r="I27" t="e">
        <f t="shared" si="0"/>
        <v>#N/A</v>
      </c>
      <c r="M27" s="369" t="s">
        <v>28</v>
      </c>
      <c r="N27" s="370" t="s">
        <v>250</v>
      </c>
      <c r="O27" t="s">
        <v>5</v>
      </c>
    </row>
    <row r="28" spans="1:15" ht="15.75" thickBot="1" x14ac:dyDescent="0.3">
      <c r="A28" s="22" t="s">
        <v>83</v>
      </c>
      <c r="B28" s="23" t="s">
        <v>84</v>
      </c>
      <c r="E28" s="23" t="s">
        <v>80</v>
      </c>
      <c r="F28" t="s">
        <v>190</v>
      </c>
      <c r="I28" t="e">
        <f t="shared" si="0"/>
        <v>#N/A</v>
      </c>
      <c r="M28" s="369" t="s">
        <v>25</v>
      </c>
      <c r="N28" s="370" t="s">
        <v>251</v>
      </c>
      <c r="O28" t="s">
        <v>5</v>
      </c>
    </row>
    <row r="29" spans="1:15" ht="15.75" thickBot="1" x14ac:dyDescent="0.3">
      <c r="A29" s="22" t="s">
        <v>85</v>
      </c>
      <c r="B29" s="23" t="s">
        <v>86</v>
      </c>
      <c r="E29" s="23" t="s">
        <v>34</v>
      </c>
      <c r="F29" t="s">
        <v>5</v>
      </c>
      <c r="I29" t="str">
        <f t="shared" si="0"/>
        <v>Y</v>
      </c>
      <c r="M29" s="369" t="s">
        <v>110</v>
      </c>
      <c r="N29" s="370" t="s">
        <v>252</v>
      </c>
      <c r="O29" t="s">
        <v>5</v>
      </c>
    </row>
    <row r="30" spans="1:15" ht="15.75" thickBot="1" x14ac:dyDescent="0.3">
      <c r="A30" s="22" t="s">
        <v>87</v>
      </c>
      <c r="B30" s="23" t="s">
        <v>88</v>
      </c>
      <c r="E30" s="23" t="s">
        <v>80</v>
      </c>
      <c r="F30" t="s">
        <v>190</v>
      </c>
      <c r="I30" t="e">
        <f t="shared" si="0"/>
        <v>#N/A</v>
      </c>
      <c r="M30" s="369" t="s">
        <v>37</v>
      </c>
      <c r="N30" s="370" t="s">
        <v>253</v>
      </c>
      <c r="O30" t="s">
        <v>5</v>
      </c>
    </row>
    <row r="31" spans="1:15" ht="15.75" thickBot="1" x14ac:dyDescent="0.3">
      <c r="A31" s="22" t="s">
        <v>89</v>
      </c>
      <c r="B31" s="23" t="s">
        <v>90</v>
      </c>
      <c r="E31" s="23" t="s">
        <v>91</v>
      </c>
      <c r="F31" t="s">
        <v>190</v>
      </c>
      <c r="I31" t="e">
        <f t="shared" si="0"/>
        <v>#N/A</v>
      </c>
      <c r="M31" s="369" t="s">
        <v>30</v>
      </c>
      <c r="N31" s="370" t="s">
        <v>254</v>
      </c>
      <c r="O31" t="s">
        <v>5</v>
      </c>
    </row>
    <row r="32" spans="1:15" ht="15.75" thickBot="1" x14ac:dyDescent="0.3">
      <c r="A32" s="22" t="s">
        <v>92</v>
      </c>
      <c r="B32" s="23" t="s">
        <v>93</v>
      </c>
      <c r="E32" s="23" t="s">
        <v>34</v>
      </c>
      <c r="F32" t="s">
        <v>190</v>
      </c>
      <c r="I32" t="e">
        <f t="shared" si="0"/>
        <v>#N/A</v>
      </c>
      <c r="M32" s="369" t="s">
        <v>53</v>
      </c>
      <c r="N32" s="370" t="s">
        <v>255</v>
      </c>
      <c r="O32" t="s">
        <v>5</v>
      </c>
    </row>
    <row r="33" spans="1:15" ht="15.75" thickBot="1" x14ac:dyDescent="0.3">
      <c r="A33" s="22" t="s">
        <v>94</v>
      </c>
      <c r="B33" s="23" t="s">
        <v>95</v>
      </c>
      <c r="E33" s="23" t="s">
        <v>91</v>
      </c>
      <c r="F33" t="s">
        <v>5</v>
      </c>
      <c r="I33" t="str">
        <f t="shared" si="0"/>
        <v>Y</v>
      </c>
      <c r="M33" s="371" t="s">
        <v>94</v>
      </c>
      <c r="N33" s="372" t="s">
        <v>256</v>
      </c>
      <c r="O33" t="s">
        <v>5</v>
      </c>
    </row>
    <row r="34" spans="1:15" ht="15.75" thickBot="1" x14ac:dyDescent="0.3">
      <c r="A34" s="22" t="s">
        <v>96</v>
      </c>
      <c r="B34" s="23" t="s">
        <v>97</v>
      </c>
      <c r="E34" s="23" t="s">
        <v>91</v>
      </c>
      <c r="F34" t="s">
        <v>190</v>
      </c>
      <c r="I34" t="e">
        <f t="shared" si="0"/>
        <v>#N/A</v>
      </c>
      <c r="M34" s="369" t="s">
        <v>76</v>
      </c>
      <c r="N34" s="370" t="s">
        <v>257</v>
      </c>
      <c r="O34" t="s">
        <v>5</v>
      </c>
    </row>
    <row r="35" spans="1:15" ht="15.75" thickBot="1" x14ac:dyDescent="0.3">
      <c r="A35" s="22" t="s">
        <v>98</v>
      </c>
      <c r="B35" s="23" t="s">
        <v>99</v>
      </c>
      <c r="E35" s="23" t="s">
        <v>91</v>
      </c>
      <c r="F35" t="s">
        <v>190</v>
      </c>
      <c r="I35" t="e">
        <f t="shared" si="0"/>
        <v>#N/A</v>
      </c>
      <c r="M35" s="369" t="s">
        <v>44</v>
      </c>
      <c r="N35" s="370" t="s">
        <v>258</v>
      </c>
      <c r="O35" t="s">
        <v>5</v>
      </c>
    </row>
    <row r="36" spans="1:15" x14ac:dyDescent="0.25">
      <c r="A36" s="22" t="s">
        <v>100</v>
      </c>
      <c r="B36" s="23" t="s">
        <v>101</v>
      </c>
      <c r="E36" s="23" t="s">
        <v>34</v>
      </c>
      <c r="F36" t="s">
        <v>190</v>
      </c>
      <c r="I36" t="e">
        <f t="shared" si="0"/>
        <v>#N/A</v>
      </c>
    </row>
    <row r="37" spans="1:15" x14ac:dyDescent="0.25">
      <c r="A37" s="22" t="s">
        <v>102</v>
      </c>
      <c r="B37" s="23" t="s">
        <v>103</v>
      </c>
      <c r="E37" s="23" t="s">
        <v>91</v>
      </c>
      <c r="F37" t="s">
        <v>190</v>
      </c>
      <c r="I37" t="e">
        <f t="shared" si="0"/>
        <v>#N/A</v>
      </c>
    </row>
    <row r="38" spans="1:15" x14ac:dyDescent="0.25">
      <c r="A38" t="s">
        <v>104</v>
      </c>
      <c r="B38" s="23" t="s">
        <v>105</v>
      </c>
      <c r="E38" s="23" t="s">
        <v>34</v>
      </c>
      <c r="F38" t="s">
        <v>190</v>
      </c>
      <c r="I38" t="e">
        <f t="shared" si="0"/>
        <v>#N/A</v>
      </c>
    </row>
    <row r="39" spans="1:15" x14ac:dyDescent="0.25">
      <c r="A39" t="s">
        <v>106</v>
      </c>
      <c r="B39" s="23" t="s">
        <v>107</v>
      </c>
      <c r="E39" s="23" t="s">
        <v>80</v>
      </c>
      <c r="F39" t="s">
        <v>5</v>
      </c>
      <c r="I39" t="str">
        <f t="shared" si="0"/>
        <v>Y</v>
      </c>
    </row>
    <row r="40" spans="1:15" x14ac:dyDescent="0.25">
      <c r="A40" t="s">
        <v>108</v>
      </c>
      <c r="B40" s="23" t="s">
        <v>109</v>
      </c>
      <c r="E40" s="23" t="s">
        <v>34</v>
      </c>
      <c r="F40" t="s">
        <v>190</v>
      </c>
      <c r="I40" t="e">
        <f t="shared" si="0"/>
        <v>#N/A</v>
      </c>
    </row>
    <row r="41" spans="1:15" x14ac:dyDescent="0.25">
      <c r="A41" t="s">
        <v>110</v>
      </c>
      <c r="B41" t="s">
        <v>111</v>
      </c>
      <c r="E41" t="s">
        <v>27</v>
      </c>
      <c r="F41" t="s">
        <v>5</v>
      </c>
      <c r="I41" t="str">
        <f t="shared" si="0"/>
        <v>Y</v>
      </c>
    </row>
    <row r="42" spans="1:15" x14ac:dyDescent="0.25">
      <c r="A42" t="s">
        <v>34</v>
      </c>
      <c r="B42" t="s">
        <v>158</v>
      </c>
      <c r="E42" s="23" t="s">
        <v>34</v>
      </c>
    </row>
    <row r="43" spans="1:15" x14ac:dyDescent="0.25">
      <c r="A43" t="s">
        <v>27</v>
      </c>
      <c r="B43" t="s">
        <v>159</v>
      </c>
      <c r="E43" s="23" t="s">
        <v>27</v>
      </c>
    </row>
    <row r="44" spans="1:15" x14ac:dyDescent="0.25">
      <c r="A44" t="s">
        <v>43</v>
      </c>
      <c r="B44" t="s">
        <v>160</v>
      </c>
      <c r="E44" s="23" t="s">
        <v>43</v>
      </c>
    </row>
    <row r="45" spans="1:15" x14ac:dyDescent="0.25">
      <c r="A45" t="s">
        <v>46</v>
      </c>
      <c r="B45" t="s">
        <v>161</v>
      </c>
      <c r="E45" s="23" t="s">
        <v>46</v>
      </c>
    </row>
    <row r="46" spans="1:15" x14ac:dyDescent="0.25">
      <c r="A46" t="s">
        <v>55</v>
      </c>
      <c r="B46" t="s">
        <v>162</v>
      </c>
      <c r="E46" s="23" t="s">
        <v>55</v>
      </c>
    </row>
    <row r="47" spans="1:15" x14ac:dyDescent="0.25">
      <c r="A47" t="s">
        <v>80</v>
      </c>
      <c r="B47" t="s">
        <v>163</v>
      </c>
      <c r="E47" s="23" t="s">
        <v>80</v>
      </c>
    </row>
    <row r="48" spans="1:15" x14ac:dyDescent="0.25">
      <c r="A48" t="s">
        <v>91</v>
      </c>
      <c r="B48" t="s">
        <v>164</v>
      </c>
      <c r="E48" s="23" t="s">
        <v>91</v>
      </c>
    </row>
  </sheetData>
  <sortState xmlns:xlrd2="http://schemas.microsoft.com/office/spreadsheetml/2017/richdata2" ref="M3:O14">
    <sortCondition ref="O3:O14"/>
  </sortState>
  <pageMargins left="0.7" right="0.7" top="0.75" bottom="0.75" header="0.3" footer="0.3"/>
  <pageSetup paperSize="9" orientation="portrait" horizontalDpi="4294967295" verticalDpi="4294967295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?mso-contentType ?>
<SharedContentType xmlns="Microsoft.SharePoint.Taxonomy.ContentTypeSync" SourceId="9c18f9b8-5ae4-4f0b-a238-a922c51e2dda" ContentTypeId="0x0101005EA864BF41DF8A41860E925F5B29BCF5" PreviousValue="false"/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QMUL Document" ma:contentTypeID="0x0101005EA864BF41DF8A41860E925F5B29BCF500A47E9FC2E09B5546B1BA6A4FA297AE2C" ma:contentTypeVersion="32" ma:contentTypeDescription="" ma:contentTypeScope="" ma:versionID="b78491f8952e997789ca93e6d3bacf67">
  <xsd:schema xmlns:xsd="http://www.w3.org/2001/XMLSchema" xmlns:xs="http://www.w3.org/2001/XMLSchema" xmlns:p="http://schemas.microsoft.com/office/2006/metadata/properties" xmlns:ns1="http://schemas.microsoft.com/sharepoint/v3" xmlns:ns2="d5efd484-15aa-41a0-83f6-0646502cb6d6" xmlns:ns3="45ae7f3d-bcd0-4e4b-af93-f03a9fbb19b5" xmlns:ns4="6649982f-b66b-4072-8006-4697fed55f9d" targetNamespace="http://schemas.microsoft.com/office/2006/metadata/properties" ma:root="true" ma:fieldsID="4eba4dd18fe47f27afa04bd5c305ff62" ns1:_="" ns2:_="" ns3:_="" ns4:_="">
    <xsd:import namespace="http://schemas.microsoft.com/sharepoint/v3"/>
    <xsd:import namespace="d5efd484-15aa-41a0-83f6-0646502cb6d6"/>
    <xsd:import namespace="45ae7f3d-bcd0-4e4b-af93-f03a9fbb19b5"/>
    <xsd:import namespace="6649982f-b66b-4072-8006-4697fed55f9d"/>
    <xsd:element name="properties">
      <xsd:complexType>
        <xsd:sequence>
          <xsd:element name="documentManagement">
            <xsd:complexType>
              <xsd:all>
                <xsd:element ref="ns1:QMULDocumentStatusTaxHTField0" minOccurs="0"/>
                <xsd:element ref="ns1:QMULDepartmentTaxHTField0" minOccurs="0"/>
                <xsd:element ref="ns1:QMULSchoolTaxHTField0" minOccurs="0"/>
                <xsd:element ref="ns1:QMULDocumentTypeTaxHTField0" minOccurs="0"/>
                <xsd:element ref="ns1:QMULLocationTaxHTField0" minOccurs="0"/>
                <xsd:element ref="ns1:QMULInformationClassificationTaxHTField0" minOccurs="0"/>
                <xsd:element ref="ns1:QMULAcademicYear" minOccurs="0"/>
                <xsd:element ref="ns1:QMULProject" minOccurs="0"/>
                <xsd:element ref="ns1:QMULReviewDate" minOccurs="0"/>
                <xsd:element ref="ns1:QMULOwner" minOccurs="0"/>
                <xsd:element ref="ns2:TaxKeywordTaxHTField" minOccurs="0"/>
                <xsd:element ref="ns2:TaxCatchAll" minOccurs="0"/>
                <xsd:element ref="ns2:TaxCatchAllLabel" minOccurs="0"/>
                <xsd:element ref="ns3:MediaServiceMetadata" minOccurs="0"/>
                <xsd:element ref="ns3:MediaServiceFastMetadata" minOccurs="0"/>
                <xsd:element ref="ns3:MediaServiceDateTaken" minOccurs="0"/>
                <xsd:element ref="ns3:MediaServiceAutoKeyPoints" minOccurs="0"/>
                <xsd:element ref="ns3:MediaServiceKeyPoints" minOccurs="0"/>
                <xsd:element ref="ns4:SharedWithUsers" minOccurs="0"/>
                <xsd:element ref="ns4:SharedWithDetails" minOccurs="0"/>
                <xsd:element ref="ns3:MediaServiceObjectDetectorVersions" minOccurs="0"/>
                <xsd:element ref="ns3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QMULDocumentStatusTaxHTField0" ma:index="8" nillable="true" ma:taxonomy="true" ma:internalName="QMULDocumentStatusTaxHTField0" ma:taxonomyFieldName="QMULDocumentStatus" ma:displayName="Document Status" ma:default="" ma:fieldId="{083bdfb7-9f4e-4bc9-b582-62ed6b950f9e}" ma:sspId="9c18f9b8-5ae4-4f0b-a238-a922c51e2dda" ma:termSetId="780aba48-6c17-4ca0-84b9-f0207a095630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DepartmentTaxHTField0" ma:index="10" nillable="true" ma:taxonomy="true" ma:internalName="QMULDepartmentTaxHTField0" ma:taxonomyFieldName="QMULDepartment" ma:displayName="Department" ma:readOnly="false" ma:default="" ma:fieldId="{2a7d89f9-5f8e-4c42-ab4f-aa1fc3002ea0}" ma:sspId="9c18f9b8-5ae4-4f0b-a238-a922c51e2dda" ma:termSetId="28874c57-2df5-45e8-a804-d15afc96d4ee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SchoolTaxHTField0" ma:index="12" nillable="true" ma:taxonomy="true" ma:internalName="QMULSchoolTaxHTField0" ma:taxonomyFieldName="QMULSchool" ma:displayName="School" ma:readOnly="false" ma:default="" ma:fieldId="{46346f8e-3161-4021-8b14-3dcca2e3ca8d}" ma:sspId="9c18f9b8-5ae4-4f0b-a238-a922c51e2dda" ma:termSetId="0f9f7e9f-7d6b-4cae-9193-a3e3200f87de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DocumentTypeTaxHTField0" ma:index="14" nillable="true" ma:taxonomy="true" ma:internalName="QMULDocumentTypeTaxHTField0" ma:taxonomyFieldName="QMULDocumentType" ma:displayName="Document Type" ma:default="" ma:fieldId="{2596c3af-0d77-4ea4-a15d-d3f71457b096}" ma:sspId="9c18f9b8-5ae4-4f0b-a238-a922c51e2dda" ma:termSetId="8ec3f1bd-c4f8-46a7-ae88-878ed3be39d1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LocationTaxHTField0" ma:index="16" nillable="true" ma:taxonomy="true" ma:internalName="QMULLocationTaxHTField0" ma:taxonomyFieldName="QMULLocation" ma:displayName="Location" ma:default="" ma:fieldId="{29b985f4-a05e-4f39-b5da-e9fb81ddaa79}" ma:sspId="9c18f9b8-5ae4-4f0b-a238-a922c51e2dda" ma:termSetId="5327f1c4-618f-4317-b197-fc29da39fa66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InformationClassificationTaxHTField0" ma:index="18" nillable="true" ma:taxonomy="true" ma:internalName="QMULInformationClassificationTaxHTField0" ma:taxonomyFieldName="QMULInformationClassification" ma:displayName="Information Classification" ma:default="1;#Protect|9124d8d9-0c1c-41e9-aa14-aba001e9a028" ma:fieldId="{57b3469a-2ea1-4a06-a2d1-c99ce62a5d6f}" ma:sspId="9c18f9b8-5ae4-4f0b-a238-a922c51e2dda" ma:termSetId="a3d7b326-4e5e-4e73-95fa-6245adfab113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AcademicYear" ma:index="20" nillable="true" ma:displayName="Academic Year" ma:decimals="0" ma:internalName="QMULAcademicYear" ma:percentage="FALSE">
      <xsd:simpleType>
        <xsd:restriction base="dms:Number">
          <xsd:maxInclusive value="9999"/>
          <xsd:minInclusive value="1000"/>
        </xsd:restriction>
      </xsd:simpleType>
    </xsd:element>
    <xsd:element name="QMULProject" ma:index="21" nillable="true" ma:displayName="Project" ma:internalName="QMULProject">
      <xsd:simpleType>
        <xsd:restriction base="dms:Text">
          <xsd:maxLength value="255"/>
        </xsd:restriction>
      </xsd:simpleType>
    </xsd:element>
    <xsd:element name="QMULReviewDate" ma:index="22" nillable="true" ma:displayName="Review Date" ma:format="DateOnly" ma:internalName="QMULReviewDate">
      <xsd:simpleType>
        <xsd:restriction base="dms:DateTime"/>
      </xsd:simpleType>
    </xsd:element>
    <xsd:element name="QMULOwner" ma:index="23" nillable="true" ma:displayName="Owner" ma:list="UserInfo" ma:SharePointGroup="0" ma:internalName="QMULOwner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efd484-15aa-41a0-83f6-0646502cb6d6" elementFormDefault="qualified">
    <xsd:import namespace="http://schemas.microsoft.com/office/2006/documentManagement/types"/>
    <xsd:import namespace="http://schemas.microsoft.com/office/infopath/2007/PartnerControls"/>
    <xsd:element name="TaxKeywordTaxHTField" ma:index="24" nillable="true" ma:taxonomy="true" ma:internalName="TaxKeywordTaxHTField" ma:taxonomyFieldName="TaxKeyword" ma:displayName="Enterprise Keywords" ma:fieldId="{23f27201-bee3-471e-b2e7-b64fd8b7ca38}" ma:taxonomyMulti="true" ma:sspId="9c18f9b8-5ae4-4f0b-a238-a922c51e2dda" ma:termSetId="00000000-0000-0000-0000-000000000000" ma:anchorId="00000000-0000-0000-0000-000000000000" ma:open="true" ma:isKeyword="true">
      <xsd:complexType>
        <xsd:sequence>
          <xsd:element ref="pc:Terms" minOccurs="0" maxOccurs="1"/>
        </xsd:sequence>
      </xsd:complexType>
    </xsd:element>
    <xsd:element name="TaxCatchAll" ma:index="26" nillable="true" ma:displayName="Taxonomy Catch All Column" ma:hidden="true" ma:list="{887198e4-4362-4530-96c9-172120469d18}" ma:internalName="TaxCatchAll" ma:showField="CatchAllData" ma:web="6649982f-b66b-4072-8006-4697fed55f9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Label" ma:index="27" nillable="true" ma:displayName="Taxonomy Catch All Column1" ma:hidden="true" ma:list="{887198e4-4362-4530-96c9-172120469d18}" ma:internalName="TaxCatchAllLabel" ma:readOnly="true" ma:showField="CatchAllDataLabel" ma:web="6649982f-b66b-4072-8006-4697fed55f9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5ae7f3d-bcd0-4e4b-af93-f03a9fbb19b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2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2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3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KeyPoints" ma:index="31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32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ObjectDetectorVersions" ma:index="35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36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649982f-b66b-4072-8006-4697fed55f9d" elementFormDefault="qualified">
    <xsd:import namespace="http://schemas.microsoft.com/office/2006/documentManagement/types"/>
    <xsd:import namespace="http://schemas.microsoft.com/office/infopath/2007/PartnerControls"/>
    <xsd:element name="SharedWithUsers" ma:index="33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34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d5efd484-15aa-41a0-83f6-0646502cb6d6">
      <Value>1</Value>
    </TaxCatchAll>
    <QMULInformationClassificationTaxHTField0 xmlns="http://schemas.microsoft.com/sharepoint/v3">
      <Terms xmlns="http://schemas.microsoft.com/office/infopath/2007/PartnerControls">
        <TermInfo xmlns="http://schemas.microsoft.com/office/infopath/2007/PartnerControls">
          <TermName xmlns="http://schemas.microsoft.com/office/infopath/2007/PartnerControls">Protect</TermName>
          <TermId xmlns="http://schemas.microsoft.com/office/infopath/2007/PartnerControls">9124d8d9-0c1c-41e9-aa14-aba001e9a028</TermId>
        </TermInfo>
      </Terms>
    </QMULInformationClassificationTaxHTField0>
    <TaxKeywordTaxHTField xmlns="d5efd484-15aa-41a0-83f6-0646502cb6d6">
      <Terms xmlns="http://schemas.microsoft.com/office/infopath/2007/PartnerControls"/>
    </TaxKeywordTaxHTField>
    <QMULSchoolTaxHTField0 xmlns="http://schemas.microsoft.com/sharepoint/v3">
      <Terms xmlns="http://schemas.microsoft.com/office/infopath/2007/PartnerControls"/>
    </QMULSchoolTaxHTField0>
    <QMULDocumentTypeTaxHTField0 xmlns="http://schemas.microsoft.com/sharepoint/v3">
      <Terms xmlns="http://schemas.microsoft.com/office/infopath/2007/PartnerControls"/>
    </QMULDocumentTypeTaxHTField0>
    <QMULReviewDate xmlns="http://schemas.microsoft.com/sharepoint/v3" xsi:nil="true"/>
    <QMULOwner xmlns="http://schemas.microsoft.com/sharepoint/v3">
      <UserInfo>
        <DisplayName/>
        <AccountId xsi:nil="true"/>
        <AccountType/>
      </UserInfo>
    </QMULOwner>
    <QMULDepartmentTaxHTField0 xmlns="http://schemas.microsoft.com/sharepoint/v3">
      <Terms xmlns="http://schemas.microsoft.com/office/infopath/2007/PartnerControls"/>
    </QMULDepartmentTaxHTField0>
    <QMULAcademicYear xmlns="http://schemas.microsoft.com/sharepoint/v3" xsi:nil="true"/>
    <QMULLocationTaxHTField0 xmlns="http://schemas.microsoft.com/sharepoint/v3">
      <Terms xmlns="http://schemas.microsoft.com/office/infopath/2007/PartnerControls"/>
    </QMULLocationTaxHTField0>
    <QMULDocumentStatusTaxHTField0 xmlns="http://schemas.microsoft.com/sharepoint/v3">
      <Terms xmlns="http://schemas.microsoft.com/office/infopath/2007/PartnerControls"/>
    </QMULDocumentStatusTaxHTField0>
    <QMULProject xmlns="http://schemas.microsoft.com/sharepoint/v3" xsi:nil="true"/>
  </documentManagement>
</p:properties>
</file>

<file path=customXml/item4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2A14776B-5118-4E1C-B93E-B1A4F5FB8304}">
  <ds:schemaRefs>
    <ds:schemaRef ds:uri="Microsoft.SharePoint.Taxonomy.ContentTypeSync"/>
  </ds:schemaRefs>
</ds:datastoreItem>
</file>

<file path=customXml/itemProps2.xml><?xml version="1.0" encoding="utf-8"?>
<ds:datastoreItem xmlns:ds="http://schemas.openxmlformats.org/officeDocument/2006/customXml" ds:itemID="{704A0A7B-B3F9-43E2-BD11-C6712647B3CF}"/>
</file>

<file path=customXml/itemProps3.xml><?xml version="1.0" encoding="utf-8"?>
<ds:datastoreItem xmlns:ds="http://schemas.openxmlformats.org/officeDocument/2006/customXml" ds:itemID="{47DA955A-D5AE-4352-B135-DD9970DD9767}">
  <ds:schemaRefs>
    <ds:schemaRef ds:uri="http://schemas.microsoft.com/office/2006/metadata/properties"/>
    <ds:schemaRef ds:uri="http://schemas.microsoft.com/office/infopath/2007/PartnerControls"/>
    <ds:schemaRef ds:uri="d5efd484-15aa-41a0-83f6-0646502cb6d6"/>
    <ds:schemaRef ds:uri="http://schemas.microsoft.com/sharepoint/v3"/>
  </ds:schemaRefs>
</ds:datastoreItem>
</file>

<file path=customXml/itemProps4.xml><?xml version="1.0" encoding="utf-8"?>
<ds:datastoreItem xmlns:ds="http://schemas.openxmlformats.org/officeDocument/2006/customXml" ds:itemID="{8A7E906B-7758-4277-8D9A-8A95EDEA7BF7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16</vt:i4>
      </vt:variant>
    </vt:vector>
  </HeadingPairs>
  <TitlesOfParts>
    <vt:vector size="16" baseType="lpstr">
      <vt:lpstr>Q Summary</vt:lpstr>
      <vt:lpstr>C &amp; G Screening (Ex15-24y) </vt:lpstr>
      <vt:lpstr>C &amp; G Screening (15 - 24y)</vt:lpstr>
      <vt:lpstr>HIV, Hep B,Syphil Screening</vt:lpstr>
      <vt:lpstr>Hep B Vaccine &amp; Post-Vacc test</vt:lpstr>
      <vt:lpstr>STI dx Pt notification &amp; Ref</vt:lpstr>
      <vt:lpstr>Chlamydia dx, Pt Notif &amp; follow</vt:lpstr>
      <vt:lpstr>HIV dx, Pt Notif &amp; referral</vt:lpstr>
      <vt:lpstr>Herpes-Warts dx, Pt notif &amp; ref</vt:lpstr>
      <vt:lpstr>Implant insert &amp; Removal</vt:lpstr>
      <vt:lpstr>IUCD-Mirena-Jaydess insert &amp;rem</vt:lpstr>
      <vt:lpstr>Condom Issued</vt:lpstr>
      <vt:lpstr>Data</vt:lpstr>
      <vt:lpstr>Sheet1</vt:lpstr>
      <vt:lpstr>Control</vt:lpstr>
      <vt:lpstr>Practice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setup</dc:creator>
  <cp:lastModifiedBy>Thomas Bradshaw</cp:lastModifiedBy>
  <cp:lastPrinted>2019-07-26T15:29:24Z</cp:lastPrinted>
  <dcterms:created xsi:type="dcterms:W3CDTF">2019-07-26T14:33:03Z</dcterms:created>
  <dcterms:modified xsi:type="dcterms:W3CDTF">2024-04-16T10:03:06Z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0x0101005EA864BF41DF8A41860E925F5B29BCF500A47E9FC2E09B5546B1BA6A4FA297AE2C</vt:lpwstr>
  </property>
  <property fmtid="{D5CDD505-2E9C-101B-9397-08002B2CF9AE}" pid="3" name="QMULInformationClassification">
    <vt:lpwstr>1;#Protect|9124d8d9-0c1c-41e9-aa14-aba001e9a028</vt:lpwstr>
  </property>
  <property fmtid="{D5CDD505-2E9C-101B-9397-08002B2CF9AE}" pid="4" name="TaxKeyword">
    <vt:lpwstr/>
  </property>
  <property fmtid="{D5CDD505-2E9C-101B-9397-08002B2CF9AE}" pid="5" name="QMULSchool">
    <vt:lpwstr/>
  </property>
  <property fmtid="{D5CDD505-2E9C-101B-9397-08002B2CF9AE}" pid="6" name="QMULDocumentStatus">
    <vt:lpwstr/>
  </property>
  <property fmtid="{D5CDD505-2E9C-101B-9397-08002B2CF9AE}" pid="7" name="QMULLocation">
    <vt:lpwstr/>
  </property>
  <property fmtid="{D5CDD505-2E9C-101B-9397-08002B2CF9AE}" pid="8" name="QMULDepartment">
    <vt:lpwstr/>
  </property>
  <property fmtid="{D5CDD505-2E9C-101B-9397-08002B2CF9AE}" pid="9" name="QMULDocumentType">
    <vt:lpwstr/>
  </property>
</Properties>
</file>