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https://qmulprod.sharepoint.com/sites/CEGDataTeam/Shared Documents/- CCG &amp; PH Reporting/CH/CH LTBI (Q)/"/>
    </mc:Choice>
  </mc:AlternateContent>
  <xr:revisionPtr revIDLastSave="0" documentId="8_{6427B7E3-F8FD-4C24-864E-C097FE6C0D7F}" xr6:coauthVersionLast="47" xr6:coauthVersionMax="47" xr10:uidLastSave="{00000000-0000-0000-0000-000000000000}"/>
  <bookViews>
    <workbookView xWindow="-120" yWindow="-120" windowWidth="29040" windowHeight="15840" tabRatio="809" firstSheet="1" activeTab="1" xr2:uid="{00000000-000D-0000-FFFF-FFFF00000000}"/>
  </bookViews>
  <sheets>
    <sheet name="Chart" sheetId="17" state="hidden" r:id="rId1"/>
    <sheet name="INFORMATION" sheetId="18" r:id="rId2"/>
    <sheet name="KPIs" sheetId="10" r:id="rId3"/>
    <sheet name="Summary" sheetId="15" r:id="rId4"/>
    <sheet name="Payment" sheetId="9" r:id="rId5"/>
    <sheet name="DATA" sheetId="1" state="hidden" r:id="rId6"/>
    <sheet name="CONTROL" sheetId="2" state="hidden" r:id="rId7"/>
    <sheet name="PRACTICE" sheetId="6" state="hidden" r:id="rId8"/>
    <sheet name="Summary_Calc" sheetId="13" state="hidden" r:id="rId9"/>
    <sheet name="Change Notes" sheetId="14" r:id="rId10"/>
  </sheets>
  <externalReferences>
    <externalReference r:id="rId11"/>
    <externalReference r:id="rId12"/>
    <externalReference r:id="rId13"/>
    <externalReference r:id="rId14"/>
    <externalReference r:id="rId15"/>
    <externalReference r:id="rId16"/>
  </externalReferences>
  <definedNames>
    <definedName name="_xlnm._FilterDatabase" localSheetId="7" hidden="1">PRACTICE!$V$1:$X$1</definedName>
    <definedName name="AgeBand_Anchor">INDIRECT([1]LOCATIONS!$B$2)</definedName>
    <definedName name="AgeBand_Data">INDIRECT([1]LOCATIONS!$B$5)</definedName>
    <definedName name="AgeBand_Header">INDIRECT([1]LOCATIONS!$B$3)</definedName>
    <definedName name="AgeBand_NACS">INDIRECT([1]LOCATIONS!$B$4)</definedName>
    <definedName name="AgeBand1976_Data">INDIRECT([1]LOCATIONS!$B$9)</definedName>
    <definedName name="AgeBand1976_Header">INDIRECT([1]LOCATIONS!$B$8)</definedName>
    <definedName name="DATA" localSheetId="7">INDIRECT([2]CONTROL!$C$6)</definedName>
    <definedName name="DATA">INDIRECT(CONTROL!$C$6)</definedName>
    <definedName name="ESP1976_Data">INDIRECT([1]LOCATIONS!$B$13)</definedName>
    <definedName name="ESP1976_DataRow">INDIRECT([1]LOCATIONS!$B$14)</definedName>
    <definedName name="ESP2013_Data">INDIRECT([1]LOCATIONS!$B$11)</definedName>
    <definedName name="ESP2013_DataRow">INDIRECT([1]LOCATIONS!$B$12)</definedName>
    <definedName name="IND" localSheetId="7">INDIRECT([2]CONTROL!$C$11)</definedName>
    <definedName name="IND">INDIRECT(CONTROL!$C$11)</definedName>
    <definedName name="IND.1">INDIRECT([3]CONTROL!$C$10)</definedName>
    <definedName name="j">INDIRECT([4]CONTROL!$C$10)</definedName>
    <definedName name="LAPS">'[5]Practice size and LAP'!$B$4:$G$39</definedName>
    <definedName name="NwID" localSheetId="7">INDIRECT([2]CONTROL!$C$12)</definedName>
    <definedName name="NwID">INDIRECT(CONTROL!$C$12)</definedName>
    <definedName name="NwID.1">INDIRECT([3]CONTROL!$C$11)</definedName>
    <definedName name="OrgID" localSheetId="7">INDIRECT([2]CONTROL!$C$9)</definedName>
    <definedName name="OrgID">INDIRECT(CONTROL!$C$9)</definedName>
    <definedName name="OrgID.1">INDIRECT([3]CONTROL!$C$8)</definedName>
    <definedName name="PRACTLISTSIZE">'[5]Practice size and LAP'!$D$4:$G$39</definedName>
    <definedName name="Prev_Data">INDIRECT([1]LOCATIONS!$B$17)</definedName>
    <definedName name="Prev_Header">INDIRECT([1]LOCATIONS!$B$16)</definedName>
    <definedName name="Prev1976_Data">INDIRECT([1]LOCATIONS!$B$20)</definedName>
    <definedName name="Prev1976_Header">INDIRECT([1]LOCATIONS!$B$19)</definedName>
    <definedName name="REL_D" localSheetId="7">INDIRECT([2]CONTROL!$C$10)</definedName>
    <definedName name="REL_D">INDIRECT(CONTROL!$C$10)</definedName>
    <definedName name="REL_D.1">INDIRECT([3]CONTROL!$C$9)</definedName>
    <definedName name="TREND_PERF01">INDIRECT([6]SELECT!$E$33)</definedName>
    <definedName name="TREND_PERF02">INDIRECT([6]SELECT!$E$34)</definedName>
    <definedName name="TREND_PERF03">INDIRECT([6]SELECT!$E$35)</definedName>
    <definedName name="TREND_PERF04">INDIRECT([6]SELECT!$E$36)</definedName>
    <definedName name="TREND_PERF05">INDIRECT([6]SELECT!$E$37)</definedName>
    <definedName name="TREND_REG01">INDIRECT([6]SELECT!$E$42)</definedName>
    <definedName name="TREND_REG02">INDIRECT([6]SELECT!$E$43)</definedName>
    <definedName name="TREND_REG03">INDIRECT([6]SELECT!$E$44)</definedName>
    <definedName name="TREND_REG201">INDIRECT([6]SELECT!$E$47)</definedName>
    <definedName name="TREND_REG202">INDIRECT([6]SELECT!$E$48)</definedName>
    <definedName name="TREND_REG203">INDIRECT([6]SELECT!$E$49)</definedName>
    <definedName name="TREND_REG204">INDIRECT([6]SELECT!$E$50)</definedName>
    <definedName name="TREND_STRAT01">INDIRECT([6]SELECT!$E$26)</definedName>
    <definedName name="TREND_STRAT02">INDIRECT([6]SELECT!$E$27)</definedName>
    <definedName name="TREND_STRAT03">INDIRECT([6]SELECT!$E$28)</definedName>
    <definedName name="TREND_STRAT04">INDIRECT([6]SELECT!$E$29)</definedName>
    <definedName name="TREND_STRAT05">INDIRECT([6]SELECT!$E$30)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27" i="1" l="1"/>
  <c r="B128" i="1"/>
  <c r="B129" i="1"/>
  <c r="B130" i="1"/>
  <c r="B131" i="1"/>
  <c r="B132" i="1"/>
  <c r="B133" i="1"/>
  <c r="B134" i="1"/>
  <c r="B135" i="1"/>
  <c r="B136" i="1"/>
  <c r="B137" i="1"/>
  <c r="B138" i="1"/>
  <c r="B139" i="1"/>
  <c r="B140" i="1"/>
  <c r="B126" i="1"/>
  <c r="B141" i="1"/>
  <c r="B142" i="1"/>
  <c r="B143" i="1"/>
  <c r="B144" i="1"/>
  <c r="B145" i="1"/>
  <c r="B146" i="1"/>
  <c r="B147" i="1"/>
  <c r="B148" i="1"/>
  <c r="B149" i="1"/>
  <c r="B150" i="1"/>
  <c r="B151" i="1"/>
  <c r="B152" i="1"/>
  <c r="B153" i="1"/>
  <c r="B154" i="1"/>
  <c r="B155" i="1"/>
  <c r="B156" i="1"/>
  <c r="B157" i="1"/>
  <c r="B158" i="1"/>
  <c r="B159" i="1"/>
  <c r="B160" i="1"/>
  <c r="B161" i="1"/>
  <c r="B162" i="1"/>
  <c r="B163" i="1"/>
  <c r="B164" i="1"/>
  <c r="B165" i="1"/>
  <c r="B166" i="1"/>
  <c r="B167" i="1"/>
  <c r="B168" i="1"/>
  <c r="B169" i="1"/>
  <c r="B170" i="1"/>
  <c r="B171" i="1"/>
  <c r="B172" i="1"/>
  <c r="B173" i="1"/>
  <c r="B174" i="1"/>
  <c r="B175" i="1"/>
  <c r="B176" i="1"/>
  <c r="B177" i="1"/>
  <c r="B178" i="1"/>
  <c r="B179" i="1"/>
  <c r="B180" i="1"/>
  <c r="B181" i="1"/>
  <c r="B182" i="1"/>
  <c r="B183" i="1"/>
  <c r="B184" i="1"/>
  <c r="B185" i="1"/>
  <c r="B186" i="1"/>
  <c r="B187" i="1"/>
  <c r="B188" i="1"/>
  <c r="B189" i="1"/>
  <c r="B190" i="1"/>
  <c r="B191" i="1"/>
  <c r="B192" i="1"/>
  <c r="B193" i="1"/>
  <c r="B194" i="1"/>
  <c r="B195" i="1"/>
  <c r="B196" i="1"/>
  <c r="B197" i="1"/>
  <c r="F54" i="9"/>
  <c r="F14" i="9"/>
  <c r="B45" i="1"/>
  <c r="B46" i="1"/>
  <c r="B47" i="1"/>
  <c r="B48" i="1"/>
  <c r="B49" i="1"/>
  <c r="B50" i="1"/>
  <c r="B51" i="1"/>
  <c r="B52" i="1"/>
  <c r="B53" i="1"/>
  <c r="B54" i="1"/>
  <c r="B55" i="1"/>
  <c r="B56" i="1"/>
  <c r="B57" i="1"/>
  <c r="B58" i="1"/>
  <c r="B59" i="1"/>
  <c r="B60" i="1"/>
  <c r="B61" i="1"/>
  <c r="B62" i="1"/>
  <c r="B63" i="1"/>
  <c r="B64" i="1"/>
  <c r="B65" i="1"/>
  <c r="B66" i="1"/>
  <c r="B67" i="1"/>
  <c r="B68" i="1"/>
  <c r="B69" i="1"/>
  <c r="B70" i="1"/>
  <c r="B71" i="1"/>
  <c r="B72" i="1"/>
  <c r="B73" i="1"/>
  <c r="B74" i="1"/>
  <c r="B75" i="1"/>
  <c r="B76" i="1"/>
  <c r="B77" i="1"/>
  <c r="B78" i="1"/>
  <c r="B79" i="1"/>
  <c r="B80" i="1"/>
  <c r="B81" i="1"/>
  <c r="B82" i="1"/>
  <c r="B83" i="1"/>
  <c r="B84" i="1"/>
  <c r="B85" i="1"/>
  <c r="B89" i="1" l="1"/>
  <c r="B90" i="1"/>
  <c r="B91" i="1"/>
  <c r="B92" i="1"/>
  <c r="B93" i="1"/>
  <c r="B94" i="1"/>
  <c r="B95" i="1"/>
  <c r="B96" i="1"/>
  <c r="B97" i="1"/>
  <c r="B98" i="1"/>
  <c r="B99" i="1"/>
  <c r="B100" i="1"/>
  <c r="B101" i="1"/>
  <c r="B102" i="1"/>
  <c r="B103" i="1"/>
  <c r="B104" i="1"/>
  <c r="B105" i="1"/>
  <c r="B106" i="1"/>
  <c r="B107" i="1"/>
  <c r="B108" i="1"/>
  <c r="B109" i="1"/>
  <c r="B110" i="1"/>
  <c r="B111" i="1"/>
  <c r="B112" i="1"/>
  <c r="B113" i="1"/>
  <c r="B114" i="1"/>
  <c r="B115" i="1"/>
  <c r="B116" i="1"/>
  <c r="B117" i="1"/>
  <c r="B118" i="1"/>
  <c r="B119" i="1"/>
  <c r="B120" i="1"/>
  <c r="B121" i="1"/>
  <c r="B122" i="1"/>
  <c r="B123" i="1"/>
  <c r="B124" i="1"/>
  <c r="B125" i="1"/>
  <c r="B88" i="1"/>
  <c r="B86" i="1"/>
  <c r="B87" i="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 i="1"/>
  <c r="F48" i="9" l="1"/>
  <c r="F49" i="9"/>
  <c r="F50" i="9"/>
  <c r="F51" i="9"/>
  <c r="F52" i="9"/>
  <c r="F53" i="9"/>
  <c r="F32" i="9"/>
  <c r="F33" i="9"/>
  <c r="F34" i="9"/>
  <c r="F35" i="9"/>
  <c r="F36" i="9"/>
  <c r="F37" i="9"/>
  <c r="F38" i="9"/>
  <c r="F39" i="9"/>
  <c r="F40" i="9"/>
  <c r="F41" i="9"/>
  <c r="F42" i="9"/>
  <c r="F43" i="9"/>
  <c r="F44" i="9"/>
  <c r="F45" i="9"/>
  <c r="F46" i="9"/>
  <c r="F47" i="9"/>
  <c r="F16" i="9"/>
  <c r="F17" i="9"/>
  <c r="F18" i="9"/>
  <c r="F19" i="9"/>
  <c r="F20" i="9"/>
  <c r="F21" i="9"/>
  <c r="F22" i="9"/>
  <c r="F23" i="9"/>
  <c r="F24" i="9"/>
  <c r="F25" i="9"/>
  <c r="F26" i="9"/>
  <c r="F27" i="9"/>
  <c r="F28" i="9"/>
  <c r="F29" i="9"/>
  <c r="F30" i="9"/>
  <c r="F31" i="9"/>
  <c r="F15" i="9"/>
  <c r="G44" i="10"/>
  <c r="G45" i="10"/>
  <c r="G46" i="10"/>
  <c r="G47" i="10"/>
  <c r="G48" i="10"/>
  <c r="G49" i="10"/>
  <c r="G50" i="10"/>
  <c r="G51" i="10"/>
  <c r="G52" i="10"/>
  <c r="G53" i="10"/>
  <c r="G26" i="10"/>
  <c r="G27" i="10"/>
  <c r="G28" i="10"/>
  <c r="G29" i="10"/>
  <c r="G30" i="10"/>
  <c r="G31" i="10"/>
  <c r="G32" i="10"/>
  <c r="G33" i="10"/>
  <c r="G34" i="10"/>
  <c r="G35" i="10"/>
  <c r="G36" i="10"/>
  <c r="G37" i="10"/>
  <c r="G38" i="10"/>
  <c r="G39" i="10"/>
  <c r="G40" i="10"/>
  <c r="G41" i="10"/>
  <c r="G42" i="10"/>
  <c r="G43" i="10"/>
  <c r="G16" i="10"/>
  <c r="G17" i="10"/>
  <c r="G18" i="10"/>
  <c r="G19" i="10"/>
  <c r="G20" i="10"/>
  <c r="G21" i="10"/>
  <c r="G22" i="10"/>
  <c r="G23" i="10"/>
  <c r="G24" i="10"/>
  <c r="G25" i="10"/>
  <c r="G15" i="10"/>
  <c r="C53" i="17"/>
  <c r="B53" i="17"/>
  <c r="C52" i="17"/>
  <c r="B52" i="17"/>
  <c r="C51" i="17"/>
  <c r="B51" i="17"/>
  <c r="C50" i="17"/>
  <c r="B50" i="17"/>
  <c r="C49" i="17"/>
  <c r="B49" i="17"/>
  <c r="C48" i="17"/>
  <c r="B48" i="17"/>
  <c r="C47" i="17"/>
  <c r="B47" i="17"/>
  <c r="C46" i="17"/>
  <c r="B46" i="17"/>
  <c r="C45" i="17"/>
  <c r="B45" i="17"/>
  <c r="C44" i="17"/>
  <c r="B44" i="17"/>
  <c r="C43" i="17"/>
  <c r="B43" i="17"/>
  <c r="C42" i="17"/>
  <c r="B42" i="17"/>
  <c r="C41" i="17"/>
  <c r="B41" i="17"/>
  <c r="C40" i="17"/>
  <c r="B40" i="17"/>
  <c r="C39" i="17"/>
  <c r="B39" i="17"/>
  <c r="C38" i="17"/>
  <c r="B38" i="17"/>
  <c r="C37" i="17"/>
  <c r="B37" i="17"/>
  <c r="C36" i="17"/>
  <c r="B36" i="17"/>
  <c r="C35" i="17"/>
  <c r="B35" i="17"/>
  <c r="C34" i="17"/>
  <c r="B34" i="17"/>
  <c r="C33" i="17"/>
  <c r="B33" i="17"/>
  <c r="C32" i="17"/>
  <c r="B32" i="17"/>
  <c r="C31" i="17"/>
  <c r="B31" i="17"/>
  <c r="C30" i="17"/>
  <c r="B30" i="17"/>
  <c r="C29" i="17"/>
  <c r="B29" i="17"/>
  <c r="C28" i="17"/>
  <c r="B28" i="17"/>
  <c r="C27" i="17"/>
  <c r="B27" i="17"/>
  <c r="C26" i="17"/>
  <c r="B26" i="17"/>
  <c r="C25" i="17"/>
  <c r="B25" i="17"/>
  <c r="C24" i="17"/>
  <c r="B24" i="17"/>
  <c r="C23" i="17"/>
  <c r="B23" i="17"/>
  <c r="C22" i="17"/>
  <c r="B22" i="17"/>
  <c r="C21" i="17"/>
  <c r="B21" i="17"/>
  <c r="C20" i="17"/>
  <c r="B20" i="17"/>
  <c r="C19" i="17"/>
  <c r="B19" i="17"/>
  <c r="C18" i="17"/>
  <c r="B18" i="17"/>
  <c r="C17" i="17"/>
  <c r="B17" i="17"/>
  <c r="C16" i="17"/>
  <c r="B16" i="17"/>
  <c r="C15" i="17"/>
  <c r="B15" i="17"/>
  <c r="I3" i="17"/>
  <c r="H3" i="17"/>
  <c r="G3" i="17"/>
  <c r="F3" i="17"/>
  <c r="G54" i="10" l="1"/>
  <c r="U3" i="13"/>
  <c r="Z3" i="13"/>
  <c r="Y3" i="13"/>
  <c r="X3" i="13"/>
  <c r="W3" i="13"/>
  <c r="T3" i="13"/>
  <c r="S3" i="13"/>
  <c r="R3" i="13"/>
  <c r="P3" i="13"/>
  <c r="O3" i="13"/>
  <c r="N3" i="13"/>
  <c r="M3" i="13"/>
  <c r="K3" i="13"/>
  <c r="J3" i="13"/>
  <c r="I3" i="13"/>
  <c r="H3" i="13"/>
  <c r="C55" i="13"/>
  <c r="C53" i="13"/>
  <c r="B53" i="13"/>
  <c r="C52" i="13"/>
  <c r="B52" i="13"/>
  <c r="C51" i="13"/>
  <c r="B51" i="13"/>
  <c r="C50" i="13"/>
  <c r="B50" i="13"/>
  <c r="C49" i="13"/>
  <c r="B49" i="13"/>
  <c r="C48" i="13"/>
  <c r="B48" i="13"/>
  <c r="C47" i="13"/>
  <c r="B47" i="13"/>
  <c r="C46" i="13"/>
  <c r="B46" i="13"/>
  <c r="C45" i="13"/>
  <c r="B45" i="13"/>
  <c r="C44" i="13"/>
  <c r="B44" i="13"/>
  <c r="C43" i="13"/>
  <c r="B43" i="13"/>
  <c r="C42" i="13"/>
  <c r="B42" i="13"/>
  <c r="C41" i="13"/>
  <c r="B41" i="13"/>
  <c r="C40" i="13"/>
  <c r="B40" i="13"/>
  <c r="C39" i="13"/>
  <c r="B39" i="13"/>
  <c r="C38" i="13"/>
  <c r="B38" i="13"/>
  <c r="C37" i="13"/>
  <c r="B37" i="13"/>
  <c r="C36" i="13"/>
  <c r="B36" i="13"/>
  <c r="C35" i="13"/>
  <c r="B35" i="13"/>
  <c r="C34" i="13"/>
  <c r="B34" i="13"/>
  <c r="C33" i="13"/>
  <c r="B33" i="13"/>
  <c r="C32" i="13"/>
  <c r="B32" i="13"/>
  <c r="C31" i="13"/>
  <c r="B31" i="13"/>
  <c r="C30" i="13"/>
  <c r="B30" i="13"/>
  <c r="C29" i="13"/>
  <c r="B29" i="13"/>
  <c r="C28" i="13"/>
  <c r="B28" i="13"/>
  <c r="C27" i="13"/>
  <c r="B27" i="13"/>
  <c r="C26" i="13"/>
  <c r="B26" i="13"/>
  <c r="C25" i="13"/>
  <c r="B25" i="13"/>
  <c r="C24" i="13"/>
  <c r="B24" i="13"/>
  <c r="C23" i="13"/>
  <c r="B23" i="13"/>
  <c r="C22" i="13"/>
  <c r="B22" i="13"/>
  <c r="C21" i="13"/>
  <c r="B21" i="13"/>
  <c r="C20" i="13"/>
  <c r="B20" i="13"/>
  <c r="C19" i="13"/>
  <c r="B19" i="13"/>
  <c r="C18" i="13"/>
  <c r="B18" i="13"/>
  <c r="C17" i="13"/>
  <c r="B17" i="13"/>
  <c r="C16" i="13"/>
  <c r="B16" i="13"/>
  <c r="C15" i="13"/>
  <c r="B15" i="13"/>
  <c r="AF2" i="1" l="1"/>
  <c r="AF1" i="1" s="1"/>
  <c r="AG2" i="1"/>
  <c r="AG1" i="1" s="1"/>
  <c r="AF3" i="1"/>
  <c r="AG3" i="1"/>
  <c r="B22" i="1" l="1"/>
  <c r="B23" i="1"/>
  <c r="B24" i="1"/>
  <c r="B25" i="1"/>
  <c r="B26" i="1"/>
  <c r="B27" i="1"/>
  <c r="B28" i="1"/>
  <c r="B29" i="1"/>
  <c r="B30" i="1"/>
  <c r="B31" i="1"/>
  <c r="B32" i="1"/>
  <c r="B33" i="1"/>
  <c r="B34" i="1"/>
  <c r="B35" i="1"/>
  <c r="B36" i="1"/>
  <c r="B37" i="1"/>
  <c r="B38" i="1"/>
  <c r="B39" i="1"/>
  <c r="B40" i="1"/>
  <c r="B41" i="1"/>
  <c r="B42" i="1"/>
  <c r="B43" i="1"/>
  <c r="B44" i="1"/>
  <c r="B7" i="1"/>
  <c r="B8" i="1"/>
  <c r="B9" i="1"/>
  <c r="B10" i="1"/>
  <c r="B11" i="1"/>
  <c r="B12" i="1"/>
  <c r="B13" i="1"/>
  <c r="B14" i="1"/>
  <c r="B15" i="1"/>
  <c r="B16" i="1"/>
  <c r="B17" i="1"/>
  <c r="B18" i="1"/>
  <c r="B19" i="1"/>
  <c r="B20" i="1"/>
  <c r="B21" i="1"/>
  <c r="AE2" i="1" l="1"/>
  <c r="AE1" i="1" s="1"/>
  <c r="AE3" i="1"/>
  <c r="C55" i="10"/>
  <c r="C53" i="10"/>
  <c r="B53" i="10"/>
  <c r="C52" i="10"/>
  <c r="B52" i="10"/>
  <c r="C51" i="10"/>
  <c r="B51" i="10"/>
  <c r="C50" i="10"/>
  <c r="B50" i="10"/>
  <c r="C49" i="10"/>
  <c r="B49" i="10"/>
  <c r="C48" i="10"/>
  <c r="B48" i="10"/>
  <c r="C47" i="10"/>
  <c r="B47" i="10"/>
  <c r="C46" i="10"/>
  <c r="B46" i="10"/>
  <c r="C45" i="10"/>
  <c r="B45" i="10"/>
  <c r="C44" i="10"/>
  <c r="B44" i="10"/>
  <c r="C43" i="10"/>
  <c r="B43" i="10"/>
  <c r="C42" i="10"/>
  <c r="B42" i="10"/>
  <c r="C41" i="10"/>
  <c r="B41" i="10"/>
  <c r="C40" i="10"/>
  <c r="B40" i="10"/>
  <c r="C39" i="10"/>
  <c r="B39" i="10"/>
  <c r="C38" i="10"/>
  <c r="B38" i="10"/>
  <c r="C37" i="10"/>
  <c r="B37" i="10"/>
  <c r="C36" i="10"/>
  <c r="B36" i="10"/>
  <c r="C35" i="10"/>
  <c r="B35" i="10"/>
  <c r="C34" i="10"/>
  <c r="B34" i="10"/>
  <c r="C33" i="10"/>
  <c r="B33" i="10"/>
  <c r="C32" i="10"/>
  <c r="B32" i="10"/>
  <c r="C31" i="10"/>
  <c r="B31" i="10"/>
  <c r="C30" i="10"/>
  <c r="B30" i="10"/>
  <c r="C29" i="10"/>
  <c r="B29" i="10"/>
  <c r="C28" i="10"/>
  <c r="B28" i="10"/>
  <c r="C27" i="10"/>
  <c r="B27" i="10"/>
  <c r="C26" i="10"/>
  <c r="B26" i="10"/>
  <c r="C25" i="10"/>
  <c r="B25" i="10"/>
  <c r="C24" i="10"/>
  <c r="B24" i="10"/>
  <c r="C23" i="10"/>
  <c r="B23" i="10"/>
  <c r="C22" i="10"/>
  <c r="B22" i="10"/>
  <c r="C21" i="10"/>
  <c r="B21" i="10"/>
  <c r="C20" i="10"/>
  <c r="B20" i="10"/>
  <c r="C19" i="10"/>
  <c r="B19" i="10"/>
  <c r="C18" i="10"/>
  <c r="B18" i="10"/>
  <c r="C17" i="10"/>
  <c r="B17" i="10"/>
  <c r="C16" i="10"/>
  <c r="B16" i="10"/>
  <c r="C15" i="10"/>
  <c r="B15" i="10"/>
  <c r="G6" i="10" l="1"/>
  <c r="G7" i="10"/>
  <c r="G8" i="10"/>
  <c r="G9" i="10"/>
  <c r="G10" i="10"/>
  <c r="G11" i="10"/>
  <c r="G12" i="10"/>
  <c r="G13" i="10"/>
  <c r="S3" i="1"/>
  <c r="T3" i="1"/>
  <c r="G14" i="10" l="1"/>
  <c r="B15" i="9" l="1"/>
  <c r="B16" i="9"/>
  <c r="B17" i="9"/>
  <c r="B18" i="9"/>
  <c r="B19" i="9"/>
  <c r="B20" i="9"/>
  <c r="B21" i="9"/>
  <c r="B22" i="9"/>
  <c r="B23" i="9"/>
  <c r="B24" i="9"/>
  <c r="B25" i="9"/>
  <c r="B26" i="9"/>
  <c r="B27" i="9"/>
  <c r="B28" i="9"/>
  <c r="B29" i="9"/>
  <c r="B30" i="9"/>
  <c r="B31" i="9"/>
  <c r="B32" i="9"/>
  <c r="B33" i="9"/>
  <c r="B34" i="9"/>
  <c r="B35" i="9"/>
  <c r="B36" i="9"/>
  <c r="B37" i="9"/>
  <c r="B38" i="9"/>
  <c r="B39" i="9"/>
  <c r="B40" i="9"/>
  <c r="B41" i="9"/>
  <c r="B42" i="9"/>
  <c r="B43" i="9"/>
  <c r="B44" i="9"/>
  <c r="B45" i="9"/>
  <c r="B46" i="9"/>
  <c r="B47" i="9"/>
  <c r="B48" i="9"/>
  <c r="B49" i="9"/>
  <c r="B50" i="9"/>
  <c r="B51" i="9"/>
  <c r="B52" i="9"/>
  <c r="B53" i="9"/>
  <c r="C44" i="9"/>
  <c r="C45" i="9"/>
  <c r="C46" i="9"/>
  <c r="C47" i="9"/>
  <c r="C48" i="9"/>
  <c r="C49" i="9"/>
  <c r="C50" i="9"/>
  <c r="C51" i="9"/>
  <c r="C52" i="9"/>
  <c r="C53" i="9"/>
  <c r="C15" i="9"/>
  <c r="C16" i="9"/>
  <c r="C17" i="9"/>
  <c r="C18" i="9"/>
  <c r="C19" i="9"/>
  <c r="C20" i="9"/>
  <c r="C21" i="9"/>
  <c r="C22" i="9"/>
  <c r="C23" i="9"/>
  <c r="C24" i="9"/>
  <c r="C25" i="9"/>
  <c r="C26" i="9"/>
  <c r="C27" i="9"/>
  <c r="C28" i="9"/>
  <c r="C29" i="9"/>
  <c r="C30" i="9"/>
  <c r="C31" i="9"/>
  <c r="C32" i="9"/>
  <c r="C33" i="9"/>
  <c r="C34" i="9"/>
  <c r="C35" i="9"/>
  <c r="C36" i="9"/>
  <c r="C37" i="9"/>
  <c r="C38" i="9"/>
  <c r="C39" i="9"/>
  <c r="C40" i="9"/>
  <c r="C41" i="9"/>
  <c r="C42" i="9"/>
  <c r="C43" i="9"/>
  <c r="F8" i="9" l="1"/>
  <c r="F9" i="9"/>
  <c r="F13" i="9"/>
  <c r="F7" i="9"/>
  <c r="F12" i="9"/>
  <c r="F6" i="9"/>
  <c r="F10" i="9"/>
  <c r="F11" i="9"/>
  <c r="C55" i="9"/>
  <c r="W2" i="1" l="1"/>
  <c r="W1" i="1" s="1"/>
  <c r="X2" i="1"/>
  <c r="X1" i="1" s="1"/>
  <c r="Y2" i="1"/>
  <c r="Y1" i="1" s="1"/>
  <c r="Z2" i="1"/>
  <c r="Z1" i="1" s="1"/>
  <c r="AA2" i="1"/>
  <c r="AA1" i="1" s="1"/>
  <c r="AB2" i="1"/>
  <c r="AB1" i="1" s="1"/>
  <c r="AC2" i="1"/>
  <c r="AC1" i="1" s="1"/>
  <c r="AD2" i="1"/>
  <c r="AD1" i="1" s="1"/>
  <c r="W3" i="1"/>
  <c r="X3" i="1"/>
  <c r="Y3" i="1"/>
  <c r="Z3" i="1"/>
  <c r="AA3" i="1"/>
  <c r="AB3" i="1"/>
  <c r="AC3" i="1"/>
  <c r="AD3" i="1"/>
  <c r="M2" i="1"/>
  <c r="M1" i="1" s="1"/>
  <c r="M3" i="1"/>
  <c r="V3" i="1" l="1"/>
  <c r="V2" i="1"/>
  <c r="V1" i="1" s="1"/>
  <c r="U3" i="1"/>
  <c r="U2" i="1"/>
  <c r="U1" i="1" s="1"/>
  <c r="T2" i="1"/>
  <c r="T1" i="1" s="1"/>
  <c r="S2" i="1"/>
  <c r="S1" i="1" s="1"/>
  <c r="B5" i="1" l="1"/>
  <c r="B6" i="1"/>
  <c r="B4" i="1"/>
  <c r="N3" i="1" l="1"/>
  <c r="O3" i="1"/>
  <c r="P3" i="1"/>
  <c r="Q3" i="1"/>
  <c r="R3" i="1"/>
  <c r="L3" i="1"/>
  <c r="N2" i="1"/>
  <c r="N1" i="1" s="1"/>
  <c r="O2" i="1"/>
  <c r="O1" i="1" s="1"/>
  <c r="P2" i="1"/>
  <c r="P1" i="1" s="1"/>
  <c r="Q2" i="1"/>
  <c r="Q1" i="1" s="1"/>
  <c r="R2" i="1"/>
  <c r="R1" i="1" s="1"/>
  <c r="L2" i="1"/>
  <c r="L1" i="1" s="1"/>
  <c r="B6" i="2" l="1"/>
  <c r="B7" i="2" a="1"/>
  <c r="B7" i="2" l="1"/>
  <c r="B8" i="2"/>
  <c r="C11" i="2" l="1"/>
  <c r="C12" i="2"/>
  <c r="C6" i="2"/>
  <c r="C9" i="2"/>
  <c r="C10" i="2"/>
  <c r="J32" i="13" a="1"/>
  <c r="T20" i="13" a="1"/>
  <c r="Y37" i="13" a="1"/>
  <c r="E22" i="10"/>
  <c r="J35" i="13" a="1"/>
  <c r="S34" i="13" a="1"/>
  <c r="Z16" i="13" a="1"/>
  <c r="F46" i="13"/>
  <c r="R22" i="13" a="1"/>
  <c r="R30" i="13" a="1"/>
  <c r="F43" i="17" a="1"/>
  <c r="F31" i="10"/>
  <c r="I44" i="10"/>
  <c r="I22" i="13" a="1"/>
  <c r="F40" i="10"/>
  <c r="E17" i="13"/>
  <c r="O42" i="13" a="1"/>
  <c r="J25" i="9"/>
  <c r="F29" i="13"/>
  <c r="I17" i="10"/>
  <c r="H30" i="17" a="1"/>
  <c r="X24" i="13" a="1"/>
  <c r="Q27" i="10"/>
  <c r="Q43" i="10"/>
  <c r="O20" i="10"/>
  <c r="F50" i="10"/>
  <c r="Y27" i="13" a="1"/>
  <c r="H23" i="10"/>
  <c r="W36" i="13" a="1"/>
  <c r="H24" i="10"/>
  <c r="P43" i="10"/>
  <c r="P21" i="10"/>
  <c r="U35" i="13" a="1"/>
  <c r="I44" i="13" a="1"/>
  <c r="AC47" i="13"/>
  <c r="K40" i="10"/>
  <c r="R40" i="13" a="1"/>
  <c r="I21" i="9"/>
  <c r="R38" i="13" a="1"/>
  <c r="S24" i="13" a="1"/>
  <c r="O41" i="10"/>
  <c r="J50" i="13" a="1"/>
  <c r="Q22" i="10"/>
  <c r="L43" i="10"/>
  <c r="J36" i="9"/>
  <c r="J49" i="10"/>
  <c r="H30" i="10"/>
  <c r="Q33" i="10"/>
  <c r="N38" i="13" a="1"/>
  <c r="N37" i="10"/>
  <c r="K43" i="13" a="1"/>
  <c r="F42" i="13"/>
  <c r="E38" i="13"/>
  <c r="G20" i="9" a="1"/>
  <c r="I41" i="10"/>
  <c r="L53" i="9"/>
  <c r="W53" i="13" a="1"/>
  <c r="H51" i="13" a="1"/>
  <c r="R29" i="13" a="1"/>
  <c r="Z51" i="13" a="1"/>
  <c r="H39" i="13" a="1"/>
  <c r="I25" i="13" a="1"/>
  <c r="F16" i="17" a="1"/>
  <c r="I41" i="13" a="1"/>
  <c r="I46" i="10"/>
  <c r="I16" i="9"/>
  <c r="R26" i="13" a="1"/>
  <c r="G35" i="9" a="1"/>
  <c r="W18" i="13" a="1"/>
  <c r="S44" i="13" a="1"/>
  <c r="M20" i="10"/>
  <c r="H42" i="17" a="1"/>
  <c r="G43" i="9" a="1"/>
  <c r="H52" i="10"/>
  <c r="Y44" i="13" a="1"/>
  <c r="H35" i="17" a="1"/>
  <c r="X27" i="13" a="1"/>
  <c r="T40" i="13" a="1"/>
  <c r="P33" i="13" a="1"/>
  <c r="J48" i="9"/>
  <c r="I47" i="9"/>
  <c r="I49" i="17" a="1"/>
  <c r="X48" i="13" a="1"/>
  <c r="I43" i="9"/>
  <c r="P32" i="10"/>
  <c r="F49" i="17" a="1"/>
  <c r="N38" i="10"/>
  <c r="O48" i="13" a="1"/>
  <c r="X36" i="13" a="1"/>
  <c r="O34" i="10"/>
  <c r="I40" i="9"/>
  <c r="G28" i="17" a="1"/>
  <c r="E22" i="13"/>
  <c r="N33" i="13" a="1"/>
  <c r="S48" i="13" a="1"/>
  <c r="H28" i="17" a="1"/>
  <c r="S47" i="13" a="1"/>
  <c r="J47" i="10"/>
  <c r="F27" i="17" a="1"/>
  <c r="M26" i="10"/>
  <c r="U48" i="13" a="1"/>
  <c r="E36" i="13"/>
  <c r="F16" i="13"/>
  <c r="J18" i="13" a="1"/>
  <c r="K28" i="13" a="1"/>
  <c r="W51" i="13" a="1"/>
  <c r="I32" i="13" a="1"/>
  <c r="L40" i="10"/>
  <c r="F20" i="17" a="1"/>
  <c r="J21" i="13" a="1"/>
  <c r="Q17" i="10"/>
  <c r="H21" i="10"/>
  <c r="J43" i="13" a="1"/>
  <c r="M48" i="10"/>
  <c r="R36" i="13" a="1"/>
  <c r="E38" i="10"/>
  <c r="M30" i="13" a="1"/>
  <c r="Z31" i="13" a="1"/>
  <c r="P20" i="10"/>
  <c r="P17" i="13" a="1"/>
  <c r="P26" i="13" a="1"/>
  <c r="E18" i="10"/>
  <c r="F30" i="17" a="1"/>
  <c r="F21" i="10"/>
  <c r="P37" i="10"/>
  <c r="I30" i="13" a="1"/>
  <c r="H19" i="17" a="1"/>
  <c r="K25" i="10"/>
  <c r="H53" i="10"/>
  <c r="Q30" i="10"/>
  <c r="I42" i="13" a="1"/>
  <c r="F18" i="10"/>
  <c r="E23" i="9"/>
  <c r="F45" i="17" a="1"/>
  <c r="O46" i="10"/>
  <c r="F26" i="17" a="1"/>
  <c r="L35" i="9"/>
  <c r="AC33" i="13"/>
  <c r="U16" i="13" a="1"/>
  <c r="N49" i="13" a="1"/>
  <c r="H51" i="10"/>
  <c r="M17" i="13" a="1"/>
  <c r="K42" i="10"/>
  <c r="E49" i="17" a="1"/>
  <c r="F39" i="13"/>
  <c r="W22" i="13" a="1"/>
  <c r="M36" i="13" a="1"/>
  <c r="K49" i="9"/>
  <c r="Y33" i="13" a="1"/>
  <c r="F40" i="13"/>
  <c r="L36" i="9"/>
  <c r="M15" i="13" a="1"/>
  <c r="R43" i="13" a="1"/>
  <c r="N47" i="13" a="1"/>
  <c r="G27" i="9" a="1"/>
  <c r="R19" i="13" a="1"/>
  <c r="O22" i="10"/>
  <c r="S26" i="13" a="1"/>
  <c r="S19" i="13" a="1"/>
  <c r="E33" i="9"/>
  <c r="G24" i="17" a="1"/>
  <c r="O20" i="13" a="1"/>
  <c r="F25" i="17" a="1"/>
  <c r="F30" i="10"/>
  <c r="H27" i="17" a="1"/>
  <c r="P24" i="10"/>
  <c r="G29" i="17" a="1"/>
  <c r="G42" i="17" a="1"/>
  <c r="N49" i="10"/>
  <c r="M41" i="10"/>
  <c r="P36" i="10"/>
  <c r="O43" i="13" a="1"/>
  <c r="N29" i="10"/>
  <c r="M19" i="10"/>
  <c r="K53" i="13" a="1"/>
  <c r="K31" i="10"/>
  <c r="O21" i="10"/>
  <c r="U33" i="13" a="1"/>
  <c r="S25" i="13" a="1"/>
  <c r="G23" i="9" a="1"/>
  <c r="F46" i="10"/>
  <c r="R52" i="13" a="1"/>
  <c r="H21" i="13" a="1"/>
  <c r="L41" i="9"/>
  <c r="J27" i="13" a="1"/>
  <c r="Z50" i="13" a="1"/>
  <c r="M47" i="10"/>
  <c r="J43" i="10"/>
  <c r="R51" i="13" a="1"/>
  <c r="I34" i="10"/>
  <c r="F51" i="10"/>
  <c r="P38" i="13" a="1"/>
  <c r="J33" i="10"/>
  <c r="H15" i="17" a="1"/>
  <c r="J44" i="13" a="1"/>
  <c r="F31" i="13"/>
  <c r="E43" i="13"/>
  <c r="L49" i="10"/>
  <c r="I35" i="9"/>
  <c r="I17" i="17" a="1"/>
  <c r="I49" i="13" a="1"/>
  <c r="I43" i="13" a="1"/>
  <c r="W27" i="13" a="1"/>
  <c r="P52" i="13" a="1"/>
  <c r="O52" i="10"/>
  <c r="F34" i="17" a="1"/>
  <c r="K47" i="10"/>
  <c r="Z28" i="13" a="1"/>
  <c r="I38" i="9"/>
  <c r="E52" i="17" a="1"/>
  <c r="I18" i="9"/>
  <c r="L17" i="9"/>
  <c r="N45" i="13" a="1"/>
  <c r="W34" i="13" a="1"/>
  <c r="K27" i="9"/>
  <c r="N15" i="10"/>
  <c r="R20" i="13" a="1"/>
  <c r="I38" i="10"/>
  <c r="N40" i="10"/>
  <c r="H18" i="13" a="1"/>
  <c r="P16" i="13" a="1"/>
  <c r="N17" i="13" a="1"/>
  <c r="W15" i="13" a="1"/>
  <c r="U53" i="13" a="1"/>
  <c r="L18" i="10"/>
  <c r="E20" i="17" a="1"/>
  <c r="F19" i="10"/>
  <c r="X40" i="13" a="1"/>
  <c r="H38" i="13" a="1"/>
  <c r="M28" i="13" a="1"/>
  <c r="P41" i="13" a="1"/>
  <c r="I52" i="17" a="1"/>
  <c r="X44" i="13" a="1"/>
  <c r="H30" i="13" a="1"/>
  <c r="G32" i="9" a="1"/>
  <c r="G19" i="9" a="1"/>
  <c r="Z34" i="13" a="1"/>
  <c r="I26" i="10"/>
  <c r="F30" i="13"/>
  <c r="N50" i="13" a="1"/>
  <c r="J33" i="13" a="1"/>
  <c r="H44" i="17" a="1"/>
  <c r="Q16" i="10"/>
  <c r="P47" i="13" a="1"/>
  <c r="J21" i="10"/>
  <c r="X28" i="13" a="1"/>
  <c r="H20" i="13" a="1"/>
  <c r="E47" i="17" a="1"/>
  <c r="E40" i="17" a="1"/>
  <c r="G50" i="9" a="1"/>
  <c r="Q36" i="10"/>
  <c r="F52" i="17" a="1"/>
  <c r="U26" i="13" a="1"/>
  <c r="T27" i="13" a="1"/>
  <c r="O50" i="13" a="1"/>
  <c r="Z37" i="13" a="1"/>
  <c r="M53" i="10"/>
  <c r="Z53" i="13" a="1"/>
  <c r="E52" i="13"/>
  <c r="P48" i="10"/>
  <c r="K46" i="10"/>
  <c r="AC40" i="13"/>
  <c r="J48" i="10"/>
  <c r="I39" i="13" a="1"/>
  <c r="K18" i="10"/>
  <c r="J35" i="10"/>
  <c r="I44" i="9"/>
  <c r="K41" i="13" a="1"/>
  <c r="N34" i="10"/>
  <c r="Z18" i="13" a="1"/>
  <c r="J20" i="13" a="1"/>
  <c r="U52" i="13" a="1"/>
  <c r="E51" i="10"/>
  <c r="E53" i="10"/>
  <c r="E26" i="10"/>
  <c r="F37" i="13"/>
  <c r="L27" i="10"/>
  <c r="K16" i="13" a="1"/>
  <c r="G29" i="9" a="1"/>
  <c r="K17" i="10"/>
  <c r="AC27" i="13"/>
  <c r="M39" i="13" a="1"/>
  <c r="K45" i="13" a="1"/>
  <c r="I32" i="9"/>
  <c r="P37" i="13" a="1"/>
  <c r="F25" i="10"/>
  <c r="E44" i="10"/>
  <c r="P29" i="10"/>
  <c r="O15" i="13" a="1"/>
  <c r="J28" i="13" a="1"/>
  <c r="I29" i="13" a="1"/>
  <c r="R28" i="13" a="1"/>
  <c r="K46" i="13" a="1"/>
  <c r="K28" i="9"/>
  <c r="Z48" i="13" a="1"/>
  <c r="P45" i="13" a="1"/>
  <c r="L46" i="10"/>
  <c r="I41" i="17" a="1"/>
  <c r="K51" i="9"/>
  <c r="K32" i="13" a="1"/>
  <c r="H27" i="10"/>
  <c r="L35" i="10"/>
  <c r="G38" i="9" a="1"/>
  <c r="AC19" i="13"/>
  <c r="H23" i="17" a="1"/>
  <c r="W23" i="13" a="1"/>
  <c r="R39" i="13" a="1"/>
  <c r="I22" i="17" a="1"/>
  <c r="U44" i="13" a="1"/>
  <c r="F37" i="17" a="1"/>
  <c r="X37" i="13" a="1"/>
  <c r="J44" i="10"/>
  <c r="K47" i="13" a="1"/>
  <c r="L43" i="9"/>
  <c r="N22" i="10"/>
  <c r="E18" i="9"/>
  <c r="O18" i="13" a="1"/>
  <c r="M41" i="13" a="1"/>
  <c r="O48" i="10"/>
  <c r="O24" i="13" a="1"/>
  <c r="J24" i="13" a="1"/>
  <c r="AC50" i="13"/>
  <c r="X53" i="13" a="1"/>
  <c r="K51" i="13" a="1"/>
  <c r="K34" i="13" a="1"/>
  <c r="L52" i="10"/>
  <c r="E21" i="17" a="1"/>
  <c r="X50" i="13" a="1"/>
  <c r="G17" i="9" a="1"/>
  <c r="Q38" i="10"/>
  <c r="J51" i="9"/>
  <c r="E49" i="9"/>
  <c r="O33" i="13" a="1"/>
  <c r="O43" i="10"/>
  <c r="E45" i="10"/>
  <c r="O28" i="10"/>
  <c r="H53" i="13" a="1"/>
  <c r="P50" i="13" a="1"/>
  <c r="Z47" i="13" a="1"/>
  <c r="U28" i="13" a="1"/>
  <c r="I26" i="9"/>
  <c r="Y26" i="13" a="1"/>
  <c r="M52" i="13" a="1"/>
  <c r="H39" i="10"/>
  <c r="L50" i="10"/>
  <c r="K37" i="10"/>
  <c r="Y20" i="13" a="1"/>
  <c r="I39" i="9"/>
  <c r="K48" i="13" a="1"/>
  <c r="M39" i="10"/>
  <c r="Z33" i="13" a="1"/>
  <c r="K32" i="9"/>
  <c r="I51" i="17" a="1"/>
  <c r="P25" i="10"/>
  <c r="I31" i="17" a="1"/>
  <c r="AC43" i="13"/>
  <c r="E31" i="9"/>
  <c r="J29" i="13" a="1"/>
  <c r="G27" i="17" a="1"/>
  <c r="Y52" i="13" a="1"/>
  <c r="N35" i="10"/>
  <c r="E42" i="9"/>
  <c r="L25" i="9"/>
  <c r="F32" i="17" a="1"/>
  <c r="E37" i="13"/>
  <c r="L28" i="9"/>
  <c r="K44" i="13" a="1"/>
  <c r="E28" i="13"/>
  <c r="Z15" i="13" a="1"/>
  <c r="P28" i="13" a="1"/>
  <c r="L24" i="9"/>
  <c r="H40" i="13" a="1"/>
  <c r="S43" i="13" a="1"/>
  <c r="I45" i="17" a="1"/>
  <c r="M27" i="10"/>
  <c r="I37" i="10"/>
  <c r="Y50" i="13" a="1"/>
  <c r="E15" i="9"/>
  <c r="I40" i="13" a="1"/>
  <c r="I35" i="10"/>
  <c r="K43" i="10"/>
  <c r="X33" i="13" a="1"/>
  <c r="K28" i="10"/>
  <c r="F24" i="10"/>
  <c r="N16" i="13" a="1"/>
  <c r="P23" i="10"/>
  <c r="M44" i="10"/>
  <c r="O39" i="13" a="1"/>
  <c r="P22" i="13" a="1"/>
  <c r="G41" i="9" a="1"/>
  <c r="X34" i="13" a="1"/>
  <c r="H50" i="17" a="1"/>
  <c r="E15" i="17" a="1"/>
  <c r="U17" i="13" a="1"/>
  <c r="O16" i="10"/>
  <c r="J52" i="13" a="1"/>
  <c r="W47" i="13" a="1"/>
  <c r="I23" i="13" a="1"/>
  <c r="P29" i="13" a="1"/>
  <c r="E34" i="13"/>
  <c r="J53" i="10"/>
  <c r="E19" i="13"/>
  <c r="T22" i="13" a="1"/>
  <c r="E18" i="13"/>
  <c r="T52" i="13" a="1"/>
  <c r="F22" i="10"/>
  <c r="P32" i="13" a="1"/>
  <c r="G21" i="9" a="1"/>
  <c r="J53" i="13" a="1"/>
  <c r="I36" i="17" a="1"/>
  <c r="N46" i="13" a="1"/>
  <c r="F36" i="13"/>
  <c r="AC31" i="13"/>
  <c r="F17" i="17" a="1"/>
  <c r="Q51" i="10"/>
  <c r="K46" i="9"/>
  <c r="N18" i="13" a="1"/>
  <c r="Z17" i="13" a="1"/>
  <c r="U47" i="13" a="1"/>
  <c r="J36" i="10"/>
  <c r="I43" i="10"/>
  <c r="J37" i="9"/>
  <c r="AC38" i="13"/>
  <c r="M29" i="13" a="1"/>
  <c r="Y22" i="13" a="1"/>
  <c r="L15" i="10"/>
  <c r="P30" i="10"/>
  <c r="E41" i="17" a="1"/>
  <c r="I47" i="13" a="1"/>
  <c r="L50" i="9"/>
  <c r="J40" i="9"/>
  <c r="M32" i="13" a="1"/>
  <c r="N53" i="10"/>
  <c r="H46" i="13" a="1"/>
  <c r="E32" i="10"/>
  <c r="I48" i="10"/>
  <c r="H24" i="13" a="1"/>
  <c r="J44" i="9"/>
  <c r="I26" i="17" a="1"/>
  <c r="J32" i="9"/>
  <c r="P50" i="10"/>
  <c r="N15" i="13" a="1"/>
  <c r="J31" i="9"/>
  <c r="F42" i="17" a="1"/>
  <c r="H52" i="13" a="1"/>
  <c r="E26" i="9"/>
  <c r="O42" i="10"/>
  <c r="E45" i="17" a="1"/>
  <c r="F24" i="17" a="1"/>
  <c r="E30" i="17" a="1"/>
  <c r="O45" i="10"/>
  <c r="E31" i="13"/>
  <c r="W19" i="13" a="1"/>
  <c r="J39" i="13" a="1"/>
  <c r="E49" i="13"/>
  <c r="M43" i="13" a="1"/>
  <c r="K26" i="13" a="1"/>
  <c r="M28" i="10"/>
  <c r="Q41" i="10"/>
  <c r="M22" i="10"/>
  <c r="Y19" i="13" a="1"/>
  <c r="F28" i="17" a="1"/>
  <c r="L39" i="9"/>
  <c r="M23" i="13" a="1"/>
  <c r="X43" i="13" a="1"/>
  <c r="X52" i="13" a="1"/>
  <c r="J17" i="9"/>
  <c r="T29" i="13" a="1"/>
  <c r="O17" i="13" a="1"/>
  <c r="O26" i="13" a="1"/>
  <c r="H48" i="13" a="1"/>
  <c r="Q18" i="10"/>
  <c r="J48" i="13" a="1"/>
  <c r="F44" i="17" a="1"/>
  <c r="H50" i="10"/>
  <c r="S30" i="13" a="1"/>
  <c r="J35" i="9"/>
  <c r="E36" i="17" a="1"/>
  <c r="L49" i="9"/>
  <c r="F38" i="13"/>
  <c r="O36" i="10"/>
  <c r="Q39" i="10"/>
  <c r="I47" i="10"/>
  <c r="W25" i="13" a="1"/>
  <c r="N36" i="13" a="1"/>
  <c r="O25" i="10"/>
  <c r="W48" i="13" a="1"/>
  <c r="L23" i="9"/>
  <c r="Y18" i="13" a="1"/>
  <c r="U27" i="13" a="1"/>
  <c r="J46" i="9"/>
  <c r="X51" i="13" a="1"/>
  <c r="H25" i="10"/>
  <c r="W43" i="13" a="1"/>
  <c r="I27" i="17" a="1"/>
  <c r="K23" i="9"/>
  <c r="E28" i="9"/>
  <c r="S35" i="13" a="1"/>
  <c r="Y47" i="13" a="1"/>
  <c r="S27" i="13" a="1"/>
  <c r="U19" i="13" a="1"/>
  <c r="AC34" i="13"/>
  <c r="P46" i="10"/>
  <c r="H27" i="13" a="1"/>
  <c r="O30" i="10"/>
  <c r="F52" i="10"/>
  <c r="AC22" i="13"/>
  <c r="H34" i="13" a="1"/>
  <c r="P35" i="13" a="1"/>
  <c r="K15" i="13" a="1"/>
  <c r="M46" i="10"/>
  <c r="F31" i="17" a="1"/>
  <c r="G39" i="17" a="1"/>
  <c r="I50" i="13" a="1"/>
  <c r="R27" i="13" a="1"/>
  <c r="T19" i="13" a="1"/>
  <c r="M35" i="13" a="1"/>
  <c r="Z23" i="13" a="1"/>
  <c r="U24" i="13" a="1"/>
  <c r="F27" i="10"/>
  <c r="K38" i="10"/>
  <c r="T42" i="13" a="1"/>
  <c r="X39" i="13" a="1"/>
  <c r="K27" i="13" a="1"/>
  <c r="K15" i="9"/>
  <c r="U32" i="13" a="1"/>
  <c r="N53" i="13" a="1"/>
  <c r="M22" i="13" a="1"/>
  <c r="J25" i="13" a="1"/>
  <c r="I38" i="13" a="1"/>
  <c r="G44" i="9" a="1"/>
  <c r="F51" i="17" a="1"/>
  <c r="Y23" i="13" a="1"/>
  <c r="K30" i="9"/>
  <c r="N37" i="13" a="1"/>
  <c r="J15" i="9"/>
  <c r="J18" i="10"/>
  <c r="O40" i="10"/>
  <c r="K25" i="13" a="1"/>
  <c r="W24" i="13" a="1"/>
  <c r="E50" i="9"/>
  <c r="I36" i="10"/>
  <c r="E39" i="17" a="1"/>
  <c r="H28" i="13" a="1"/>
  <c r="I42" i="17" a="1"/>
  <c r="O15" i="10"/>
  <c r="S15" i="13" a="1"/>
  <c r="F20" i="13"/>
  <c r="AC39" i="13"/>
  <c r="K35" i="10"/>
  <c r="X19" i="13" a="1"/>
  <c r="H41" i="17" a="1"/>
  <c r="H46" i="10"/>
  <c r="J36" i="13" a="1"/>
  <c r="Y42" i="13" a="1"/>
  <c r="S49" i="13" a="1"/>
  <c r="K52" i="9"/>
  <c r="H34" i="17" a="1"/>
  <c r="K21" i="10"/>
  <c r="E44" i="13"/>
  <c r="E34" i="10"/>
  <c r="K24" i="13" a="1"/>
  <c r="S33" i="13" a="1"/>
  <c r="F33" i="13"/>
  <c r="H52" i="17" a="1"/>
  <c r="I24" i="17" a="1"/>
  <c r="H49" i="10"/>
  <c r="F47" i="10"/>
  <c r="L15" i="9"/>
  <c r="K36" i="10"/>
  <c r="I27" i="9"/>
  <c r="T34" i="13" a="1"/>
  <c r="J34" i="9"/>
  <c r="M40" i="10"/>
  <c r="I51" i="13" a="1"/>
  <c r="T36" i="13" a="1"/>
  <c r="K42" i="13" a="1"/>
  <c r="I26" i="13" a="1"/>
  <c r="J28" i="10"/>
  <c r="Z40" i="13" a="1"/>
  <c r="G28" i="9" a="1"/>
  <c r="K15" i="10"/>
  <c r="O18" i="10"/>
  <c r="I15" i="9"/>
  <c r="I31" i="9"/>
  <c r="H26" i="13" a="1"/>
  <c r="O46" i="13" a="1"/>
  <c r="Z35" i="13" a="1"/>
  <c r="J39" i="9"/>
  <c r="J46" i="10"/>
  <c r="E27" i="9"/>
  <c r="L42" i="10"/>
  <c r="E18" i="17" a="1"/>
  <c r="N20" i="10"/>
  <c r="H23" i="13" a="1"/>
  <c r="L29" i="9"/>
  <c r="P25" i="13" a="1"/>
  <c r="X31" i="13" a="1"/>
  <c r="L44" i="9"/>
  <c r="J24" i="9"/>
  <c r="H49" i="13" a="1"/>
  <c r="T43" i="13" a="1"/>
  <c r="J42" i="13" a="1"/>
  <c r="E50" i="10"/>
  <c r="W31" i="13" a="1"/>
  <c r="G15" i="9" a="1"/>
  <c r="J26" i="13" a="1"/>
  <c r="L16" i="10"/>
  <c r="H16" i="13" a="1"/>
  <c r="I50" i="10"/>
  <c r="Q42" i="10"/>
  <c r="F34" i="10"/>
  <c r="E37" i="17" a="1"/>
  <c r="I40" i="10"/>
  <c r="P36" i="13" a="1"/>
  <c r="Q31" i="10"/>
  <c r="H26" i="17" a="1"/>
  <c r="I35" i="13" a="1"/>
  <c r="F39" i="10"/>
  <c r="Q40" i="10"/>
  <c r="K35" i="9"/>
  <c r="G31" i="17" a="1"/>
  <c r="G50" i="17" a="1"/>
  <c r="E15" i="13"/>
  <c r="O31" i="10"/>
  <c r="G47" i="17" a="1"/>
  <c r="E19" i="9"/>
  <c r="K50" i="10"/>
  <c r="I34" i="13" a="1"/>
  <c r="J28" i="9"/>
  <c r="G34" i="17" a="1"/>
  <c r="F16" i="10"/>
  <c r="N51" i="10"/>
  <c r="E29" i="13"/>
  <c r="E24" i="10"/>
  <c r="I50" i="17" a="1"/>
  <c r="U22" i="13" a="1"/>
  <c r="H20" i="17" a="1"/>
  <c r="I51" i="10"/>
  <c r="N47" i="10"/>
  <c r="I22" i="9"/>
  <c r="AC21" i="13"/>
  <c r="K26" i="9"/>
  <c r="Z39" i="13" a="1"/>
  <c r="H28" i="10"/>
  <c r="F40" i="17" a="1"/>
  <c r="Z32" i="13" a="1"/>
  <c r="E41" i="9"/>
  <c r="L31" i="10"/>
  <c r="AC30" i="13"/>
  <c r="X17" i="13" a="1"/>
  <c r="J51" i="10"/>
  <c r="O47" i="10"/>
  <c r="Y30" i="13" a="1"/>
  <c r="L48" i="9"/>
  <c r="J17" i="10"/>
  <c r="L20" i="9"/>
  <c r="L30" i="9"/>
  <c r="L26" i="9"/>
  <c r="G18" i="17" a="1"/>
  <c r="N24" i="10"/>
  <c r="S32" i="13" a="1"/>
  <c r="O47" i="13" a="1"/>
  <c r="G35" i="17" a="1"/>
  <c r="M24" i="13" a="1"/>
  <c r="O34" i="13" a="1"/>
  <c r="O29" i="10"/>
  <c r="J18" i="9"/>
  <c r="G19" i="17" a="1"/>
  <c r="F21" i="13"/>
  <c r="T37" i="13" a="1"/>
  <c r="M18" i="10"/>
  <c r="M43" i="10"/>
  <c r="Z52" i="13" a="1"/>
  <c r="I41" i="9"/>
  <c r="F44" i="10"/>
  <c r="Q53" i="10"/>
  <c r="P39" i="10"/>
  <c r="J16" i="13" a="1"/>
  <c r="F45" i="10"/>
  <c r="H22" i="13" a="1"/>
  <c r="U21" i="13" a="1"/>
  <c r="I28" i="17" a="1"/>
  <c r="H37" i="13" a="1"/>
  <c r="S45" i="13" a="1"/>
  <c r="K24" i="10"/>
  <c r="S52" i="13" a="1"/>
  <c r="O35" i="13" a="1"/>
  <c r="N18" i="10"/>
  <c r="E34" i="17" a="1"/>
  <c r="O16" i="13" a="1"/>
  <c r="H31" i="13" a="1"/>
  <c r="AC52" i="13"/>
  <c r="H38" i="10"/>
  <c r="K30" i="13" a="1"/>
  <c r="P53" i="13" a="1"/>
  <c r="P19" i="10"/>
  <c r="E24" i="13"/>
  <c r="E16" i="13"/>
  <c r="F53" i="10"/>
  <c r="Y25" i="13" a="1"/>
  <c r="E26" i="13"/>
  <c r="P44" i="10"/>
  <c r="F32" i="10"/>
  <c r="N32" i="13" a="1"/>
  <c r="L33" i="10"/>
  <c r="M27" i="13" a="1"/>
  <c r="M16" i="13" a="1"/>
  <c r="N27" i="10"/>
  <c r="U50" i="13" a="1"/>
  <c r="J50" i="9"/>
  <c r="I18" i="10"/>
  <c r="O52" i="13" a="1"/>
  <c r="E21" i="10"/>
  <c r="R50" i="13" a="1"/>
  <c r="Z46" i="13" a="1"/>
  <c r="I43" i="17" a="1"/>
  <c r="S40" i="13" a="1"/>
  <c r="F24" i="13"/>
  <c r="M25" i="10"/>
  <c r="E42" i="10"/>
  <c r="H29" i="10"/>
  <c r="I40" i="17" a="1"/>
  <c r="M49" i="13" a="1"/>
  <c r="I28" i="13" a="1"/>
  <c r="U23" i="13" a="1"/>
  <c r="M23" i="10"/>
  <c r="W38" i="13" a="1"/>
  <c r="J25" i="10"/>
  <c r="G17" i="17" a="1"/>
  <c r="P21" i="13" a="1"/>
  <c r="R17" i="13" a="1"/>
  <c r="Y51" i="13" a="1"/>
  <c r="M50" i="10"/>
  <c r="N36" i="10"/>
  <c r="W44" i="13" a="1"/>
  <c r="T28" i="13" a="1"/>
  <c r="U31" i="13" a="1"/>
  <c r="G46" i="9" a="1"/>
  <c r="P43" i="13" a="1"/>
  <c r="G45" i="9" a="1"/>
  <c r="Z19" i="13" a="1"/>
  <c r="J42" i="9"/>
  <c r="X35" i="13" a="1"/>
  <c r="K50" i="9"/>
  <c r="H17" i="10"/>
  <c r="G51" i="9" a="1"/>
  <c r="E32" i="13"/>
  <c r="I42" i="9"/>
  <c r="E36" i="9"/>
  <c r="J37" i="10"/>
  <c r="M50" i="13" a="1"/>
  <c r="E16" i="17" a="1"/>
  <c r="E41" i="13"/>
  <c r="S20" i="13" a="1"/>
  <c r="I29" i="17" a="1"/>
  <c r="X16" i="13" a="1"/>
  <c r="Y34" i="13" a="1"/>
  <c r="F19" i="13"/>
  <c r="T31" i="13" a="1"/>
  <c r="R42" i="13" a="1"/>
  <c r="M26" i="13" a="1"/>
  <c r="O49" i="10"/>
  <c r="F45" i="13"/>
  <c r="O30" i="13" a="1"/>
  <c r="M34" i="10"/>
  <c r="F36" i="10"/>
  <c r="M42" i="13" a="1"/>
  <c r="K26" i="10"/>
  <c r="L30" i="10"/>
  <c r="N21" i="10"/>
  <c r="G53" i="17" a="1"/>
  <c r="Y24" i="13" a="1"/>
  <c r="M48" i="13" a="1"/>
  <c r="W45" i="13" a="1"/>
  <c r="T25" i="13" a="1"/>
  <c r="W39" i="13" a="1"/>
  <c r="I16" i="17" a="1"/>
  <c r="F23" i="10"/>
  <c r="F26" i="13"/>
  <c r="L46" i="9"/>
  <c r="X49" i="13" a="1"/>
  <c r="O41" i="13" a="1"/>
  <c r="E25" i="9"/>
  <c r="G42" i="9" a="1"/>
  <c r="K19" i="9"/>
  <c r="X42" i="13" a="1"/>
  <c r="M52" i="10"/>
  <c r="E17" i="9"/>
  <c r="J38" i="10"/>
  <c r="E27" i="13"/>
  <c r="AC41" i="13"/>
  <c r="E17" i="10"/>
  <c r="J21" i="9"/>
  <c r="O29" i="13" a="1"/>
  <c r="U42" i="13" a="1"/>
  <c r="G41" i="17" a="1"/>
  <c r="L31" i="9"/>
  <c r="J38" i="9"/>
  <c r="R45" i="13" a="1"/>
  <c r="M38" i="13" a="1"/>
  <c r="F51" i="13"/>
  <c r="K29" i="9"/>
  <c r="P35" i="10"/>
  <c r="N26" i="13" a="1"/>
  <c r="O36" i="13" a="1"/>
  <c r="E22" i="9"/>
  <c r="I46" i="9"/>
  <c r="W17" i="13" a="1"/>
  <c r="E45" i="13"/>
  <c r="P15" i="13" a="1"/>
  <c r="H43" i="13" a="1"/>
  <c r="O31" i="13" a="1"/>
  <c r="Y53" i="13" a="1"/>
  <c r="M32" i="10"/>
  <c r="E37" i="9"/>
  <c r="Y17" i="13" a="1"/>
  <c r="Z41" i="13" a="1"/>
  <c r="Q46" i="10"/>
  <c r="Y45" i="13" a="1"/>
  <c r="M25" i="13" a="1"/>
  <c r="I33" i="17" a="1"/>
  <c r="N22" i="13" a="1"/>
  <c r="P34" i="10"/>
  <c r="J16" i="9"/>
  <c r="K39" i="10"/>
  <c r="M16" i="10"/>
  <c r="T45" i="13" a="1"/>
  <c r="T44" i="13" a="1"/>
  <c r="J30" i="10"/>
  <c r="F28" i="13"/>
  <c r="H32" i="10"/>
  <c r="Z36" i="13" a="1"/>
  <c r="F34" i="13"/>
  <c r="N26" i="10"/>
  <c r="L38" i="9"/>
  <c r="Q24" i="10"/>
  <c r="S39" i="13" a="1"/>
  <c r="Y32" i="13" a="1"/>
  <c r="M31" i="13" a="1"/>
  <c r="Q21" i="10"/>
  <c r="J19" i="10"/>
  <c r="H44" i="10"/>
  <c r="AC24" i="13"/>
  <c r="W40" i="13" a="1"/>
  <c r="G16" i="9" a="1"/>
  <c r="I53" i="10"/>
  <c r="E16" i="10"/>
  <c r="H45" i="17" a="1"/>
  <c r="O49" i="13" a="1"/>
  <c r="S51" i="13" a="1"/>
  <c r="K53" i="9"/>
  <c r="P51" i="10"/>
  <c r="G31" i="9" a="1"/>
  <c r="X32" i="13" a="1"/>
  <c r="T15" i="13" a="1"/>
  <c r="X20" i="13" a="1"/>
  <c r="E52" i="10"/>
  <c r="H18" i="10"/>
  <c r="J49" i="13" a="1"/>
  <c r="E28" i="17" a="1"/>
  <c r="I27" i="10"/>
  <c r="H48" i="10"/>
  <c r="G53" i="9" a="1"/>
  <c r="I31" i="10"/>
  <c r="U39" i="13" a="1"/>
  <c r="P46" i="13" a="1"/>
  <c r="H35" i="10"/>
  <c r="I49" i="10"/>
  <c r="J46" i="13" a="1"/>
  <c r="L34" i="10"/>
  <c r="G48" i="17" a="1"/>
  <c r="K49" i="13" a="1"/>
  <c r="I24" i="13" a="1"/>
  <c r="M33" i="10"/>
  <c r="E46" i="17" a="1"/>
  <c r="P17" i="10"/>
  <c r="G44" i="17" a="1"/>
  <c r="T38" i="13" a="1"/>
  <c r="U30" i="13" a="1"/>
  <c r="X22" i="13" a="1"/>
  <c r="AC37" i="13"/>
  <c r="L21" i="9"/>
  <c r="K47" i="9"/>
  <c r="T46" i="13" a="1"/>
  <c r="K22" i="13" a="1"/>
  <c r="M46" i="13" a="1"/>
  <c r="H33" i="10"/>
  <c r="X29" i="13" a="1"/>
  <c r="G34" i="9" a="1"/>
  <c r="J45" i="13" a="1"/>
  <c r="H41" i="13" a="1"/>
  <c r="S50" i="13" a="1"/>
  <c r="Q37" i="10"/>
  <c r="G30" i="17" a="1"/>
  <c r="H29" i="17" a="1"/>
  <c r="O37" i="10"/>
  <c r="N46" i="10"/>
  <c r="AC44" i="13"/>
  <c r="Y36" i="13" a="1"/>
  <c r="K34" i="10"/>
  <c r="G40" i="17" a="1"/>
  <c r="I18" i="17" a="1"/>
  <c r="E31" i="17" a="1"/>
  <c r="J45" i="9"/>
  <c r="E33" i="10"/>
  <c r="J30" i="13" a="1"/>
  <c r="L36" i="10"/>
  <c r="N52" i="13" a="1"/>
  <c r="R47" i="13" a="1"/>
  <c r="L53" i="10"/>
  <c r="O27" i="13" a="1"/>
  <c r="L47" i="9"/>
  <c r="E53" i="13"/>
  <c r="Y41" i="13" a="1"/>
  <c r="N28" i="13" a="1"/>
  <c r="I23" i="9"/>
  <c r="X21" i="13" a="1"/>
  <c r="N25" i="13" a="1"/>
  <c r="J23" i="13" a="1"/>
  <c r="E20" i="13"/>
  <c r="J34" i="13" a="1"/>
  <c r="K16" i="9"/>
  <c r="W46" i="13" a="1"/>
  <c r="K22" i="10"/>
  <c r="O50" i="10"/>
  <c r="F39" i="17" a="1"/>
  <c r="N30" i="10"/>
  <c r="J40" i="13" a="1"/>
  <c r="N32" i="10"/>
  <c r="K34" i="9"/>
  <c r="I24" i="10"/>
  <c r="O23" i="10"/>
  <c r="H47" i="13" a="1"/>
  <c r="W52" i="13" a="1"/>
  <c r="N19" i="10"/>
  <c r="E51" i="17" a="1"/>
  <c r="I18" i="13" a="1"/>
  <c r="T50" i="13" a="1"/>
  <c r="H24" i="17" a="1"/>
  <c r="W35" i="13" a="1"/>
  <c r="L40" i="9"/>
  <c r="E25" i="13"/>
  <c r="O38" i="10"/>
  <c r="F15" i="17" a="1"/>
  <c r="E23" i="13"/>
  <c r="Q50" i="10"/>
  <c r="L19" i="10"/>
  <c r="K39" i="13" a="1"/>
  <c r="E53" i="9"/>
  <c r="G25" i="9" a="1"/>
  <c r="I15" i="17" a="1"/>
  <c r="P42" i="13" a="1"/>
  <c r="J19" i="9"/>
  <c r="K32" i="10"/>
  <c r="J31" i="10"/>
  <c r="L34" i="9"/>
  <c r="S23" i="13" a="1"/>
  <c r="H19" i="13" a="1"/>
  <c r="F44" i="13"/>
  <c r="Z46" i="13" l="1"/>
  <c r="I42" i="17"/>
  <c r="I47" i="13"/>
  <c r="Y17" i="13"/>
  <c r="R50" i="13"/>
  <c r="G45" i="9"/>
  <c r="H45" i="9" s="1"/>
  <c r="I26" i="17"/>
  <c r="F51" i="17"/>
  <c r="G44" i="13"/>
  <c r="H28" i="13"/>
  <c r="E41" i="17"/>
  <c r="Y22" i="13"/>
  <c r="N22" i="13"/>
  <c r="O52" i="13"/>
  <c r="G44" i="9"/>
  <c r="H44" i="9" s="1"/>
  <c r="M29" i="13"/>
  <c r="F39" i="17"/>
  <c r="Y53" i="13"/>
  <c r="H19" i="13"/>
  <c r="H24" i="13"/>
  <c r="I38" i="13"/>
  <c r="Y51" i="13"/>
  <c r="O31" i="13"/>
  <c r="P43" i="13"/>
  <c r="J25" i="13"/>
  <c r="R17" i="13"/>
  <c r="I33" i="17"/>
  <c r="H43" i="13"/>
  <c r="U50" i="13"/>
  <c r="E39" i="17"/>
  <c r="M22" i="13"/>
  <c r="G31" i="9"/>
  <c r="H31" i="9" s="1"/>
  <c r="M25" i="13"/>
  <c r="P15" i="13"/>
  <c r="S23" i="13"/>
  <c r="N53" i="13"/>
  <c r="P42" i="13"/>
  <c r="M16" i="13"/>
  <c r="X20" i="13"/>
  <c r="U32" i="13"/>
  <c r="U47" i="13"/>
  <c r="P21" i="13"/>
  <c r="Y45" i="13"/>
  <c r="W17" i="13"/>
  <c r="M27" i="13"/>
  <c r="G46" i="9"/>
  <c r="H46" i="9" s="1"/>
  <c r="Z17" i="13"/>
  <c r="W46" i="13"/>
  <c r="M46" i="9"/>
  <c r="H46" i="13"/>
  <c r="K27" i="13"/>
  <c r="N18" i="13"/>
  <c r="I15" i="17"/>
  <c r="N32" i="13"/>
  <c r="T15" i="13"/>
  <c r="W24" i="13"/>
  <c r="X39" i="13"/>
  <c r="G17" i="17"/>
  <c r="Z41" i="13"/>
  <c r="O36" i="13"/>
  <c r="U31" i="13"/>
  <c r="T42" i="13"/>
  <c r="G25" i="9"/>
  <c r="N26" i="13"/>
  <c r="K25" i="13"/>
  <c r="F17" i="17"/>
  <c r="J34" i="13"/>
  <c r="T28" i="13"/>
  <c r="G47" i="17"/>
  <c r="Y25" i="13"/>
  <c r="T34" i="13"/>
  <c r="U24" i="13"/>
  <c r="G36" i="13"/>
  <c r="J23" i="13"/>
  <c r="G51" i="13"/>
  <c r="X32" i="13"/>
  <c r="Z23" i="13"/>
  <c r="N46" i="13"/>
  <c r="W38" i="13"/>
  <c r="N25" i="13"/>
  <c r="M38" i="13"/>
  <c r="M35" i="13"/>
  <c r="I36" i="17"/>
  <c r="S51" i="13"/>
  <c r="X21" i="13"/>
  <c r="R45" i="13"/>
  <c r="W44" i="13"/>
  <c r="M32" i="13"/>
  <c r="T19" i="13"/>
  <c r="J53" i="13"/>
  <c r="R27" i="13"/>
  <c r="G21" i="9"/>
  <c r="H21" i="9" s="1"/>
  <c r="U23" i="13"/>
  <c r="N28" i="13"/>
  <c r="P53" i="13"/>
  <c r="I50" i="13"/>
  <c r="P32" i="13"/>
  <c r="O49" i="13"/>
  <c r="Y41" i="13"/>
  <c r="G41" i="17"/>
  <c r="K30" i="13"/>
  <c r="L8" i="9"/>
  <c r="J8" i="9"/>
  <c r="G39" i="17"/>
  <c r="K39" i="13"/>
  <c r="U42" i="13"/>
  <c r="F31" i="17"/>
  <c r="T52" i="13"/>
  <c r="I28" i="13"/>
  <c r="O29" i="13"/>
  <c r="G50" i="17"/>
  <c r="H45" i="17"/>
  <c r="O27" i="13"/>
  <c r="H31" i="13"/>
  <c r="I24" i="17"/>
  <c r="N37" i="13"/>
  <c r="K15" i="13"/>
  <c r="T22" i="13"/>
  <c r="O16" i="13"/>
  <c r="H52" i="17"/>
  <c r="G31" i="17"/>
  <c r="P35" i="13"/>
  <c r="R47" i="13"/>
  <c r="E34" i="17"/>
  <c r="G33" i="13"/>
  <c r="H34" i="13"/>
  <c r="M49" i="13"/>
  <c r="N52" i="13"/>
  <c r="S33" i="13"/>
  <c r="O35" i="13"/>
  <c r="K24" i="13"/>
  <c r="P29" i="13"/>
  <c r="I40" i="17"/>
  <c r="J30" i="13"/>
  <c r="S52" i="13"/>
  <c r="I23" i="13"/>
  <c r="Y23" i="13"/>
  <c r="H27" i="13"/>
  <c r="W47" i="13"/>
  <c r="X42" i="13"/>
  <c r="S45" i="13"/>
  <c r="J52" i="13"/>
  <c r="E31" i="17"/>
  <c r="H37" i="13"/>
  <c r="H34" i="17"/>
  <c r="I35" i="13"/>
  <c r="G16" i="9"/>
  <c r="I18" i="17"/>
  <c r="G42" i="9"/>
  <c r="H42" i="9" s="1"/>
  <c r="I28" i="17"/>
  <c r="H26" i="17"/>
  <c r="U19" i="13"/>
  <c r="U17" i="13"/>
  <c r="G40" i="17"/>
  <c r="U21" i="13"/>
  <c r="K26" i="13"/>
  <c r="S27" i="13"/>
  <c r="E15" i="17"/>
  <c r="W40" i="13"/>
  <c r="O41" i="13"/>
  <c r="H22" i="13"/>
  <c r="M43" i="13"/>
  <c r="P36" i="13"/>
  <c r="Y47" i="13"/>
  <c r="H50" i="17"/>
  <c r="G24" i="13"/>
  <c r="Y36" i="13"/>
  <c r="X49" i="13"/>
  <c r="S35" i="13"/>
  <c r="X34" i="13"/>
  <c r="S40" i="13"/>
  <c r="J16" i="13"/>
  <c r="E37" i="17"/>
  <c r="G41" i="9"/>
  <c r="H41" i="9" s="1"/>
  <c r="G26" i="13"/>
  <c r="J39" i="13"/>
  <c r="P22" i="13"/>
  <c r="I43" i="17"/>
  <c r="S49" i="13"/>
  <c r="I27" i="17"/>
  <c r="O39" i="13"/>
  <c r="H29" i="17"/>
  <c r="I16" i="17"/>
  <c r="W19" i="13"/>
  <c r="W43" i="13"/>
  <c r="G30" i="17"/>
  <c r="W39" i="13"/>
  <c r="Y42" i="13"/>
  <c r="H16" i="13"/>
  <c r="H13" i="10"/>
  <c r="T25" i="13"/>
  <c r="Z52" i="13"/>
  <c r="X51" i="13"/>
  <c r="N16" i="13"/>
  <c r="M31" i="13"/>
  <c r="S50" i="13"/>
  <c r="W45" i="13"/>
  <c r="J26" i="13"/>
  <c r="Y32" i="13"/>
  <c r="H41" i="13"/>
  <c r="M48" i="13"/>
  <c r="E30" i="17"/>
  <c r="G15" i="9"/>
  <c r="U27" i="13"/>
  <c r="S39" i="13"/>
  <c r="J45" i="13"/>
  <c r="Y24" i="13"/>
  <c r="T37" i="13"/>
  <c r="J36" i="13"/>
  <c r="W31" i="13"/>
  <c r="Y18" i="13"/>
  <c r="X33" i="13"/>
  <c r="G34" i="9"/>
  <c r="H34" i="9" s="1"/>
  <c r="G53" i="17"/>
  <c r="G21" i="13"/>
  <c r="F24" i="17"/>
  <c r="G20" i="9"/>
  <c r="H20" i="9" s="1"/>
  <c r="L6" i="9"/>
  <c r="X29" i="13"/>
  <c r="G19" i="17"/>
  <c r="E45" i="17"/>
  <c r="J42" i="13"/>
  <c r="W48" i="13"/>
  <c r="G42" i="13"/>
  <c r="T43" i="13"/>
  <c r="I40" i="13"/>
  <c r="K43" i="13"/>
  <c r="M46" i="13"/>
  <c r="H49" i="13"/>
  <c r="N36" i="13"/>
  <c r="I32" i="13"/>
  <c r="G34" i="13"/>
  <c r="K22" i="13"/>
  <c r="M42" i="13"/>
  <c r="O34" i="13"/>
  <c r="H41" i="17"/>
  <c r="W51" i="13"/>
  <c r="N38" i="13"/>
  <c r="W25" i="13"/>
  <c r="Y50" i="13"/>
  <c r="F15" i="17"/>
  <c r="T46" i="13"/>
  <c r="K28" i="13"/>
  <c r="M24" i="13"/>
  <c r="Z36" i="13"/>
  <c r="J18" i="13"/>
  <c r="G35" i="17"/>
  <c r="H52" i="13"/>
  <c r="X31" i="13"/>
  <c r="G16" i="13"/>
  <c r="F10" i="13"/>
  <c r="O30" i="13"/>
  <c r="O47" i="13"/>
  <c r="X19" i="13"/>
  <c r="P25" i="13"/>
  <c r="I45" i="17"/>
  <c r="G45" i="13"/>
  <c r="U48" i="13"/>
  <c r="S32" i="13"/>
  <c r="F42" i="17"/>
  <c r="G38" i="13"/>
  <c r="S43" i="13"/>
  <c r="X22" i="13"/>
  <c r="H23" i="13"/>
  <c r="F27" i="17"/>
  <c r="J50" i="13"/>
  <c r="H40" i="13"/>
  <c r="U30" i="13"/>
  <c r="M26" i="13"/>
  <c r="G18" i="17"/>
  <c r="E36" i="17"/>
  <c r="G28" i="13"/>
  <c r="T38" i="13"/>
  <c r="R42" i="13"/>
  <c r="S47" i="13"/>
  <c r="S24" i="13"/>
  <c r="N15" i="13"/>
  <c r="E18" i="17"/>
  <c r="P28" i="13"/>
  <c r="W35" i="13"/>
  <c r="H28" i="17"/>
  <c r="R38" i="13"/>
  <c r="G44" i="17"/>
  <c r="Z33" i="13"/>
  <c r="T31" i="13"/>
  <c r="S48" i="13"/>
  <c r="S30" i="13"/>
  <c r="Z15" i="13"/>
  <c r="H24" i="17"/>
  <c r="G19" i="13"/>
  <c r="N33" i="13"/>
  <c r="R40" i="13"/>
  <c r="K48" i="13"/>
  <c r="G20" i="13"/>
  <c r="T50" i="13"/>
  <c r="E46" i="17"/>
  <c r="Y34" i="13"/>
  <c r="S15" i="13"/>
  <c r="G28" i="17"/>
  <c r="Y20" i="13"/>
  <c r="F44" i="17"/>
  <c r="K44" i="13"/>
  <c r="I18" i="13"/>
  <c r="F25" i="17"/>
  <c r="I44" i="13"/>
  <c r="X16" i="13"/>
  <c r="O20" i="13"/>
  <c r="U35" i="13"/>
  <c r="J48" i="13"/>
  <c r="G24" i="17"/>
  <c r="X36" i="13"/>
  <c r="I24" i="13"/>
  <c r="I29" i="17"/>
  <c r="Y30" i="13"/>
  <c r="H18" i="13"/>
  <c r="O48" i="13"/>
  <c r="O8" i="10"/>
  <c r="M52" i="13"/>
  <c r="Z35" i="13"/>
  <c r="S19" i="13"/>
  <c r="Y26" i="13"/>
  <c r="T44" i="13"/>
  <c r="K49" i="13"/>
  <c r="S26" i="13"/>
  <c r="F49" i="17"/>
  <c r="W36" i="13"/>
  <c r="S20" i="13"/>
  <c r="R20" i="13"/>
  <c r="H6" i="10"/>
  <c r="O46" i="13"/>
  <c r="U28" i="13"/>
  <c r="H48" i="13"/>
  <c r="F32" i="17"/>
  <c r="R19" i="13"/>
  <c r="Y27" i="13"/>
  <c r="E51" i="17"/>
  <c r="Z47" i="13"/>
  <c r="G48" i="17"/>
  <c r="K11" i="9"/>
  <c r="G27" i="9"/>
  <c r="X48" i="13"/>
  <c r="P50" i="13"/>
  <c r="H26" i="13"/>
  <c r="W34" i="13"/>
  <c r="N47" i="13"/>
  <c r="I49" i="17"/>
  <c r="O26" i="13"/>
  <c r="H53" i="13"/>
  <c r="N45" i="13"/>
  <c r="R43" i="13"/>
  <c r="E16" i="17"/>
  <c r="X17" i="13"/>
  <c r="M15" i="13"/>
  <c r="H20" i="17"/>
  <c r="O17" i="13"/>
  <c r="P33" i="13"/>
  <c r="X24" i="13"/>
  <c r="W52" i="13"/>
  <c r="J46" i="13"/>
  <c r="E52" i="17"/>
  <c r="G40" i="13"/>
  <c r="T40" i="13"/>
  <c r="H30" i="17"/>
  <c r="M50" i="13"/>
  <c r="O33" i="13"/>
  <c r="U22" i="13"/>
  <c r="Y33" i="13"/>
  <c r="X27" i="13"/>
  <c r="M15" i="9"/>
  <c r="T29" i="13"/>
  <c r="Z28" i="13"/>
  <c r="H35" i="17"/>
  <c r="G29" i="13"/>
  <c r="T45" i="13"/>
  <c r="W23" i="13"/>
  <c r="M36" i="13"/>
  <c r="Y44" i="13"/>
  <c r="J13" i="9"/>
  <c r="H23" i="17"/>
  <c r="F34" i="17"/>
  <c r="W22" i="13"/>
  <c r="O42" i="13"/>
  <c r="I50" i="17"/>
  <c r="G17" i="9"/>
  <c r="G39" i="13"/>
  <c r="G43" i="9"/>
  <c r="H43" i="9" s="1"/>
  <c r="X50" i="13"/>
  <c r="G38" i="9"/>
  <c r="H38" i="9" s="1"/>
  <c r="Y52" i="13"/>
  <c r="P52" i="13"/>
  <c r="E49" i="17"/>
  <c r="H42" i="17"/>
  <c r="H47" i="13"/>
  <c r="E21" i="17"/>
  <c r="W27" i="13"/>
  <c r="I22" i="13"/>
  <c r="H11" i="10"/>
  <c r="I43" i="13"/>
  <c r="M17" i="13"/>
  <c r="S44" i="13"/>
  <c r="K34" i="13"/>
  <c r="K32" i="13"/>
  <c r="K8" i="10"/>
  <c r="I49" i="13"/>
  <c r="W18" i="13"/>
  <c r="X52" i="13"/>
  <c r="K51" i="13"/>
  <c r="I17" i="17"/>
  <c r="N49" i="13"/>
  <c r="G35" i="9"/>
  <c r="H35" i="9" s="1"/>
  <c r="F43" i="17"/>
  <c r="G27" i="17"/>
  <c r="X53" i="13"/>
  <c r="I41" i="17"/>
  <c r="G29" i="9"/>
  <c r="H29" i="9" s="1"/>
  <c r="M35" i="9"/>
  <c r="U16" i="13"/>
  <c r="R26" i="13"/>
  <c r="R30" i="13"/>
  <c r="K16" i="13"/>
  <c r="R22" i="13"/>
  <c r="P46" i="13"/>
  <c r="J24" i="13"/>
  <c r="P45" i="13"/>
  <c r="G46" i="13"/>
  <c r="O24" i="13"/>
  <c r="Z48" i="13"/>
  <c r="G37" i="13"/>
  <c r="G31" i="13"/>
  <c r="F26" i="17"/>
  <c r="I41" i="13"/>
  <c r="Z16" i="13"/>
  <c r="Z32" i="13"/>
  <c r="J44" i="13"/>
  <c r="F16" i="17"/>
  <c r="S34" i="13"/>
  <c r="M41" i="13"/>
  <c r="K46" i="13"/>
  <c r="H15" i="17"/>
  <c r="F45" i="17"/>
  <c r="I25" i="13"/>
  <c r="J35" i="13"/>
  <c r="G28" i="9"/>
  <c r="H28" i="9" s="1"/>
  <c r="O18" i="13"/>
  <c r="R28" i="13"/>
  <c r="H39" i="13"/>
  <c r="X43" i="13"/>
  <c r="I29" i="13"/>
  <c r="U52" i="13"/>
  <c r="P38" i="13"/>
  <c r="Z51" i="13"/>
  <c r="Y37" i="13"/>
  <c r="J29" i="13"/>
  <c r="J28" i="13"/>
  <c r="J20" i="13"/>
  <c r="I42" i="13"/>
  <c r="R29" i="13"/>
  <c r="T20" i="13"/>
  <c r="O6" i="10"/>
  <c r="O15" i="13"/>
  <c r="Z18" i="13"/>
  <c r="H51" i="13"/>
  <c r="J32" i="13"/>
  <c r="U39" i="13"/>
  <c r="K47" i="13"/>
  <c r="R51" i="13"/>
  <c r="W53" i="13"/>
  <c r="K41" i="13"/>
  <c r="K13" i="10"/>
  <c r="F40" i="17"/>
  <c r="X37" i="13"/>
  <c r="H19" i="17"/>
  <c r="F37" i="17"/>
  <c r="P37" i="13"/>
  <c r="Z50" i="13"/>
  <c r="I30" i="13"/>
  <c r="Z40" i="13"/>
  <c r="U44" i="13"/>
  <c r="J27" i="13"/>
  <c r="M23" i="13"/>
  <c r="I22" i="17"/>
  <c r="K45" i="13"/>
  <c r="I39" i="13"/>
  <c r="R39" i="13"/>
  <c r="M39" i="13"/>
  <c r="H21" i="13"/>
  <c r="F30" i="17"/>
  <c r="R52" i="13"/>
  <c r="P26" i="13"/>
  <c r="G51" i="9"/>
  <c r="H51" i="9" s="1"/>
  <c r="G23" i="9"/>
  <c r="P17" i="13"/>
  <c r="S25" i="13"/>
  <c r="Z53" i="13"/>
  <c r="U33" i="13"/>
  <c r="Z31" i="13"/>
  <c r="M30" i="13"/>
  <c r="Z37" i="13"/>
  <c r="O50" i="13"/>
  <c r="K53" i="13"/>
  <c r="R36" i="13"/>
  <c r="T27" i="13"/>
  <c r="G53" i="9"/>
  <c r="H53" i="9" s="1"/>
  <c r="U26" i="13"/>
  <c r="J43" i="13"/>
  <c r="F52" i="17"/>
  <c r="O43" i="13"/>
  <c r="Z39" i="13"/>
  <c r="G34" i="17"/>
  <c r="G50" i="9"/>
  <c r="H50" i="9" s="1"/>
  <c r="J21" i="13"/>
  <c r="I26" i="13"/>
  <c r="E40" i="17"/>
  <c r="F20" i="17"/>
  <c r="F28" i="17"/>
  <c r="E47" i="17"/>
  <c r="G42" i="17"/>
  <c r="I31" i="17"/>
  <c r="H20" i="13"/>
  <c r="G29" i="17"/>
  <c r="X28" i="13"/>
  <c r="H27" i="17"/>
  <c r="P47" i="13"/>
  <c r="H44" i="17"/>
  <c r="K42" i="13"/>
  <c r="J33" i="13"/>
  <c r="Y19" i="13"/>
  <c r="N50" i="13"/>
  <c r="P13" i="10"/>
  <c r="G30" i="13"/>
  <c r="Z34" i="13"/>
  <c r="X35" i="13"/>
  <c r="G19" i="9"/>
  <c r="G32" i="9"/>
  <c r="H32" i="9" s="1"/>
  <c r="I34" i="13"/>
  <c r="H30" i="13"/>
  <c r="T36" i="13"/>
  <c r="X44" i="13"/>
  <c r="I52" i="17"/>
  <c r="I51" i="17"/>
  <c r="P41" i="13"/>
  <c r="M28" i="13"/>
  <c r="E28" i="17"/>
  <c r="H38" i="13"/>
  <c r="X40" i="13"/>
  <c r="E20" i="17"/>
  <c r="I51" i="13"/>
  <c r="U53" i="13"/>
  <c r="W15" i="13"/>
  <c r="J40" i="13"/>
  <c r="N17" i="13"/>
  <c r="J49" i="13"/>
  <c r="P16" i="13"/>
  <c r="Z19" i="13"/>
  <c r="E30" i="10"/>
  <c r="I37" i="13" a="1"/>
  <c r="S17" i="13" a="1"/>
  <c r="F49" i="10"/>
  <c r="I34" i="17" a="1"/>
  <c r="Z27" i="13" a="1"/>
  <c r="H43" i="10"/>
  <c r="G49" i="17" a="1"/>
  <c r="I28" i="10"/>
  <c r="Q19" i="10"/>
  <c r="N40" i="13" a="1"/>
  <c r="Z42" i="13" a="1"/>
  <c r="G22" i="9" a="1"/>
  <c r="U29" i="13" a="1"/>
  <c r="H41" i="10"/>
  <c r="Y31" i="13" a="1"/>
  <c r="S42" i="13" a="1"/>
  <c r="H17" i="17" a="1"/>
  <c r="L47" i="10"/>
  <c r="N23" i="10"/>
  <c r="M37" i="10"/>
  <c r="F53" i="13"/>
  <c r="E42" i="13"/>
  <c r="F47" i="13"/>
  <c r="G36" i="17" a="1"/>
  <c r="M51" i="10"/>
  <c r="Y29" i="13" a="1"/>
  <c r="AC32" i="13"/>
  <c r="H21" i="17" a="1"/>
  <c r="P30" i="13" a="1"/>
  <c r="G51" i="17" a="1"/>
  <c r="P38" i="10"/>
  <c r="I21" i="10"/>
  <c r="H31" i="17" a="1"/>
  <c r="U25" i="13" a="1"/>
  <c r="K29" i="10"/>
  <c r="J52" i="9"/>
  <c r="F23" i="13"/>
  <c r="E26" i="17" a="1"/>
  <c r="H35" i="13" a="1"/>
  <c r="X23" i="13" a="1"/>
  <c r="E40" i="13"/>
  <c r="I53" i="9"/>
  <c r="H36" i="13" a="1"/>
  <c r="I20" i="9"/>
  <c r="L48" i="10"/>
  <c r="T53" i="13" a="1"/>
  <c r="F38" i="10"/>
  <c r="K48" i="9"/>
  <c r="N52" i="10"/>
  <c r="K44" i="10"/>
  <c r="M51" i="13" a="1"/>
  <c r="E43" i="17" a="1"/>
  <c r="I45" i="13" a="1"/>
  <c r="O22" i="13" a="1"/>
  <c r="L41" i="10"/>
  <c r="I15" i="13" a="1"/>
  <c r="P52" i="10"/>
  <c r="N25" i="10"/>
  <c r="O38" i="13" a="1"/>
  <c r="X45" i="13" a="1"/>
  <c r="T47" i="13" a="1"/>
  <c r="M35" i="10"/>
  <c r="E21" i="9"/>
  <c r="Z29" i="13" a="1"/>
  <c r="J41" i="10"/>
  <c r="X46" i="13" a="1"/>
  <c r="N27" i="13" a="1"/>
  <c r="J41" i="13" a="1"/>
  <c r="X26" i="13" a="1"/>
  <c r="AC15" i="13"/>
  <c r="AC17" i="13"/>
  <c r="Z38" i="13" a="1"/>
  <c r="G33" i="9" a="1"/>
  <c r="G52" i="9" a="1"/>
  <c r="I22" i="10"/>
  <c r="AC53" i="13"/>
  <c r="F48" i="10"/>
  <c r="S31" i="13" a="1"/>
  <c r="E40" i="10"/>
  <c r="H18" i="17" a="1"/>
  <c r="L45" i="9"/>
  <c r="I15" i="10"/>
  <c r="H50" i="13" a="1"/>
  <c r="W16" i="13" a="1"/>
  <c r="I19" i="10"/>
  <c r="F20" i="10"/>
  <c r="R18" i="13" a="1"/>
  <c r="O35" i="10"/>
  <c r="H46" i="17" a="1"/>
  <c r="L25" i="10"/>
  <c r="U34" i="13" a="1"/>
  <c r="U40" i="13" a="1"/>
  <c r="H45" i="13" a="1"/>
  <c r="E40" i="9"/>
  <c r="L16" i="9"/>
  <c r="J27" i="10"/>
  <c r="J15" i="13" a="1"/>
  <c r="F18" i="13"/>
  <c r="P24" i="13" a="1"/>
  <c r="Q35" i="10"/>
  <c r="K36" i="13" a="1"/>
  <c r="K30" i="10"/>
  <c r="L17" i="10"/>
  <c r="E53" i="17" a="1"/>
  <c r="R16" i="13" a="1"/>
  <c r="L42" i="9"/>
  <c r="G23" i="17" a="1"/>
  <c r="J37" i="13" a="1"/>
  <c r="P41" i="10"/>
  <c r="U38" i="13" a="1"/>
  <c r="O19" i="13" a="1"/>
  <c r="H25" i="17" a="1"/>
  <c r="I33" i="13" a="1"/>
  <c r="I34" i="9"/>
  <c r="L27" i="9"/>
  <c r="J29" i="10"/>
  <c r="S16" i="13" a="1"/>
  <c r="AC51" i="13"/>
  <c r="E23" i="17" a="1"/>
  <c r="E35" i="13"/>
  <c r="F18" i="17" a="1"/>
  <c r="P39" i="13" a="1"/>
  <c r="N17" i="10"/>
  <c r="E19" i="10"/>
  <c r="H53" i="17" a="1"/>
  <c r="T41" i="13" a="1"/>
  <c r="G15" i="17" a="1"/>
  <c r="L52" i="9"/>
  <c r="O32" i="13" a="1"/>
  <c r="T16" i="13" a="1"/>
  <c r="R23" i="13" a="1"/>
  <c r="F43" i="13"/>
  <c r="I48" i="17" a="1"/>
  <c r="M40" i="13" a="1"/>
  <c r="G33" i="17" a="1"/>
  <c r="H45" i="10"/>
  <c r="Q25" i="10"/>
  <c r="P47" i="10"/>
  <c r="S38" i="13" a="1"/>
  <c r="H32" i="17" a="1"/>
  <c r="H22" i="17" a="1"/>
  <c r="F19" i="17" a="1"/>
  <c r="Y28" i="13" a="1"/>
  <c r="U15" i="13" a="1"/>
  <c r="G18" i="9" a="1"/>
  <c r="K35" i="13" a="1"/>
  <c r="E35" i="17" a="1"/>
  <c r="Z20" i="13" a="1"/>
  <c r="K40" i="13" a="1"/>
  <c r="I27" i="13" a="1"/>
  <c r="E46" i="10"/>
  <c r="O44" i="13" a="1"/>
  <c r="P20" i="13" a="1"/>
  <c r="L24" i="10"/>
  <c r="Q45" i="10"/>
  <c r="E30" i="13"/>
  <c r="L20" i="10"/>
  <c r="F15" i="13"/>
  <c r="G37" i="9" a="1"/>
  <c r="N33" i="10"/>
  <c r="L51" i="10"/>
  <c r="E29" i="9"/>
  <c r="Q20" i="10"/>
  <c r="K29" i="13" a="1"/>
  <c r="G38" i="17" a="1"/>
  <c r="H47" i="10"/>
  <c r="O32" i="10"/>
  <c r="W20" i="13" a="1"/>
  <c r="N43" i="13" a="1"/>
  <c r="P31" i="10"/>
  <c r="P40" i="10"/>
  <c r="L26" i="10"/>
  <c r="F41" i="17" a="1"/>
  <c r="AC45" i="13"/>
  <c r="O27" i="10"/>
  <c r="G22" i="17" a="1"/>
  <c r="F47" i="17" a="1"/>
  <c r="Y15" i="13" a="1"/>
  <c r="E48" i="17" a="1"/>
  <c r="I48" i="13" a="1"/>
  <c r="H32" i="13" a="1"/>
  <c r="W30" i="13" a="1"/>
  <c r="E25" i="10"/>
  <c r="H43" i="17" a="1"/>
  <c r="H36" i="10"/>
  <c r="I29" i="9"/>
  <c r="N51" i="13" a="1"/>
  <c r="E39" i="13"/>
  <c r="S41" i="13" a="1"/>
  <c r="M29" i="10"/>
  <c r="L45" i="10"/>
  <c r="P49" i="10"/>
  <c r="E24" i="9"/>
  <c r="I28" i="9"/>
  <c r="G39" i="9" a="1"/>
  <c r="L19" i="9"/>
  <c r="Q26" i="10"/>
  <c r="I19" i="9"/>
  <c r="K20" i="13" a="1"/>
  <c r="K17" i="13" a="1"/>
  <c r="E41" i="10"/>
  <c r="N50" i="10"/>
  <c r="P27" i="13" a="1"/>
  <c r="Y38" i="13" a="1"/>
  <c r="F50" i="13"/>
  <c r="G46" i="17" a="1"/>
  <c r="H42" i="13" a="1"/>
  <c r="P27" i="10"/>
  <c r="H17" i="13" a="1"/>
  <c r="M38" i="10"/>
  <c r="K45" i="9"/>
  <c r="F43" i="10"/>
  <c r="J19" i="13" a="1"/>
  <c r="W49" i="13" a="1"/>
  <c r="Q32" i="10"/>
  <c r="X47" i="13" a="1"/>
  <c r="N45" i="10"/>
  <c r="J43" i="9"/>
  <c r="E38" i="9"/>
  <c r="P33" i="10"/>
  <c r="I53" i="13" a="1"/>
  <c r="I37" i="9"/>
  <c r="H37" i="10"/>
  <c r="R15" i="13" a="1"/>
  <c r="G49" i="9" a="1"/>
  <c r="N31" i="10"/>
  <c r="AC16" i="13"/>
  <c r="W50" i="13" a="1"/>
  <c r="E48" i="13"/>
  <c r="I42" i="10"/>
  <c r="N44" i="10"/>
  <c r="E47" i="13"/>
  <c r="F25" i="13"/>
  <c r="E16" i="9"/>
  <c r="I29" i="10"/>
  <c r="Y40" i="13" a="1"/>
  <c r="I24" i="9"/>
  <c r="G32" i="17" a="1"/>
  <c r="R32" i="13" a="1"/>
  <c r="O45" i="13" a="1"/>
  <c r="M45" i="13" a="1"/>
  <c r="N39" i="13" a="1"/>
  <c r="K40" i="9"/>
  <c r="F46" i="17" a="1"/>
  <c r="I17" i="13" a="1"/>
  <c r="G25" i="17" a="1"/>
  <c r="K21" i="9"/>
  <c r="E28" i="10"/>
  <c r="J31" i="13" a="1"/>
  <c r="Y49" i="13" a="1"/>
  <c r="T32" i="13" a="1"/>
  <c r="K37" i="9"/>
  <c r="N42" i="13" a="1"/>
  <c r="F48" i="13"/>
  <c r="F21" i="17" a="1"/>
  <c r="Q52" i="10"/>
  <c r="R48" i="13" a="1"/>
  <c r="S53" i="13" a="1"/>
  <c r="H51" i="17" a="1"/>
  <c r="I45" i="10"/>
  <c r="AC35" i="13"/>
  <c r="AC49" i="13"/>
  <c r="I52" i="13" a="1"/>
  <c r="H42" i="10"/>
  <c r="E49" i="10"/>
  <c r="E48" i="10"/>
  <c r="G52" i="17" a="1"/>
  <c r="E38" i="17" a="1"/>
  <c r="L39" i="10"/>
  <c r="K53" i="10"/>
  <c r="F15" i="10"/>
  <c r="O19" i="10"/>
  <c r="M31" i="10"/>
  <c r="F33" i="17" a="1"/>
  <c r="F32" i="13"/>
  <c r="N39" i="10"/>
  <c r="H16" i="10"/>
  <c r="H26" i="10"/>
  <c r="E50" i="17" a="1"/>
  <c r="M18" i="13" a="1"/>
  <c r="U36" i="13" a="1"/>
  <c r="M42" i="10"/>
  <c r="W42" i="13" a="1"/>
  <c r="H37" i="17" a="1"/>
  <c r="N41" i="10"/>
  <c r="E42" i="17" a="1"/>
  <c r="P22" i="10"/>
  <c r="U20" i="13" a="1"/>
  <c r="T49" i="13" a="1"/>
  <c r="U41" i="13" a="1"/>
  <c r="E52" i="9"/>
  <c r="F35" i="13"/>
  <c r="E29" i="17" a="1"/>
  <c r="S28" i="13" a="1"/>
  <c r="J17" i="13" a="1"/>
  <c r="N31" i="13" a="1"/>
  <c r="T30" i="13" a="1"/>
  <c r="AC20" i="13"/>
  <c r="K37" i="13" a="1"/>
  <c r="E47" i="9"/>
  <c r="N28" i="10"/>
  <c r="S21" i="13" a="1"/>
  <c r="S29" i="13" a="1"/>
  <c r="L37" i="10"/>
  <c r="N43" i="10"/>
  <c r="I16" i="13" a="1"/>
  <c r="M30" i="10"/>
  <c r="I52" i="10"/>
  <c r="H19" i="10"/>
  <c r="O17" i="10"/>
  <c r="G48" i="9" a="1"/>
  <c r="K20" i="9"/>
  <c r="K17" i="9"/>
  <c r="E29" i="10"/>
  <c r="H40" i="17" a="1"/>
  <c r="L32" i="10"/>
  <c r="Z21" i="13" a="1"/>
  <c r="AC46" i="13"/>
  <c r="J26" i="10"/>
  <c r="I48" i="9"/>
  <c r="E33" i="17" a="1"/>
  <c r="K41" i="9"/>
  <c r="K33" i="9"/>
  <c r="P48" i="13" a="1"/>
  <c r="J47" i="9"/>
  <c r="W29" i="13" a="1"/>
  <c r="T21" i="13" a="1"/>
  <c r="H36" i="17" a="1"/>
  <c r="Z49" i="13" a="1"/>
  <c r="O23" i="13" a="1"/>
  <c r="K44" i="9"/>
  <c r="P23" i="13" a="1"/>
  <c r="F42" i="10"/>
  <c r="K33" i="13" a="1"/>
  <c r="I47" i="17" a="1"/>
  <c r="I39" i="10"/>
  <c r="J45" i="10"/>
  <c r="K27" i="10"/>
  <c r="R31" i="13" a="1"/>
  <c r="AC18" i="13"/>
  <c r="M37" i="13" a="1"/>
  <c r="O51" i="10"/>
  <c r="O51" i="13" a="1"/>
  <c r="K16" i="10"/>
  <c r="R53" i="13" a="1"/>
  <c r="J51" i="13" a="1"/>
  <c r="E32" i="9"/>
  <c r="M20" i="13" a="1"/>
  <c r="AC25" i="13"/>
  <c r="H39" i="17" a="1"/>
  <c r="H44" i="13" a="1"/>
  <c r="H29" i="13" a="1"/>
  <c r="F35" i="17" a="1"/>
  <c r="J22" i="13" a="1"/>
  <c r="K50" i="13" a="1"/>
  <c r="M44" i="13" a="1"/>
  <c r="K39" i="9"/>
  <c r="E48" i="9"/>
  <c r="K51" i="10"/>
  <c r="J34" i="10"/>
  <c r="E39" i="9"/>
  <c r="F50" i="17" a="1"/>
  <c r="T48" i="13" a="1"/>
  <c r="F29" i="17" a="1"/>
  <c r="O39" i="10"/>
  <c r="F48" i="17" a="1"/>
  <c r="L22" i="10"/>
  <c r="P19" i="13" a="1"/>
  <c r="AC26" i="13"/>
  <c r="E27" i="10"/>
  <c r="O40" i="13" a="1"/>
  <c r="E30" i="9"/>
  <c r="Z30" i="13" a="1"/>
  <c r="J50" i="10"/>
  <c r="M19" i="13" a="1"/>
  <c r="F52" i="13"/>
  <c r="E47" i="10"/>
  <c r="O53" i="10"/>
  <c r="E23" i="10"/>
  <c r="K42" i="9"/>
  <c r="G26" i="17" a="1"/>
  <c r="I20" i="17" a="1"/>
  <c r="K52" i="13" a="1"/>
  <c r="Z44" i="13" a="1"/>
  <c r="E44" i="17" a="1"/>
  <c r="H15" i="13" a="1"/>
  <c r="S37" i="13" a="1"/>
  <c r="P16" i="10"/>
  <c r="I20" i="10"/>
  <c r="I49" i="9"/>
  <c r="R34" i="13" a="1"/>
  <c r="E43" i="10"/>
  <c r="M21" i="13" a="1"/>
  <c r="H25" i="13" a="1"/>
  <c r="H33" i="17" a="1"/>
  <c r="J49" i="9"/>
  <c r="E35" i="9"/>
  <c r="S18" i="13" a="1"/>
  <c r="R33" i="13" a="1"/>
  <c r="H31" i="10"/>
  <c r="K52" i="10"/>
  <c r="Z22" i="13" a="1"/>
  <c r="P18" i="13" a="1"/>
  <c r="F29" i="10"/>
  <c r="E45" i="9"/>
  <c r="K25" i="9"/>
  <c r="P42" i="10"/>
  <c r="M15" i="10"/>
  <c r="K45" i="10"/>
  <c r="E35" i="10"/>
  <c r="O33" i="10"/>
  <c r="E24" i="17" a="1"/>
  <c r="S46" i="13" a="1"/>
  <c r="H47" i="17" a="1"/>
  <c r="I53" i="17" a="1"/>
  <c r="P53" i="10"/>
  <c r="K33" i="10"/>
  <c r="I20" i="13" a="1"/>
  <c r="X25" i="13" a="1"/>
  <c r="E19" i="17" a="1"/>
  <c r="J23" i="10"/>
  <c r="L33" i="9"/>
  <c r="I30" i="10"/>
  <c r="X38" i="13" a="1"/>
  <c r="K38" i="13" a="1"/>
  <c r="E46" i="13"/>
  <c r="I38" i="17" a="1"/>
  <c r="F41" i="10"/>
  <c r="U49" i="13" a="1"/>
  <c r="E20" i="9"/>
  <c r="U51" i="13" a="1"/>
  <c r="K18" i="9"/>
  <c r="R24" i="13" a="1"/>
  <c r="Z45" i="13" a="1"/>
  <c r="J15" i="10"/>
  <c r="U46" i="13" a="1"/>
  <c r="O24" i="10"/>
  <c r="O44" i="10"/>
  <c r="G36" i="9" a="1"/>
  <c r="L21" i="10"/>
  <c r="T26" i="13" a="1"/>
  <c r="Y43" i="13" a="1"/>
  <c r="J20" i="10"/>
  <c r="N34" i="13" a="1"/>
  <c r="F49" i="13"/>
  <c r="H15" i="10"/>
  <c r="I17" i="9"/>
  <c r="K31" i="9"/>
  <c r="W41" i="13" a="1"/>
  <c r="N29" i="13" a="1"/>
  <c r="G16" i="17" a="1"/>
  <c r="J23" i="9"/>
  <c r="Q28" i="10"/>
  <c r="L38" i="10"/>
  <c r="N48" i="10"/>
  <c r="I44" i="17" a="1"/>
  <c r="R21" i="13" a="1"/>
  <c r="G20" i="17" a="1"/>
  <c r="W26" i="13" a="1"/>
  <c r="J40" i="10"/>
  <c r="P45" i="10"/>
  <c r="M21" i="10"/>
  <c r="L51" i="9"/>
  <c r="E36" i="10"/>
  <c r="L37" i="9"/>
  <c r="Q48" i="10"/>
  <c r="E51" i="9"/>
  <c r="I30" i="9"/>
  <c r="G47" i="9" a="1"/>
  <c r="I52" i="9"/>
  <c r="J42" i="10"/>
  <c r="W37" i="13" a="1"/>
  <c r="F37" i="10"/>
  <c r="N20" i="13" a="1"/>
  <c r="K20" i="10"/>
  <c r="X15" i="13" a="1"/>
  <c r="T51" i="13" a="1"/>
  <c r="Y35" i="13" a="1"/>
  <c r="N44" i="13" a="1"/>
  <c r="Z43" i="13" a="1"/>
  <c r="T24" i="13" a="1"/>
  <c r="I21" i="13" a="1"/>
  <c r="N41" i="13" a="1"/>
  <c r="E25" i="17" a="1"/>
  <c r="W32" i="13" a="1"/>
  <c r="T33" i="13" a="1"/>
  <c r="N16" i="10"/>
  <c r="F38" i="17" a="1"/>
  <c r="I50" i="9"/>
  <c r="E34" i="9"/>
  <c r="W33" i="13" a="1"/>
  <c r="H40" i="10"/>
  <c r="I33" i="9"/>
  <c r="F41" i="13"/>
  <c r="U18" i="13" a="1"/>
  <c r="J16" i="10"/>
  <c r="L28" i="10"/>
  <c r="H49" i="17" a="1"/>
  <c r="E50" i="13"/>
  <c r="W28" i="13" a="1"/>
  <c r="F36" i="17" a="1"/>
  <c r="M47" i="13" a="1"/>
  <c r="I46" i="13" a="1"/>
  <c r="E20" i="10"/>
  <c r="I51" i="9"/>
  <c r="N24" i="13" a="1"/>
  <c r="G30" i="9" a="1"/>
  <c r="Q23" i="10"/>
  <c r="P15" i="10"/>
  <c r="R41" i="13" a="1"/>
  <c r="M34" i="13" a="1"/>
  <c r="X41" i="13" a="1"/>
  <c r="F17" i="13"/>
  <c r="F33" i="10"/>
  <c r="L44" i="10"/>
  <c r="T23" i="13" a="1"/>
  <c r="Q29" i="10"/>
  <c r="S22" i="13" a="1"/>
  <c r="R37" i="13" a="1"/>
  <c r="Q49" i="10"/>
  <c r="J22" i="9"/>
  <c r="I32" i="17" a="1"/>
  <c r="K21" i="13" a="1"/>
  <c r="X30" i="13" a="1"/>
  <c r="S36" i="13" a="1"/>
  <c r="J32" i="10"/>
  <c r="I16" i="10"/>
  <c r="K19" i="13" a="1"/>
  <c r="AC28" i="13"/>
  <c r="Q34" i="10"/>
  <c r="I37" i="17" a="1"/>
  <c r="H34" i="10"/>
  <c r="I23" i="10"/>
  <c r="Q15" i="10"/>
  <c r="O25" i="13" a="1"/>
  <c r="H20" i="10"/>
  <c r="J33" i="9"/>
  <c r="N35" i="13" a="1"/>
  <c r="I25" i="9"/>
  <c r="E31" i="10"/>
  <c r="I21" i="17" a="1"/>
  <c r="I45" i="9"/>
  <c r="E17" i="17" a="1"/>
  <c r="T18" i="13" a="1"/>
  <c r="O37" i="13" a="1"/>
  <c r="X18" i="13" a="1"/>
  <c r="R44" i="13" a="1"/>
  <c r="N23" i="13" a="1"/>
  <c r="U45" i="13" a="1"/>
  <c r="E43" i="9"/>
  <c r="H48" i="17" a="1"/>
  <c r="I46" i="17" a="1"/>
  <c r="K23" i="10"/>
  <c r="F23" i="17" a="1"/>
  <c r="R46" i="13" a="1"/>
  <c r="P51" i="13" a="1"/>
  <c r="AC29" i="13"/>
  <c r="I25" i="10"/>
  <c r="K48" i="10"/>
  <c r="E44" i="9"/>
  <c r="I35" i="17" a="1"/>
  <c r="G37" i="17" a="1"/>
  <c r="F53" i="17" a="1"/>
  <c r="E32" i="17" a="1"/>
  <c r="N19" i="13" a="1"/>
  <c r="E27" i="17" a="1"/>
  <c r="Y39" i="13" a="1"/>
  <c r="W21" i="13" a="1"/>
  <c r="AC23" i="13"/>
  <c r="H16" i="17" a="1"/>
  <c r="T35" i="13" a="1"/>
  <c r="E21" i="13"/>
  <c r="I32" i="10"/>
  <c r="R25" i="13" a="1"/>
  <c r="J20" i="9"/>
  <c r="L32" i="9"/>
  <c r="F35" i="10"/>
  <c r="Z26" i="13" a="1"/>
  <c r="N21" i="13" a="1"/>
  <c r="I31" i="13" a="1"/>
  <c r="L18" i="9"/>
  <c r="Z24" i="13" a="1"/>
  <c r="R35" i="13" a="1"/>
  <c r="I36" i="9"/>
  <c r="M45" i="10"/>
  <c r="E15" i="10"/>
  <c r="P49" i="13" a="1"/>
  <c r="U43" i="13" a="1"/>
  <c r="L22" i="9"/>
  <c r="J30" i="9"/>
  <c r="F22" i="17" a="1"/>
  <c r="J27" i="9"/>
  <c r="G43" i="17" a="1"/>
  <c r="Y48" i="13" a="1"/>
  <c r="I36" i="13" a="1"/>
  <c r="K19" i="10"/>
  <c r="K38" i="9"/>
  <c r="N42" i="10"/>
  <c r="K31" i="13" a="1"/>
  <c r="I19" i="17" a="1"/>
  <c r="G21" i="17" a="1"/>
  <c r="F17" i="10"/>
  <c r="P34" i="13" a="1"/>
  <c r="M33" i="13" a="1"/>
  <c r="E22" i="17" a="1"/>
  <c r="I33" i="10"/>
  <c r="E39" i="10"/>
  <c r="Q44" i="10"/>
  <c r="N30" i="13" a="1"/>
  <c r="I39" i="17" a="1"/>
  <c r="Y16" i="13" a="1"/>
  <c r="K23" i="13" a="1"/>
  <c r="J41" i="9"/>
  <c r="O28" i="13" a="1"/>
  <c r="P40" i="13" a="1"/>
  <c r="J53" i="9"/>
  <c r="E51" i="13"/>
  <c r="G26" i="9" a="1"/>
  <c r="J26" i="9"/>
  <c r="T17" i="13" a="1"/>
  <c r="P26" i="10"/>
  <c r="G40" i="9" a="1"/>
  <c r="J39" i="10"/>
  <c r="T39" i="13" a="1"/>
  <c r="I19" i="13" a="1"/>
  <c r="J47" i="13" a="1"/>
  <c r="F26" i="10"/>
  <c r="AC48" i="13"/>
  <c r="I25" i="17" a="1"/>
  <c r="G24" i="9" a="1"/>
  <c r="Y21" i="13" a="1"/>
  <c r="AC36" i="13"/>
  <c r="O21" i="13" a="1"/>
  <c r="U37" i="13" a="1"/>
  <c r="P28" i="10"/>
  <c r="J29" i="9"/>
  <c r="K18" i="13" a="1"/>
  <c r="Q47" i="10"/>
  <c r="P44" i="13" a="1"/>
  <c r="J52" i="10"/>
  <c r="H33" i="13" a="1"/>
  <c r="K24" i="9"/>
  <c r="E37" i="10"/>
  <c r="M17" i="10"/>
  <c r="K43" i="9"/>
  <c r="E33" i="13"/>
  <c r="L23" i="10"/>
  <c r="P31" i="13" a="1"/>
  <c r="F28" i="10"/>
  <c r="R49" i="13" a="1"/>
  <c r="J22" i="10"/>
  <c r="K36" i="9"/>
  <c r="Z25" i="13" a="1"/>
  <c r="P18" i="10"/>
  <c r="AC42" i="13"/>
  <c r="K22" i="9"/>
  <c r="K41" i="10"/>
  <c r="I30" i="17" a="1"/>
  <c r="H22" i="10"/>
  <c r="M49" i="10"/>
  <c r="J38" i="13" a="1"/>
  <c r="O26" i="10"/>
  <c r="L29" i="10"/>
  <c r="F22" i="13"/>
  <c r="N48" i="13" a="1"/>
  <c r="J24" i="10"/>
  <c r="G45" i="17" a="1"/>
  <c r="H38" i="17" a="1"/>
  <c r="I23" i="17" a="1"/>
  <c r="K49" i="10"/>
  <c r="M53" i="13" a="1"/>
  <c r="E46" i="9"/>
  <c r="M24" i="10"/>
  <c r="Y46" i="13" a="1"/>
  <c r="M36" i="10"/>
  <c r="F27" i="13"/>
  <c r="O53" i="13" a="1"/>
  <c r="AA36" i="13" l="1"/>
  <c r="M36" i="17" s="1"/>
  <c r="F11" i="13"/>
  <c r="G27" i="13"/>
  <c r="M10" i="10"/>
  <c r="Y46" i="13"/>
  <c r="M12" i="10"/>
  <c r="M53" i="13"/>
  <c r="I23" i="17"/>
  <c r="H38" i="17"/>
  <c r="G45" i="17"/>
  <c r="J12" i="10"/>
  <c r="N48" i="13"/>
  <c r="G22" i="13"/>
  <c r="F7" i="13"/>
  <c r="L11" i="10"/>
  <c r="O7" i="10"/>
  <c r="J38" i="13"/>
  <c r="M6" i="10"/>
  <c r="H7" i="10"/>
  <c r="I30" i="17"/>
  <c r="K7" i="9"/>
  <c r="AC12" i="13"/>
  <c r="P9" i="10"/>
  <c r="Z25" i="13"/>
  <c r="Z13" i="13" s="1"/>
  <c r="J7" i="10"/>
  <c r="R49" i="13"/>
  <c r="P31" i="13"/>
  <c r="L6" i="10"/>
  <c r="E10" i="13"/>
  <c r="M9" i="10"/>
  <c r="K12" i="9"/>
  <c r="H33" i="13"/>
  <c r="P44" i="13"/>
  <c r="K18" i="13"/>
  <c r="O21" i="13"/>
  <c r="Y21" i="13"/>
  <c r="G24" i="9"/>
  <c r="H24" i="9" s="1"/>
  <c r="I25" i="17"/>
  <c r="F7" i="10"/>
  <c r="J47" i="13"/>
  <c r="L47" i="13" s="1"/>
  <c r="I19" i="13"/>
  <c r="T39" i="13"/>
  <c r="G40" i="9"/>
  <c r="H40" i="9" s="1"/>
  <c r="T17" i="13"/>
  <c r="M26" i="9"/>
  <c r="G26" i="9"/>
  <c r="H26" i="9" s="1"/>
  <c r="E11" i="13"/>
  <c r="P40" i="13"/>
  <c r="O28" i="13"/>
  <c r="M41" i="9"/>
  <c r="J12" i="9"/>
  <c r="K23" i="13"/>
  <c r="Y16" i="13"/>
  <c r="I39" i="17"/>
  <c r="N30" i="13"/>
  <c r="E22" i="17"/>
  <c r="M33" i="13"/>
  <c r="Q33" i="13" s="1"/>
  <c r="K33" i="17" s="1"/>
  <c r="P34" i="13"/>
  <c r="F9" i="10"/>
  <c r="G21" i="17"/>
  <c r="I19" i="17"/>
  <c r="K31" i="13"/>
  <c r="M38" i="9"/>
  <c r="K12" i="10"/>
  <c r="I36" i="13"/>
  <c r="Y48" i="13"/>
  <c r="G43" i="17"/>
  <c r="J11" i="9"/>
  <c r="M27" i="9"/>
  <c r="F22" i="17"/>
  <c r="L7" i="9"/>
  <c r="U43" i="13"/>
  <c r="V43" i="13" s="1"/>
  <c r="L43" i="17" s="1"/>
  <c r="P49" i="13"/>
  <c r="E54" i="10"/>
  <c r="E8" i="10"/>
  <c r="M36" i="9"/>
  <c r="R35" i="13"/>
  <c r="Z24" i="13"/>
  <c r="L9" i="9"/>
  <c r="I31" i="13"/>
  <c r="N21" i="13"/>
  <c r="Z26" i="13"/>
  <c r="F13" i="10"/>
  <c r="L13" i="9"/>
  <c r="M32" i="9"/>
  <c r="J9" i="9"/>
  <c r="J54" i="9"/>
  <c r="R25" i="13"/>
  <c r="E54" i="13"/>
  <c r="E8" i="13"/>
  <c r="T35" i="13"/>
  <c r="H16" i="17"/>
  <c r="AC6" i="13"/>
  <c r="W21" i="13"/>
  <c r="Y39" i="13"/>
  <c r="E27" i="17"/>
  <c r="N19" i="13"/>
  <c r="E32" i="17"/>
  <c r="F53" i="17"/>
  <c r="G37" i="17"/>
  <c r="I35" i="17"/>
  <c r="I13" i="10"/>
  <c r="AC11" i="13"/>
  <c r="P51" i="13"/>
  <c r="R46" i="13"/>
  <c r="F23" i="17"/>
  <c r="K6" i="10"/>
  <c r="I46" i="17"/>
  <c r="H48" i="17"/>
  <c r="U45" i="13"/>
  <c r="N23" i="13"/>
  <c r="R44" i="13"/>
  <c r="R7" i="13" s="1"/>
  <c r="X18" i="13"/>
  <c r="O37" i="13"/>
  <c r="T18" i="13"/>
  <c r="E17" i="17"/>
  <c r="M45" i="9"/>
  <c r="I21" i="17"/>
  <c r="M25" i="9"/>
  <c r="I13" i="9"/>
  <c r="N35" i="13"/>
  <c r="J10" i="9"/>
  <c r="H9" i="10"/>
  <c r="O25" i="13"/>
  <c r="Q54" i="10"/>
  <c r="Q8" i="10"/>
  <c r="I6" i="10"/>
  <c r="I37" i="17"/>
  <c r="I12" i="17" s="1"/>
  <c r="Q10" i="10"/>
  <c r="K19" i="13"/>
  <c r="I10" i="10"/>
  <c r="J13" i="10"/>
  <c r="S36" i="13"/>
  <c r="X30" i="13"/>
  <c r="K21" i="13"/>
  <c r="I32" i="17"/>
  <c r="I13" i="17" s="1"/>
  <c r="J7" i="9"/>
  <c r="M22" i="9"/>
  <c r="R37" i="13"/>
  <c r="S22" i="13"/>
  <c r="Q11" i="10"/>
  <c r="T23" i="13"/>
  <c r="F10" i="10"/>
  <c r="F9" i="13"/>
  <c r="G17" i="13"/>
  <c r="X41" i="13"/>
  <c r="M34" i="13"/>
  <c r="R41" i="13"/>
  <c r="P8" i="10"/>
  <c r="P54" i="10"/>
  <c r="Q6" i="10"/>
  <c r="G30" i="9"/>
  <c r="H30" i="9" s="1"/>
  <c r="N24" i="13"/>
  <c r="M51" i="9"/>
  <c r="E9" i="10"/>
  <c r="I46" i="13"/>
  <c r="M47" i="13"/>
  <c r="F36" i="17"/>
  <c r="W28" i="13"/>
  <c r="H49" i="17"/>
  <c r="H6" i="17" s="1"/>
  <c r="J10" i="10"/>
  <c r="U18" i="13"/>
  <c r="F12" i="13"/>
  <c r="G41" i="13"/>
  <c r="I10" i="9"/>
  <c r="M33" i="9"/>
  <c r="W33" i="13"/>
  <c r="I8" i="9"/>
  <c r="M50" i="9"/>
  <c r="F38" i="17"/>
  <c r="N10" i="10"/>
  <c r="N54" i="10"/>
  <c r="T33" i="13"/>
  <c r="W32" i="13"/>
  <c r="E25" i="17"/>
  <c r="N41" i="13"/>
  <c r="Q41" i="13" s="1"/>
  <c r="K41" i="17" s="1"/>
  <c r="I21" i="13"/>
  <c r="T24" i="13"/>
  <c r="Z43" i="13"/>
  <c r="N44" i="13"/>
  <c r="Y35" i="13"/>
  <c r="T51" i="13"/>
  <c r="X15" i="13"/>
  <c r="K9" i="10"/>
  <c r="N20" i="13"/>
  <c r="F12" i="10"/>
  <c r="W37" i="13"/>
  <c r="M52" i="9"/>
  <c r="G47" i="9"/>
  <c r="H47" i="9" s="1"/>
  <c r="M30" i="9"/>
  <c r="E10" i="10"/>
  <c r="W26" i="13"/>
  <c r="G20" i="17"/>
  <c r="R21" i="13"/>
  <c r="I44" i="17"/>
  <c r="L10" i="10"/>
  <c r="M23" i="9"/>
  <c r="J6" i="9"/>
  <c r="G16" i="17"/>
  <c r="N29" i="13"/>
  <c r="W41" i="13"/>
  <c r="AA41" i="13" s="1"/>
  <c r="M41" i="17" s="1"/>
  <c r="M31" i="9"/>
  <c r="I54" i="9"/>
  <c r="I9" i="9"/>
  <c r="M17" i="9"/>
  <c r="H8" i="10"/>
  <c r="H54" i="10"/>
  <c r="G49" i="13"/>
  <c r="N34" i="13"/>
  <c r="J9" i="10"/>
  <c r="Y43" i="13"/>
  <c r="T26" i="13"/>
  <c r="L8" i="10"/>
  <c r="G36" i="9"/>
  <c r="H36" i="9" s="1"/>
  <c r="U46" i="13"/>
  <c r="J54" i="10"/>
  <c r="J8" i="10"/>
  <c r="Z45" i="13"/>
  <c r="R24" i="13"/>
  <c r="M18" i="9"/>
  <c r="U51" i="13"/>
  <c r="E9" i="9"/>
  <c r="U49" i="13"/>
  <c r="I38" i="17"/>
  <c r="K38" i="13"/>
  <c r="X38" i="13"/>
  <c r="J6" i="10"/>
  <c r="E19" i="17"/>
  <c r="X25" i="13"/>
  <c r="I20" i="13"/>
  <c r="I53" i="17"/>
  <c r="H47" i="17"/>
  <c r="S46" i="13"/>
  <c r="E24" i="17"/>
  <c r="O10" i="10"/>
  <c r="M54" i="10"/>
  <c r="M8" i="10"/>
  <c r="K13" i="9"/>
  <c r="F11" i="10"/>
  <c r="P18" i="13"/>
  <c r="Z22" i="13"/>
  <c r="R33" i="13"/>
  <c r="S18" i="13"/>
  <c r="H33" i="17"/>
  <c r="H25" i="13"/>
  <c r="M21" i="13"/>
  <c r="R34" i="13"/>
  <c r="M49" i="9"/>
  <c r="M6" i="9" s="1"/>
  <c r="I9" i="10"/>
  <c r="P10" i="10"/>
  <c r="S37" i="13"/>
  <c r="H15" i="13"/>
  <c r="E44" i="17"/>
  <c r="Z44" i="13"/>
  <c r="K52" i="13"/>
  <c r="I20" i="17"/>
  <c r="G26" i="17"/>
  <c r="M42" i="9"/>
  <c r="E6" i="10"/>
  <c r="G52" i="13"/>
  <c r="M19" i="13"/>
  <c r="Z30" i="13"/>
  <c r="E7" i="9"/>
  <c r="O40" i="13"/>
  <c r="E11" i="10"/>
  <c r="AC7" i="13"/>
  <c r="P19" i="13"/>
  <c r="L7" i="10"/>
  <c r="F48" i="17"/>
  <c r="F29" i="17"/>
  <c r="T48" i="13"/>
  <c r="F50" i="17"/>
  <c r="E6" i="9"/>
  <c r="M39" i="9"/>
  <c r="M44" i="13"/>
  <c r="K50" i="13"/>
  <c r="J22" i="13"/>
  <c r="F35" i="17"/>
  <c r="H29" i="13"/>
  <c r="H44" i="13"/>
  <c r="AD44" i="13" s="1"/>
  <c r="AE44" i="13" s="1"/>
  <c r="H39" i="17"/>
  <c r="AC13" i="13"/>
  <c r="M20" i="13"/>
  <c r="E13" i="9"/>
  <c r="J51" i="13"/>
  <c r="R53" i="13"/>
  <c r="K54" i="10"/>
  <c r="K10" i="10"/>
  <c r="O51" i="13"/>
  <c r="M37" i="13"/>
  <c r="R31" i="13"/>
  <c r="K11" i="10"/>
  <c r="I47" i="17"/>
  <c r="K33" i="13"/>
  <c r="P23" i="13"/>
  <c r="M44" i="9"/>
  <c r="O23" i="13"/>
  <c r="O6" i="13" s="1"/>
  <c r="Z49" i="13"/>
  <c r="H36" i="17"/>
  <c r="T21" i="13"/>
  <c r="W29" i="13"/>
  <c r="M47" i="9"/>
  <c r="P48" i="13"/>
  <c r="K10" i="9"/>
  <c r="E33" i="17"/>
  <c r="M48" i="9"/>
  <c r="I6" i="9"/>
  <c r="Z21" i="13"/>
  <c r="H40" i="17"/>
  <c r="K54" i="9"/>
  <c r="K9" i="9"/>
  <c r="G48" i="9"/>
  <c r="H48" i="9" s="1"/>
  <c r="N48" i="9" s="1"/>
  <c r="O54" i="10"/>
  <c r="O9" i="10"/>
  <c r="H12" i="10"/>
  <c r="M7" i="10"/>
  <c r="I16" i="13"/>
  <c r="S29" i="13"/>
  <c r="S21" i="13"/>
  <c r="N7" i="10"/>
  <c r="K37" i="13"/>
  <c r="T30" i="13"/>
  <c r="N31" i="13"/>
  <c r="J17" i="13"/>
  <c r="S28" i="13"/>
  <c r="E29" i="17"/>
  <c r="G35" i="13"/>
  <c r="U41" i="13"/>
  <c r="T49" i="13"/>
  <c r="U20" i="13"/>
  <c r="P7" i="10"/>
  <c r="E42" i="17"/>
  <c r="N12" i="10"/>
  <c r="H37" i="17"/>
  <c r="W42" i="13"/>
  <c r="U36" i="13"/>
  <c r="V36" i="13" s="1"/>
  <c r="L36" i="17" s="1"/>
  <c r="M18" i="13"/>
  <c r="E50" i="17"/>
  <c r="H10" i="10"/>
  <c r="G32" i="13"/>
  <c r="F33" i="17"/>
  <c r="O12" i="10"/>
  <c r="F8" i="10"/>
  <c r="F54" i="10"/>
  <c r="E38" i="17"/>
  <c r="G52" i="17"/>
  <c r="I52" i="13"/>
  <c r="H51" i="17"/>
  <c r="S53" i="13"/>
  <c r="R48" i="13"/>
  <c r="F21" i="17"/>
  <c r="G48" i="13"/>
  <c r="N42" i="13"/>
  <c r="T32" i="13"/>
  <c r="Y49" i="13"/>
  <c r="J31" i="13"/>
  <c r="E7" i="10"/>
  <c r="M21" i="9"/>
  <c r="K8" i="9"/>
  <c r="G25" i="17"/>
  <c r="I17" i="13"/>
  <c r="F46" i="17"/>
  <c r="M40" i="9"/>
  <c r="N39" i="13"/>
  <c r="M45" i="13"/>
  <c r="O45" i="13"/>
  <c r="R32" i="13"/>
  <c r="G32" i="17"/>
  <c r="M24" i="9"/>
  <c r="Y40" i="13"/>
  <c r="I11" i="10"/>
  <c r="E54" i="9"/>
  <c r="E10" i="9"/>
  <c r="F13" i="13"/>
  <c r="G25" i="13"/>
  <c r="E9" i="13"/>
  <c r="E6" i="13"/>
  <c r="W50" i="13"/>
  <c r="AC10" i="13"/>
  <c r="N8" i="10"/>
  <c r="G49" i="9"/>
  <c r="H49" i="9" s="1"/>
  <c r="R15" i="13"/>
  <c r="M37" i="9"/>
  <c r="I53" i="13"/>
  <c r="M43" i="9"/>
  <c r="N43" i="9" s="1"/>
  <c r="X47" i="13"/>
  <c r="W49" i="13"/>
  <c r="J19" i="13"/>
  <c r="H17" i="13"/>
  <c r="P11" i="10"/>
  <c r="H42" i="13"/>
  <c r="G46" i="17"/>
  <c r="G50" i="13"/>
  <c r="Y38" i="13"/>
  <c r="P27" i="13"/>
  <c r="K17" i="13"/>
  <c r="K20" i="13"/>
  <c r="I12" i="9"/>
  <c r="M19" i="9"/>
  <c r="Q7" i="10"/>
  <c r="L12" i="9"/>
  <c r="G39" i="9"/>
  <c r="H39" i="9" s="1"/>
  <c r="N39" i="9" s="1"/>
  <c r="M28" i="9"/>
  <c r="I7" i="9"/>
  <c r="E12" i="9"/>
  <c r="P6" i="10"/>
  <c r="M11" i="10"/>
  <c r="S41" i="13"/>
  <c r="N51" i="13"/>
  <c r="I11" i="9"/>
  <c r="M29" i="9"/>
  <c r="H43" i="17"/>
  <c r="E13" i="10"/>
  <c r="W30" i="13"/>
  <c r="H32" i="13"/>
  <c r="I48" i="13"/>
  <c r="I6" i="13" s="1"/>
  <c r="E48" i="17"/>
  <c r="Y15" i="13"/>
  <c r="F47" i="17"/>
  <c r="G22" i="17"/>
  <c r="O11" i="10"/>
  <c r="F41" i="17"/>
  <c r="N43" i="13"/>
  <c r="W20" i="13"/>
  <c r="O13" i="10"/>
  <c r="G38" i="17"/>
  <c r="K29" i="13"/>
  <c r="Q9" i="10"/>
  <c r="E11" i="9"/>
  <c r="G37" i="9"/>
  <c r="H37" i="9" s="1"/>
  <c r="F54" i="13"/>
  <c r="G54" i="13" s="1"/>
  <c r="G15" i="13"/>
  <c r="G8" i="13" s="1"/>
  <c r="F8" i="13"/>
  <c r="E7" i="13"/>
  <c r="L12" i="10"/>
  <c r="P20" i="13"/>
  <c r="O44" i="13"/>
  <c r="I27" i="13"/>
  <c r="K40" i="13"/>
  <c r="Z20" i="13"/>
  <c r="Z9" i="13" s="1"/>
  <c r="E35" i="17"/>
  <c r="K35" i="13"/>
  <c r="G18" i="9"/>
  <c r="H18" i="9" s="1"/>
  <c r="U15" i="13"/>
  <c r="Y28" i="13"/>
  <c r="F19" i="17"/>
  <c r="H22" i="17"/>
  <c r="H32" i="17"/>
  <c r="S38" i="13"/>
  <c r="Q13" i="10"/>
  <c r="G33" i="17"/>
  <c r="M40" i="13"/>
  <c r="I48" i="17"/>
  <c r="G43" i="13"/>
  <c r="G7" i="13" s="1"/>
  <c r="R23" i="13"/>
  <c r="T16" i="13"/>
  <c r="V16" i="13" s="1"/>
  <c r="L16" i="17" s="1"/>
  <c r="O32" i="13"/>
  <c r="O13" i="13" s="1"/>
  <c r="G15" i="17"/>
  <c r="T41" i="13"/>
  <c r="H53" i="17"/>
  <c r="E12" i="10"/>
  <c r="N9" i="10"/>
  <c r="P39" i="13"/>
  <c r="F18" i="17"/>
  <c r="E13" i="13"/>
  <c r="E23" i="17"/>
  <c r="S16" i="13"/>
  <c r="L11" i="9"/>
  <c r="M34" i="9"/>
  <c r="I33" i="13"/>
  <c r="H25" i="17"/>
  <c r="O19" i="13"/>
  <c r="O12" i="13" s="1"/>
  <c r="U38" i="13"/>
  <c r="P12" i="10"/>
  <c r="J37" i="13"/>
  <c r="G23" i="17"/>
  <c r="R16" i="13"/>
  <c r="E53" i="17"/>
  <c r="L54" i="10"/>
  <c r="L9" i="10"/>
  <c r="L14" i="10" s="1"/>
  <c r="K7" i="10"/>
  <c r="K36" i="13"/>
  <c r="P24" i="13"/>
  <c r="G18" i="13"/>
  <c r="J15" i="13"/>
  <c r="J11" i="10"/>
  <c r="L54" i="9"/>
  <c r="L10" i="9"/>
  <c r="L14" i="9" s="1"/>
  <c r="M16" i="9"/>
  <c r="H45" i="13"/>
  <c r="U40" i="13"/>
  <c r="U34" i="13"/>
  <c r="L13" i="10"/>
  <c r="H46" i="17"/>
  <c r="R18" i="13"/>
  <c r="I12" i="10"/>
  <c r="W16" i="13"/>
  <c r="AA16" i="13" s="1"/>
  <c r="M16" i="17" s="1"/>
  <c r="H50" i="13"/>
  <c r="I54" i="10"/>
  <c r="I8" i="10"/>
  <c r="H18" i="17"/>
  <c r="S31" i="13"/>
  <c r="V31" i="13" s="1"/>
  <c r="L31" i="17" s="1"/>
  <c r="F6" i="10"/>
  <c r="I7" i="10"/>
  <c r="I14" i="10" s="1"/>
  <c r="G52" i="9"/>
  <c r="H52" i="9" s="1"/>
  <c r="G33" i="9"/>
  <c r="H33" i="9" s="1"/>
  <c r="Z38" i="13"/>
  <c r="AC9" i="13"/>
  <c r="AC54" i="13"/>
  <c r="AC8" i="13"/>
  <c r="X26" i="13"/>
  <c r="J41" i="13"/>
  <c r="L41" i="13" s="1"/>
  <c r="N27" i="13"/>
  <c r="X46" i="13"/>
  <c r="Z29" i="13"/>
  <c r="E8" i="9"/>
  <c r="M13" i="10"/>
  <c r="T47" i="13"/>
  <c r="V47" i="13" s="1"/>
  <c r="L47" i="17" s="1"/>
  <c r="X45" i="13"/>
  <c r="O38" i="13"/>
  <c r="O10" i="13" s="1"/>
  <c r="N13" i="10"/>
  <c r="I15" i="13"/>
  <c r="O22" i="13"/>
  <c r="I45" i="13"/>
  <c r="E43" i="17"/>
  <c r="M51" i="13"/>
  <c r="N11" i="10"/>
  <c r="K6" i="9"/>
  <c r="K14" i="9" s="1"/>
  <c r="T53" i="13"/>
  <c r="M20" i="9"/>
  <c r="H36" i="13"/>
  <c r="M53" i="9"/>
  <c r="X23" i="13"/>
  <c r="X6" i="13" s="1"/>
  <c r="H35" i="13"/>
  <c r="L35" i="13" s="1"/>
  <c r="E26" i="17"/>
  <c r="G23" i="13"/>
  <c r="G6" i="13" s="1"/>
  <c r="F6" i="13"/>
  <c r="U25" i="13"/>
  <c r="H31" i="17"/>
  <c r="G51" i="17"/>
  <c r="P30" i="13"/>
  <c r="H21" i="17"/>
  <c r="Y29" i="13"/>
  <c r="G36" i="17"/>
  <c r="G10" i="17" s="1"/>
  <c r="G47" i="13"/>
  <c r="E12" i="13"/>
  <c r="G53" i="13"/>
  <c r="G11" i="13" s="1"/>
  <c r="N6" i="10"/>
  <c r="H17" i="17"/>
  <c r="S42" i="13"/>
  <c r="Y31" i="13"/>
  <c r="U29" i="13"/>
  <c r="V29" i="13" s="1"/>
  <c r="L29" i="17" s="1"/>
  <c r="G22" i="9"/>
  <c r="H22" i="9" s="1"/>
  <c r="Z42" i="13"/>
  <c r="N40" i="13"/>
  <c r="Q12" i="10"/>
  <c r="G49" i="17"/>
  <c r="Z27" i="13"/>
  <c r="AA27" i="13" s="1"/>
  <c r="M27" i="17" s="1"/>
  <c r="I34" i="17"/>
  <c r="S17" i="13"/>
  <c r="S54" i="13" s="1"/>
  <c r="I37" i="13"/>
  <c r="L37" i="13" s="1"/>
  <c r="S13" i="13"/>
  <c r="N41" i="9"/>
  <c r="N32" i="9"/>
  <c r="Q36" i="13"/>
  <c r="K36" i="17" s="1"/>
  <c r="Y12" i="13"/>
  <c r="H7" i="17"/>
  <c r="V24" i="13"/>
  <c r="L24" i="17" s="1"/>
  <c r="T6" i="13"/>
  <c r="V32" i="13"/>
  <c r="L32" i="17" s="1"/>
  <c r="P6" i="13"/>
  <c r="P10" i="13"/>
  <c r="N47" i="9"/>
  <c r="J11" i="13"/>
  <c r="M9" i="9"/>
  <c r="K9" i="13"/>
  <c r="AA37" i="13"/>
  <c r="M37" i="17" s="1"/>
  <c r="E9" i="17"/>
  <c r="V34" i="13"/>
  <c r="L34" i="17" s="1"/>
  <c r="AA53" i="13"/>
  <c r="M53" i="17" s="1"/>
  <c r="H10" i="17"/>
  <c r="K12" i="13"/>
  <c r="Q47" i="13"/>
  <c r="K47" i="17" s="1"/>
  <c r="V51" i="13"/>
  <c r="L51" i="17" s="1"/>
  <c r="V28" i="13"/>
  <c r="L28" i="17" s="1"/>
  <c r="V26" i="13"/>
  <c r="L26" i="17" s="1"/>
  <c r="N35" i="9"/>
  <c r="I7" i="13"/>
  <c r="N38" i="9"/>
  <c r="AA48" i="13"/>
  <c r="M48" i="17" s="1"/>
  <c r="Q28" i="13"/>
  <c r="K28" i="17" s="1"/>
  <c r="Z7" i="13"/>
  <c r="Q30" i="13"/>
  <c r="K30" i="17" s="1"/>
  <c r="N29" i="9"/>
  <c r="Y11" i="13"/>
  <c r="V49" i="13"/>
  <c r="L49" i="17" s="1"/>
  <c r="N37" i="9"/>
  <c r="Q39" i="13"/>
  <c r="K39" i="17" s="1"/>
  <c r="I13" i="13"/>
  <c r="Q21" i="13"/>
  <c r="K21" i="17" s="1"/>
  <c r="V52" i="13"/>
  <c r="L52" i="17" s="1"/>
  <c r="U37" i="13"/>
  <c r="V37" i="13" s="1"/>
  <c r="L37" i="17" s="1"/>
  <c r="O53" i="13"/>
  <c r="Q53" i="13" s="1"/>
  <c r="K53" i="17" s="1"/>
  <c r="W10" i="13"/>
  <c r="G8" i="17"/>
  <c r="H19" i="9"/>
  <c r="W6" i="13"/>
  <c r="AA23" i="13"/>
  <c r="M23" i="17" s="1"/>
  <c r="E10" i="17"/>
  <c r="L49" i="13"/>
  <c r="AD49" i="13"/>
  <c r="S11" i="13"/>
  <c r="M14" i="10"/>
  <c r="G13" i="9"/>
  <c r="H25" i="9"/>
  <c r="AA24" i="13"/>
  <c r="M24" i="17" s="1"/>
  <c r="G6" i="17"/>
  <c r="Q34" i="13"/>
  <c r="K34" i="17" s="1"/>
  <c r="V33" i="13"/>
  <c r="L33" i="17" s="1"/>
  <c r="N18" i="9"/>
  <c r="L38" i="13"/>
  <c r="AD38" i="13"/>
  <c r="AE38" i="13" s="1"/>
  <c r="AA49" i="13"/>
  <c r="M49" i="17" s="1"/>
  <c r="R6" i="13"/>
  <c r="V23" i="13"/>
  <c r="L23" i="17" s="1"/>
  <c r="Y10" i="13"/>
  <c r="H11" i="17"/>
  <c r="N33" i="9"/>
  <c r="I7" i="17"/>
  <c r="W11" i="13"/>
  <c r="O9" i="13"/>
  <c r="Q52" i="13"/>
  <c r="K52" i="17" s="1"/>
  <c r="F13" i="17"/>
  <c r="V40" i="13"/>
  <c r="L40" i="17" s="1"/>
  <c r="X7" i="13"/>
  <c r="G10" i="13"/>
  <c r="Q42" i="13"/>
  <c r="K42" i="17" s="1"/>
  <c r="Q46" i="13"/>
  <c r="K46" i="17" s="1"/>
  <c r="T13" i="13"/>
  <c r="F14" i="10"/>
  <c r="J10" i="13"/>
  <c r="N21" i="9"/>
  <c r="Q35" i="13"/>
  <c r="K35" i="17" s="1"/>
  <c r="T8" i="13"/>
  <c r="AA46" i="13"/>
  <c r="M46" i="17" s="1"/>
  <c r="S6" i="13"/>
  <c r="L43" i="13"/>
  <c r="AD43" i="13"/>
  <c r="AE43" i="13" s="1"/>
  <c r="AD24" i="13"/>
  <c r="AE24" i="13" s="1"/>
  <c r="L24" i="13"/>
  <c r="N7" i="13"/>
  <c r="V53" i="13"/>
  <c r="L53" i="17" s="1"/>
  <c r="AA35" i="13"/>
  <c r="M35" i="17" s="1"/>
  <c r="H6" i="13"/>
  <c r="L23" i="13"/>
  <c r="AD23" i="13"/>
  <c r="Y6" i="13"/>
  <c r="U6" i="13"/>
  <c r="L32" i="13"/>
  <c r="AD32" i="13"/>
  <c r="AE32" i="13" s="1"/>
  <c r="N9" i="13"/>
  <c r="N40" i="9"/>
  <c r="AA50" i="13"/>
  <c r="M50" i="17" s="1"/>
  <c r="I10" i="13"/>
  <c r="F7" i="17"/>
  <c r="J7" i="13"/>
  <c r="AD36" i="13"/>
  <c r="AE36" i="13" s="1"/>
  <c r="L36" i="13"/>
  <c r="M12" i="13"/>
  <c r="V15" i="13"/>
  <c r="R8" i="13"/>
  <c r="AA42" i="13"/>
  <c r="M42" i="17" s="1"/>
  <c r="G9" i="13"/>
  <c r="N50" i="9"/>
  <c r="N53" i="9"/>
  <c r="N52" i="9"/>
  <c r="Q23" i="13"/>
  <c r="K23" i="17" s="1"/>
  <c r="M6" i="13"/>
  <c r="N28" i="9"/>
  <c r="F10" i="17"/>
  <c r="V22" i="13"/>
  <c r="L22" i="17" s="1"/>
  <c r="AA22" i="13"/>
  <c r="M22" i="17" s="1"/>
  <c r="X11" i="13"/>
  <c r="AA34" i="13"/>
  <c r="M34" i="17" s="1"/>
  <c r="K7" i="13"/>
  <c r="N34" i="9"/>
  <c r="AA45" i="13"/>
  <c r="M45" i="17" s="1"/>
  <c r="P14" i="10"/>
  <c r="AA43" i="13"/>
  <c r="M43" i="17" s="1"/>
  <c r="N42" i="9"/>
  <c r="T7" i="13"/>
  <c r="V27" i="13"/>
  <c r="L27" i="17" s="1"/>
  <c r="R11" i="13"/>
  <c r="T12" i="13"/>
  <c r="J6" i="13"/>
  <c r="AD19" i="13"/>
  <c r="AE19" i="13" s="1"/>
  <c r="H12" i="13"/>
  <c r="L19" i="13"/>
  <c r="Y7" i="13"/>
  <c r="N45" i="9"/>
  <c r="AD21" i="13"/>
  <c r="AE21" i="13" s="1"/>
  <c r="L21" i="13"/>
  <c r="AD47" i="13"/>
  <c r="AE47" i="13" s="1"/>
  <c r="AD26" i="13"/>
  <c r="AE26" i="13" s="1"/>
  <c r="L26" i="13"/>
  <c r="N8" i="13"/>
  <c r="Q26" i="13"/>
  <c r="K26" i="17" s="1"/>
  <c r="P13" i="13"/>
  <c r="AD52" i="13"/>
  <c r="AE52" i="13" s="1"/>
  <c r="L52" i="13"/>
  <c r="G12" i="17"/>
  <c r="AA19" i="13"/>
  <c r="M19" i="17" s="1"/>
  <c r="W12" i="13"/>
  <c r="Q43" i="13"/>
  <c r="K43" i="17" s="1"/>
  <c r="K8" i="13"/>
  <c r="K54" i="13"/>
  <c r="Q32" i="13"/>
  <c r="K32" i="17" s="1"/>
  <c r="P8" i="13"/>
  <c r="R9" i="13"/>
  <c r="V50" i="13"/>
  <c r="L50" i="17" s="1"/>
  <c r="H14" i="10"/>
  <c r="G12" i="13"/>
  <c r="X12" i="13"/>
  <c r="W13" i="13"/>
  <c r="G8" i="9"/>
  <c r="H15" i="9"/>
  <c r="Q31" i="13"/>
  <c r="K31" i="17" s="1"/>
  <c r="AD16" i="13"/>
  <c r="L16" i="13"/>
  <c r="AD22" i="13"/>
  <c r="L22" i="13"/>
  <c r="G10" i="9"/>
  <c r="H16" i="9"/>
  <c r="M11" i="9"/>
  <c r="AA44" i="13"/>
  <c r="M44" i="17" s="1"/>
  <c r="N13" i="13"/>
  <c r="I8" i="17"/>
  <c r="Q25" i="13"/>
  <c r="K25" i="17" s="1"/>
  <c r="M13" i="13"/>
  <c r="J13" i="13"/>
  <c r="AD28" i="13"/>
  <c r="AE28" i="13" s="1"/>
  <c r="L28" i="13"/>
  <c r="Y9" i="13"/>
  <c r="X8" i="13"/>
  <c r="X54" i="13"/>
  <c r="AD30" i="13"/>
  <c r="AE30" i="13" s="1"/>
  <c r="L30" i="13"/>
  <c r="Z11" i="13"/>
  <c r="AA28" i="13"/>
  <c r="M28" i="17" s="1"/>
  <c r="E12" i="17"/>
  <c r="M10" i="9"/>
  <c r="Z12" i="13"/>
  <c r="E14" i="10"/>
  <c r="V21" i="13"/>
  <c r="L21" i="17" s="1"/>
  <c r="AA33" i="13"/>
  <c r="M33" i="17" s="1"/>
  <c r="AA32" i="13"/>
  <c r="M32" i="17" s="1"/>
  <c r="F6" i="17"/>
  <c r="L42" i="13"/>
  <c r="AD42" i="13"/>
  <c r="AE42" i="13" s="1"/>
  <c r="V35" i="13"/>
  <c r="L35" i="17" s="1"/>
  <c r="X13" i="13"/>
  <c r="V39" i="13"/>
  <c r="L39" i="17" s="1"/>
  <c r="Z10" i="13"/>
  <c r="K10" i="13"/>
  <c r="M9" i="13"/>
  <c r="Q17" i="13"/>
  <c r="K17" i="17" s="1"/>
  <c r="AA52" i="13"/>
  <c r="M52" i="17" s="1"/>
  <c r="Q15" i="13"/>
  <c r="M8" i="13"/>
  <c r="M54" i="13"/>
  <c r="V19" i="13"/>
  <c r="L19" i="17" s="1"/>
  <c r="R12" i="13"/>
  <c r="AD18" i="13"/>
  <c r="AE18" i="13" s="1"/>
  <c r="L18" i="13"/>
  <c r="AD40" i="13"/>
  <c r="AE40" i="13" s="1"/>
  <c r="L40" i="13"/>
  <c r="AA31" i="13"/>
  <c r="M31" i="17" s="1"/>
  <c r="N10" i="13"/>
  <c r="Q49" i="13"/>
  <c r="K49" i="17" s="1"/>
  <c r="V45" i="13"/>
  <c r="L45" i="17" s="1"/>
  <c r="AA38" i="13"/>
  <c r="M38" i="17" s="1"/>
  <c r="K13" i="13"/>
  <c r="N46" i="9"/>
  <c r="Q16" i="13"/>
  <c r="K16" i="17" s="1"/>
  <c r="M10" i="13"/>
  <c r="N31" i="9"/>
  <c r="L17" i="13"/>
  <c r="AD17" i="13"/>
  <c r="H9" i="13"/>
  <c r="U8" i="13"/>
  <c r="E13" i="17"/>
  <c r="R10" i="13"/>
  <c r="AD20" i="13"/>
  <c r="AE20" i="13" s="1"/>
  <c r="L20" i="13"/>
  <c r="L29" i="13"/>
  <c r="AD29" i="13"/>
  <c r="AE29" i="13" s="1"/>
  <c r="P12" i="13"/>
  <c r="H23" i="9"/>
  <c r="K6" i="13"/>
  <c r="L51" i="13"/>
  <c r="AD51" i="13"/>
  <c r="AE51" i="13" s="1"/>
  <c r="F12" i="17"/>
  <c r="AA15" i="13"/>
  <c r="W8" i="13"/>
  <c r="S10" i="13"/>
  <c r="S7" i="13"/>
  <c r="M13" i="9"/>
  <c r="AA29" i="13"/>
  <c r="M29" i="17" s="1"/>
  <c r="N6" i="13"/>
  <c r="Q44" i="13"/>
  <c r="K44" i="17" s="1"/>
  <c r="N24" i="9"/>
  <c r="H8" i="13"/>
  <c r="AD15" i="13"/>
  <c r="L15" i="13"/>
  <c r="V48" i="13"/>
  <c r="L48" i="17" s="1"/>
  <c r="Q37" i="13"/>
  <c r="K37" i="17" s="1"/>
  <c r="T11" i="13"/>
  <c r="AA21" i="13"/>
  <c r="M21" i="17" s="1"/>
  <c r="N51" i="9"/>
  <c r="O8" i="13"/>
  <c r="AD39" i="13"/>
  <c r="AE39" i="13" s="1"/>
  <c r="L39" i="13"/>
  <c r="H8" i="17"/>
  <c r="G11" i="17"/>
  <c r="AA18" i="13"/>
  <c r="M18" i="17" s="1"/>
  <c r="M8" i="9"/>
  <c r="G11" i="9"/>
  <c r="H27" i="9"/>
  <c r="V20" i="13"/>
  <c r="L20" i="17" s="1"/>
  <c r="X10" i="13"/>
  <c r="V38" i="13"/>
  <c r="L38" i="17" s="1"/>
  <c r="V42" i="13"/>
  <c r="L42" i="17" s="1"/>
  <c r="AA51" i="13"/>
  <c r="M51" i="17" s="1"/>
  <c r="N20" i="9"/>
  <c r="Q48" i="13"/>
  <c r="K48" i="17" s="1"/>
  <c r="AA40" i="13"/>
  <c r="M40" i="17" s="1"/>
  <c r="U9" i="13"/>
  <c r="AA47" i="13"/>
  <c r="M47" i="17" s="1"/>
  <c r="L34" i="13"/>
  <c r="AD34" i="13"/>
  <c r="AE34" i="13" s="1"/>
  <c r="Y13" i="13"/>
  <c r="G9" i="17"/>
  <c r="K11" i="13"/>
  <c r="M11" i="13"/>
  <c r="Q27" i="13"/>
  <c r="K27" i="17" s="1"/>
  <c r="Q22" i="13"/>
  <c r="K22" i="17" s="1"/>
  <c r="M7" i="13"/>
  <c r="L50" i="13"/>
  <c r="AD50" i="13"/>
  <c r="AE50" i="13" s="1"/>
  <c r="AD25" i="13"/>
  <c r="H13" i="13"/>
  <c r="L25" i="13"/>
  <c r="J8" i="13"/>
  <c r="AA30" i="13"/>
  <c r="M30" i="17" s="1"/>
  <c r="V18" i="13"/>
  <c r="L18" i="17" s="1"/>
  <c r="V46" i="13"/>
  <c r="L46" i="17" s="1"/>
  <c r="U13" i="13"/>
  <c r="N36" i="9"/>
  <c r="G13" i="13"/>
  <c r="Q20" i="13"/>
  <c r="K20" i="17" s="1"/>
  <c r="J14" i="9"/>
  <c r="Y8" i="13"/>
  <c r="Y54" i="13"/>
  <c r="AD45" i="13"/>
  <c r="AE45" i="13" s="1"/>
  <c r="L45" i="13"/>
  <c r="J14" i="10"/>
  <c r="G7" i="17"/>
  <c r="H12" i="17"/>
  <c r="E14" i="9"/>
  <c r="V30" i="13"/>
  <c r="L30" i="17" s="1"/>
  <c r="G9" i="9"/>
  <c r="H17" i="9"/>
  <c r="Q50" i="13"/>
  <c r="K50" i="17" s="1"/>
  <c r="X9" i="13"/>
  <c r="S8" i="13"/>
  <c r="Z8" i="13"/>
  <c r="F11" i="17"/>
  <c r="Q24" i="13"/>
  <c r="K24" i="17" s="1"/>
  <c r="AD41" i="13"/>
  <c r="AE41" i="13" s="1"/>
  <c r="AA39" i="13"/>
  <c r="M39" i="17" s="1"/>
  <c r="I11" i="17"/>
  <c r="E8" i="17"/>
  <c r="H11" i="13"/>
  <c r="L27" i="13"/>
  <c r="AD27" i="13"/>
  <c r="Z6" i="13"/>
  <c r="AD46" i="13"/>
  <c r="AE46" i="13" s="1"/>
  <c r="L46" i="13"/>
  <c r="AA17" i="13"/>
  <c r="M17" i="17" s="1"/>
  <c r="AD37" i="13" l="1"/>
  <c r="AE37" i="13" s="1"/>
  <c r="M12" i="9"/>
  <c r="F54" i="17"/>
  <c r="D61" i="17" s="1"/>
  <c r="H13" i="17"/>
  <c r="W54" i="13"/>
  <c r="S12" i="13"/>
  <c r="Q14" i="10"/>
  <c r="I11" i="13"/>
  <c r="N14" i="10"/>
  <c r="AA26" i="13"/>
  <c r="M26" i="17" s="1"/>
  <c r="M7" i="17" s="1"/>
  <c r="I14" i="9"/>
  <c r="R13" i="13"/>
  <c r="AD31" i="13"/>
  <c r="AE31" i="13" s="1"/>
  <c r="T9" i="13"/>
  <c r="I12" i="13"/>
  <c r="G12" i="9"/>
  <c r="I9" i="13"/>
  <c r="G6" i="9"/>
  <c r="N12" i="13"/>
  <c r="H9" i="17"/>
  <c r="V41" i="13"/>
  <c r="L41" i="17" s="1"/>
  <c r="AE49" i="13"/>
  <c r="AD53" i="13"/>
  <c r="AE53" i="13" s="1"/>
  <c r="G54" i="9"/>
  <c r="H54" i="9" s="1"/>
  <c r="N54" i="9" s="1"/>
  <c r="AD35" i="13"/>
  <c r="AE35" i="13" s="1"/>
  <c r="H54" i="17"/>
  <c r="D63" i="17" s="1"/>
  <c r="E14" i="13"/>
  <c r="M7" i="9"/>
  <c r="F8" i="17"/>
  <c r="Q18" i="13"/>
  <c r="K18" i="17" s="1"/>
  <c r="AC14" i="13"/>
  <c r="N30" i="9"/>
  <c r="E6" i="17"/>
  <c r="AA20" i="13"/>
  <c r="M20" i="17" s="1"/>
  <c r="M9" i="17" s="1"/>
  <c r="G13" i="17"/>
  <c r="U12" i="13"/>
  <c r="Q40" i="13"/>
  <c r="K40" i="17" s="1"/>
  <c r="I54" i="17"/>
  <c r="D64" i="17" s="1"/>
  <c r="I10" i="17"/>
  <c r="N11" i="13"/>
  <c r="N14" i="13" s="1"/>
  <c r="W7" i="13"/>
  <c r="K14" i="10"/>
  <c r="F14" i="13"/>
  <c r="P11" i="13"/>
  <c r="E11" i="17"/>
  <c r="R54" i="13"/>
  <c r="I8" i="13"/>
  <c r="I14" i="13" s="1"/>
  <c r="U7" i="13"/>
  <c r="U14" i="13" s="1"/>
  <c r="E7" i="17"/>
  <c r="P7" i="13"/>
  <c r="J9" i="13"/>
  <c r="L33" i="13"/>
  <c r="J33" i="17" s="1"/>
  <c r="O14" i="10"/>
  <c r="I6" i="17"/>
  <c r="N26" i="9"/>
  <c r="V17" i="13"/>
  <c r="L17" i="17" s="1"/>
  <c r="L9" i="17" s="1"/>
  <c r="Q45" i="13"/>
  <c r="K45" i="17" s="1"/>
  <c r="S9" i="13"/>
  <c r="S14" i="13" s="1"/>
  <c r="L48" i="13"/>
  <c r="T54" i="13"/>
  <c r="G54" i="17"/>
  <c r="D62" i="17" s="1"/>
  <c r="E54" i="17"/>
  <c r="Z54" i="13"/>
  <c r="N49" i="9"/>
  <c r="J54" i="13"/>
  <c r="L31" i="13"/>
  <c r="AB31" i="13" s="1"/>
  <c r="L53" i="13"/>
  <c r="F9" i="17"/>
  <c r="F14" i="17" s="1"/>
  <c r="Q19" i="13"/>
  <c r="K19" i="17" s="1"/>
  <c r="Q51" i="13"/>
  <c r="K51" i="17" s="1"/>
  <c r="V25" i="13"/>
  <c r="L25" i="17" s="1"/>
  <c r="L13" i="17" s="1"/>
  <c r="L44" i="13"/>
  <c r="O11" i="13"/>
  <c r="I54" i="13"/>
  <c r="O54" i="13"/>
  <c r="U54" i="13"/>
  <c r="J12" i="13"/>
  <c r="L12" i="13" s="1"/>
  <c r="G7" i="9"/>
  <c r="AD48" i="13"/>
  <c r="AE48" i="13" s="1"/>
  <c r="M54" i="9"/>
  <c r="H10" i="13"/>
  <c r="L10" i="13" s="1"/>
  <c r="AA25" i="13"/>
  <c r="M25" i="17" s="1"/>
  <c r="M13" i="17" s="1"/>
  <c r="P54" i="13"/>
  <c r="N44" i="9"/>
  <c r="V44" i="13"/>
  <c r="L44" i="17" s="1"/>
  <c r="H54" i="13"/>
  <c r="O7" i="13"/>
  <c r="Q13" i="13"/>
  <c r="P9" i="13"/>
  <c r="W9" i="13"/>
  <c r="AA9" i="13" s="1"/>
  <c r="T10" i="13"/>
  <c r="Q38" i="13"/>
  <c r="K38" i="17" s="1"/>
  <c r="K10" i="17" s="1"/>
  <c r="U11" i="13"/>
  <c r="N54" i="13"/>
  <c r="I9" i="17"/>
  <c r="AD33" i="13"/>
  <c r="AE33" i="13" s="1"/>
  <c r="U10" i="13"/>
  <c r="Q29" i="13"/>
  <c r="K29" i="17" s="1"/>
  <c r="K11" i="17" s="1"/>
  <c r="H7" i="13"/>
  <c r="L7" i="13" s="1"/>
  <c r="Q9" i="13"/>
  <c r="K13" i="17"/>
  <c r="H14" i="17"/>
  <c r="L13" i="13"/>
  <c r="E14" i="17"/>
  <c r="V13" i="13"/>
  <c r="L9" i="13"/>
  <c r="M6" i="17"/>
  <c r="K14" i="13"/>
  <c r="L10" i="17"/>
  <c r="L12" i="17"/>
  <c r="AB42" i="13"/>
  <c r="J42" i="17"/>
  <c r="H10" i="9"/>
  <c r="N16" i="9"/>
  <c r="N10" i="9" s="1"/>
  <c r="M12" i="17"/>
  <c r="AE27" i="13"/>
  <c r="AB41" i="13"/>
  <c r="J41" i="17"/>
  <c r="J34" i="17"/>
  <c r="AB34" i="13"/>
  <c r="M15" i="17"/>
  <c r="M8" i="17" s="1"/>
  <c r="AB28" i="13"/>
  <c r="J28" i="17"/>
  <c r="AB52" i="13"/>
  <c r="J52" i="17"/>
  <c r="J19" i="17"/>
  <c r="L7" i="17"/>
  <c r="Q12" i="13"/>
  <c r="J32" i="17"/>
  <c r="AB32" i="13"/>
  <c r="G14" i="13"/>
  <c r="AA11" i="13"/>
  <c r="J38" i="17"/>
  <c r="N25" i="9"/>
  <c r="N13" i="9" s="1"/>
  <c r="H13" i="9"/>
  <c r="AA10" i="13"/>
  <c r="H9" i="9"/>
  <c r="N17" i="9"/>
  <c r="N9" i="9" s="1"/>
  <c r="AE15" i="13"/>
  <c r="AE8" i="13" s="1"/>
  <c r="AD8" i="13"/>
  <c r="AB51" i="13"/>
  <c r="J51" i="17"/>
  <c r="J16" i="17"/>
  <c r="AB16" i="13"/>
  <c r="AD13" i="13"/>
  <c r="J29" i="17"/>
  <c r="J18" i="17"/>
  <c r="AB18" i="13"/>
  <c r="AA13" i="13"/>
  <c r="AB13" i="13" s="1"/>
  <c r="AB47" i="13"/>
  <c r="J47" i="17"/>
  <c r="AE23" i="13"/>
  <c r="AE6" i="13" s="1"/>
  <c r="J43" i="17"/>
  <c r="AB43" i="13"/>
  <c r="X14" i="13"/>
  <c r="M11" i="17"/>
  <c r="M10" i="17"/>
  <c r="J17" i="17"/>
  <c r="Q6" i="13"/>
  <c r="M14" i="13"/>
  <c r="M14" i="9"/>
  <c r="J27" i="17"/>
  <c r="AB27" i="13"/>
  <c r="AB46" i="13"/>
  <c r="J46" i="17"/>
  <c r="L11" i="13"/>
  <c r="AE25" i="13"/>
  <c r="AE13" i="13" s="1"/>
  <c r="J15" i="17"/>
  <c r="AB15" i="13"/>
  <c r="J20" i="17"/>
  <c r="AE17" i="13"/>
  <c r="AE9" i="13" s="1"/>
  <c r="AD9" i="13"/>
  <c r="K9" i="17"/>
  <c r="AB30" i="13"/>
  <c r="J30" i="17"/>
  <c r="AB21" i="13"/>
  <c r="J21" i="17"/>
  <c r="AD12" i="13"/>
  <c r="Y14" i="13"/>
  <c r="L6" i="17"/>
  <c r="AA6" i="13"/>
  <c r="V6" i="13"/>
  <c r="R14" i="13"/>
  <c r="J37" i="17"/>
  <c r="AB37" i="13"/>
  <c r="AB35" i="13"/>
  <c r="J35" i="17"/>
  <c r="N19" i="9"/>
  <c r="N12" i="9" s="1"/>
  <c r="H12" i="9"/>
  <c r="AA12" i="13"/>
  <c r="K6" i="17"/>
  <c r="AB23" i="13"/>
  <c r="J23" i="17"/>
  <c r="AB53" i="13"/>
  <c r="J53" i="17"/>
  <c r="J39" i="17"/>
  <c r="AB39" i="13"/>
  <c r="N23" i="9"/>
  <c r="H6" i="9"/>
  <c r="Q10" i="13"/>
  <c r="J22" i="17"/>
  <c r="AB22" i="13"/>
  <c r="AA7" i="13"/>
  <c r="V8" i="13"/>
  <c r="L6" i="13"/>
  <c r="AB48" i="13"/>
  <c r="J48" i="17"/>
  <c r="G14" i="17"/>
  <c r="J44" i="17"/>
  <c r="AB44" i="13"/>
  <c r="J50" i="17"/>
  <c r="AB50" i="13"/>
  <c r="H11" i="9"/>
  <c r="N27" i="9"/>
  <c r="N11" i="9" s="1"/>
  <c r="K7" i="17"/>
  <c r="Q8" i="13"/>
  <c r="H8" i="9"/>
  <c r="N15" i="9"/>
  <c r="N8" i="9" s="1"/>
  <c r="J26" i="17"/>
  <c r="AB26" i="13"/>
  <c r="V11" i="13"/>
  <c r="AB24" i="13"/>
  <c r="J24" i="17"/>
  <c r="V12" i="13"/>
  <c r="J36" i="17"/>
  <c r="AB36" i="13"/>
  <c r="Z14" i="13"/>
  <c r="J45" i="17"/>
  <c r="AB45" i="13"/>
  <c r="AE12" i="13"/>
  <c r="H7" i="9"/>
  <c r="N22" i="9"/>
  <c r="J25" i="17"/>
  <c r="AA8" i="13"/>
  <c r="AB40" i="13"/>
  <c r="J40" i="17"/>
  <c r="K15" i="17"/>
  <c r="K8" i="17" s="1"/>
  <c r="AE22" i="13"/>
  <c r="AE7" i="13" s="1"/>
  <c r="AD7" i="13"/>
  <c r="L11" i="17"/>
  <c r="V7" i="13"/>
  <c r="L15" i="17"/>
  <c r="L8" i="17" s="1"/>
  <c r="AE16" i="13"/>
  <c r="AB49" i="13"/>
  <c r="J49" i="17"/>
  <c r="AD10" i="13" l="1"/>
  <c r="N6" i="9"/>
  <c r="AB17" i="13"/>
  <c r="AE10" i="13"/>
  <c r="P14" i="13"/>
  <c r="G14" i="9"/>
  <c r="AB29" i="13"/>
  <c r="V9" i="13"/>
  <c r="AA54" i="13"/>
  <c r="M54" i="17" s="1"/>
  <c r="H64" i="17" s="1"/>
  <c r="J31" i="17"/>
  <c r="W14" i="13"/>
  <c r="AB20" i="13"/>
  <c r="Q7" i="13"/>
  <c r="O14" i="13"/>
  <c r="AD6" i="13"/>
  <c r="L54" i="13"/>
  <c r="Q11" i="13"/>
  <c r="AB11" i="13" s="1"/>
  <c r="AB33" i="13"/>
  <c r="L8" i="13"/>
  <c r="I14" i="17"/>
  <c r="V54" i="13"/>
  <c r="L54" i="17" s="1"/>
  <c r="H63" i="17" s="1"/>
  <c r="AD11" i="13"/>
  <c r="AE11" i="13"/>
  <c r="AE14" i="13" s="1"/>
  <c r="AD54" i="13"/>
  <c r="AE54" i="13" s="1"/>
  <c r="AB25" i="13"/>
  <c r="N7" i="9"/>
  <c r="N14" i="9" s="1"/>
  <c r="AB38" i="13"/>
  <c r="K12" i="17"/>
  <c r="K14" i="17" s="1"/>
  <c r="V10" i="13"/>
  <c r="AB10" i="13" s="1"/>
  <c r="H14" i="13"/>
  <c r="J14" i="13"/>
  <c r="T14" i="13"/>
  <c r="AB19" i="13"/>
  <c r="Q54" i="13"/>
  <c r="K54" i="17" s="1"/>
  <c r="H62" i="17" s="1"/>
  <c r="AB12" i="13"/>
  <c r="AB9" i="13"/>
  <c r="AB8" i="13"/>
  <c r="M14" i="17"/>
  <c r="J7" i="17"/>
  <c r="J10" i="17"/>
  <c r="AA14" i="13"/>
  <c r="J9" i="17"/>
  <c r="J13" i="17"/>
  <c r="L14" i="13"/>
  <c r="AB6" i="13"/>
  <c r="H14" i="9"/>
  <c r="L14" i="17"/>
  <c r="J54" i="17"/>
  <c r="H61" i="17" s="1"/>
  <c r="J11" i="17"/>
  <c r="J6" i="17"/>
  <c r="J12" i="17"/>
  <c r="J8" i="17"/>
  <c r="Q14" i="13" l="1"/>
  <c r="AD14" i="13"/>
  <c r="AB7" i="13"/>
  <c r="AB54" i="13"/>
  <c r="V14" i="13"/>
  <c r="AB14" i="13" s="1"/>
  <c r="J14" i="17"/>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<sst xmlns="http://schemas.openxmlformats.org/spreadsheetml/2006/main" count="912" uniqueCount="243">
  <si>
    <t>00-00</t>
  </si>
  <si>
    <t>01-01</t>
  </si>
  <si>
    <t>01-02</t>
  </si>
  <si>
    <t>01-06</t>
  </si>
  <si>
    <t>01-07</t>
  </si>
  <si>
    <t>01-08a</t>
  </si>
  <si>
    <t>01-08b</t>
  </si>
  <si>
    <t>01-08c</t>
  </si>
  <si>
    <t>01-08d</t>
  </si>
  <si>
    <t>01-09</t>
  </si>
  <si>
    <t>01-04</t>
  </si>
  <si>
    <t>01-05</t>
  </si>
  <si>
    <t>NBH ID</t>
  </si>
  <si>
    <t>PCN / Practice</t>
  </si>
  <si>
    <t>NACS</t>
  </si>
  <si>
    <t>Listsize</t>
  </si>
  <si>
    <t>KPIs</t>
  </si>
  <si>
    <t xml:space="preserve">Number of Patients with Invites Issued </t>
  </si>
  <si>
    <t xml:space="preserve">IGRA Test Provided </t>
  </si>
  <si>
    <t>Provision of IGRA Test [with invites]</t>
  </si>
  <si>
    <t>Provisions of IGRA Test [without invites]</t>
  </si>
  <si>
    <t>Screen + BCG Scar</t>
  </si>
  <si>
    <t>Screen + Hep B Test</t>
  </si>
  <si>
    <t>Screen Hep C + Test</t>
  </si>
  <si>
    <t>PC dx Active TB</t>
  </si>
  <si>
    <t>PC dx Latent TB</t>
  </si>
  <si>
    <t>&lt; Select</t>
  </si>
  <si>
    <t>Screen + HIV Test</t>
  </si>
  <si>
    <t>Declined Invites</t>
  </si>
  <si>
    <t>NE1</t>
  </si>
  <si>
    <t>Springfield Park</t>
  </si>
  <si>
    <t>NE2</t>
  </si>
  <si>
    <t>Hackney Downs</t>
  </si>
  <si>
    <t>NW1</t>
  </si>
  <si>
    <t>Woodberry Wetlands</t>
  </si>
  <si>
    <t>NW2</t>
  </si>
  <si>
    <t>Clissold Park</t>
  </si>
  <si>
    <t>SE1</t>
  </si>
  <si>
    <t>Hackney Marshes</t>
  </si>
  <si>
    <t>SE2</t>
  </si>
  <si>
    <t>Well Street Common</t>
  </si>
  <si>
    <t>SW1</t>
  </si>
  <si>
    <t xml:space="preserve">London Fields  </t>
  </si>
  <si>
    <t>SW2</t>
  </si>
  <si>
    <t>Shoreditch Park &amp; City</t>
  </si>
  <si>
    <t>Total</t>
  </si>
  <si>
    <t>F84716</t>
  </si>
  <si>
    <t>F84060</t>
  </si>
  <si>
    <t>F84636</t>
  </si>
  <si>
    <t>F84008</t>
  </si>
  <si>
    <t>F84038</t>
  </si>
  <si>
    <t>F84694</t>
  </si>
  <si>
    <t>F84036</t>
  </si>
  <si>
    <t>F84668</t>
  </si>
  <si>
    <t>F84686</t>
  </si>
  <si>
    <t>F84063</t>
  </si>
  <si>
    <t>F84072</t>
  </si>
  <si>
    <t>F84685</t>
  </si>
  <si>
    <t>F84601</t>
  </si>
  <si>
    <t>F84080</t>
  </si>
  <si>
    <t>F84632</t>
  </si>
  <si>
    <t>F84720</t>
  </si>
  <si>
    <t>F84119</t>
  </si>
  <si>
    <t>F84692</t>
  </si>
  <si>
    <t>F84015</t>
  </si>
  <si>
    <t>F84719</t>
  </si>
  <si>
    <t>F84096</t>
  </si>
  <si>
    <t>F84105</t>
  </si>
  <si>
    <t>F84021</t>
  </si>
  <si>
    <t>F84003</t>
  </si>
  <si>
    <t>F84640</t>
  </si>
  <si>
    <t>F84018</t>
  </si>
  <si>
    <t>F84117</t>
  </si>
  <si>
    <t>F84035</t>
  </si>
  <si>
    <t>F84619</t>
  </si>
  <si>
    <t>F84711</t>
  </si>
  <si>
    <t>F84621</t>
  </si>
  <si>
    <t>F84635</t>
  </si>
  <si>
    <t>F84033</t>
  </si>
  <si>
    <t>Y03049</t>
  </si>
  <si>
    <t>F84013</t>
  </si>
  <si>
    <t>F84115</t>
  </si>
  <si>
    <t>Y00403</t>
  </si>
  <si>
    <t>F84069</t>
  </si>
  <si>
    <t>F84620</t>
  </si>
  <si>
    <t>Data Date:</t>
  </si>
  <si>
    <t>02-03</t>
  </si>
  <si>
    <t>02-02a</t>
  </si>
  <si>
    <t>02-02b</t>
  </si>
  <si>
    <t>02-02c</t>
  </si>
  <si>
    <t>02-05</t>
  </si>
  <si>
    <t>Payments</t>
  </si>
  <si>
    <t>Invites</t>
  </si>
  <si>
    <t>Provision of IGRA Test [£25]</t>
  </si>
  <si>
    <t>IGRA Test Payments</t>
  </si>
  <si>
    <t>1 Payable Invite</t>
  </si>
  <si>
    <t>2 Payable Invites</t>
  </si>
  <si>
    <t>3 Payable Invites</t>
  </si>
  <si>
    <t>1 invite after DNA OR Indeterminate Result</t>
  </si>
  <si>
    <t>Invite Payments</t>
  </si>
  <si>
    <t>Total Payment</t>
  </si>
  <si>
    <t>REL_D</t>
  </si>
  <si>
    <t>NwID</t>
  </si>
  <si>
    <t>AUDIT_T</t>
  </si>
  <si>
    <t>X</t>
  </si>
  <si>
    <t>AUDIT_DD</t>
  </si>
  <si>
    <t>AUDIT_C</t>
  </si>
  <si>
    <t>OrgID</t>
  </si>
  <si>
    <t>IND</t>
  </si>
  <si>
    <t>IND markers:</t>
  </si>
  <si>
    <t>{</t>
  </si>
  <si>
    <t>}</t>
  </si>
  <si>
    <t>1st IND</t>
  </si>
  <si>
    <t>RED: Search IND+Titles don't match</t>
  </si>
  <si>
    <t>1st Title</t>
  </si>
  <si>
    <t>DATA_A</t>
  </si>
  <si>
    <t>Address</t>
  </si>
  <si>
    <t>Select Quarter:</t>
  </si>
  <si>
    <t>Date</t>
  </si>
  <si>
    <t>Version</t>
  </si>
  <si>
    <t>Data (Y/N)</t>
  </si>
  <si>
    <t>Y</t>
  </si>
  <si>
    <t>Q1</t>
  </si>
  <si>
    <t>Q Work Sheet</t>
  </si>
  <si>
    <t>DATA</t>
  </si>
  <si>
    <t>Q2</t>
  </si>
  <si>
    <t>Header Row</t>
  </si>
  <si>
    <t>Q3</t>
  </si>
  <si>
    <t>Header Row 2</t>
  </si>
  <si>
    <t>Q4</t>
  </si>
  <si>
    <t>Data</t>
  </si>
  <si>
    <t>Rows</t>
  </si>
  <si>
    <t>Columns</t>
  </si>
  <si>
    <t xml:space="preserve"> -</t>
  </si>
  <si>
    <t>Select Practice</t>
  </si>
  <si>
    <t>DN Team</t>
  </si>
  <si>
    <t>Patch</t>
  </si>
  <si>
    <t>Neighbourhood</t>
  </si>
  <si>
    <t>Allerton Road Surgery</t>
  </si>
  <si>
    <t>Athena Medical Centre</t>
  </si>
  <si>
    <t>Barretts Grove Surgery</t>
  </si>
  <si>
    <t>Barton House Health Centre</t>
  </si>
  <si>
    <t>Beechwood Medical Centre</t>
  </si>
  <si>
    <t>Brooke Road Surgery</t>
  </si>
  <si>
    <t xml:space="preserve">Cedar Practice </t>
  </si>
  <si>
    <t>Clapton Surgery</t>
  </si>
  <si>
    <t xml:space="preserve">Cranwich Road Surgery </t>
  </si>
  <si>
    <t>Dalston Practice</t>
  </si>
  <si>
    <t>De Beauvoir Surgery</t>
  </si>
  <si>
    <t>Elm Practice</t>
  </si>
  <si>
    <t xml:space="preserve">Elsdale Street Surgery </t>
  </si>
  <si>
    <t>Gadvhi Practice</t>
  </si>
  <si>
    <t>Greenhouse Health Centre</t>
  </si>
  <si>
    <t>Healy Medical Centre</t>
  </si>
  <si>
    <t>Heron Practice</t>
  </si>
  <si>
    <t>Hoxton Surgery</t>
  </si>
  <si>
    <t>Kingsmead Healthcare</t>
  </si>
  <si>
    <t>Latimer Health Centre</t>
  </si>
  <si>
    <t>Lawson Practice</t>
  </si>
  <si>
    <t>Lea Surgery</t>
  </si>
  <si>
    <t>London Fields Medical Centre</t>
  </si>
  <si>
    <t>Neaman Practice</t>
  </si>
  <si>
    <t>Nightingale Practice</t>
  </si>
  <si>
    <t>Queensbridge Group Practice</t>
  </si>
  <si>
    <t>Richmond Road Medical Center</t>
  </si>
  <si>
    <t>Riverside Practice</t>
  </si>
  <si>
    <t>Rosewood Practice</t>
  </si>
  <si>
    <t>Sandringham Road Practice</t>
  </si>
  <si>
    <t>Shoreditch Park Surgery</t>
  </si>
  <si>
    <t>Somerford Grove Health Centre</t>
  </si>
  <si>
    <t>Spring Hill Practice</t>
  </si>
  <si>
    <t>Stamford Hill Group Practice</t>
  </si>
  <si>
    <t>Statham Grove Surgery</t>
  </si>
  <si>
    <t>Trowbridge Practice</t>
  </si>
  <si>
    <t>Well Street Surgery</t>
  </si>
  <si>
    <t>Wick Health Centre</t>
  </si>
  <si>
    <t>Invites Q1</t>
  </si>
  <si>
    <t>Invites Q2</t>
  </si>
  <si>
    <t>Invites Q3</t>
  </si>
  <si>
    <t>Invites Q4</t>
  </si>
  <si>
    <t>Total Payable Invites Q1</t>
  </si>
  <si>
    <t>Total Payable Invites Q2</t>
  </si>
  <si>
    <t>Total Payable Invites Q3</t>
  </si>
  <si>
    <t>Total Payable Invites Q4</t>
  </si>
  <si>
    <t>Total Payable Invites Q1-Q4</t>
  </si>
  <si>
    <t>PCN</t>
  </si>
  <si>
    <t>Practice</t>
  </si>
  <si>
    <t>Provision of IGRA Test</t>
  </si>
  <si>
    <t>Cumulative: Provision of IGRA Test [£25]</t>
  </si>
  <si>
    <t>Cumulative: Payable Invites [£2.50]</t>
  </si>
  <si>
    <t xml:space="preserve">Provision of IGRA Test </t>
  </si>
  <si>
    <t xml:space="preserve">Payable Invites </t>
  </si>
  <si>
    <t>Payable Invites</t>
  </si>
  <si>
    <t>EoM June 2020</t>
  </si>
  <si>
    <t>EoM Sept 2020</t>
  </si>
  <si>
    <t>EoM Dec 2020</t>
  </si>
  <si>
    <t>EoM March 2021</t>
  </si>
  <si>
    <t>Quarters</t>
  </si>
  <si>
    <t>Povisions of IGRA Test</t>
  </si>
  <si>
    <t>Targets</t>
  </si>
  <si>
    <t>IGRA Test Targets</t>
  </si>
  <si>
    <t>Screening</t>
  </si>
  <si>
    <t>Number of IGRA Test Done (£25)</t>
  </si>
  <si>
    <t>CH LTBI 2023-2024</t>
  </si>
  <si>
    <t>Q1 (23-24)</t>
  </si>
  <si>
    <t>Q2 (23-24)</t>
  </si>
  <si>
    <t>Q3 (23-24)</t>
  </si>
  <si>
    <t>Q4 (23-24)</t>
  </si>
  <si>
    <t>v1</t>
  </si>
  <si>
    <t>Lower Clapton Group Practice</t>
  </si>
  <si>
    <t>Rolled over dates 23-24</t>
  </si>
  <si>
    <t>dx LTB/TB 2023-2024</t>
  </si>
  <si>
    <t>{LTBI} AR</t>
  </si>
  <si>
    <t>Last Run:</t>
  </si>
  <si>
    <t>Population Count</t>
  </si>
  <si>
    <t>Search</t>
  </si>
  <si>
    <t>{00-00}: Listsize</t>
  </si>
  <si>
    <t>{01-01} Number of invitations issued to eligible</t>
  </si>
  <si>
    <t>{01-02} IGRA Test Provided</t>
  </si>
  <si>
    <t>{01-04}: PC dx Active TB</t>
  </si>
  <si>
    <t>{01-05}: PC dx Latent TB</t>
  </si>
  <si>
    <t>{01-06}: Provision of IGRA Test [with invites]</t>
  </si>
  <si>
    <t>{01-07}: Provision of IGRA Test [without invites]</t>
  </si>
  <si>
    <t>{01-08} Screen - Provision of IGRA Test</t>
  </si>
  <si>
    <t>{01-08a}: Screen + BCG Scar</t>
  </si>
  <si>
    <t>{01-08b}: Screen + Hep B Test</t>
  </si>
  <si>
    <t>{01-08c}: Screen + Hep C Test</t>
  </si>
  <si>
    <t>{01-08d}: Screen + HIV Test</t>
  </si>
  <si>
    <t>{01-09}: Declined invite</t>
  </si>
  <si>
    <t>{02-00}: Eligible for LTBI Screening</t>
  </si>
  <si>
    <t>{02-01}: All Invites</t>
  </si>
  <si>
    <t>{02-02a}: 1st Payable Invite</t>
  </si>
  <si>
    <t>{02-02b}: 2nd Payable Invite</t>
  </si>
  <si>
    <t>{02-02c}: 3rd Payable Invite</t>
  </si>
  <si>
    <t>{02-05} DNA OR Intermerminate [£2.5]</t>
  </si>
  <si>
    <t>{01-00}: Newly Registered (Left &amp; Died)</t>
  </si>
  <si>
    <t>{02-02}: Invites</t>
  </si>
  <si>
    <t>{02-03} Provision of IGRA Test [£25]</t>
  </si>
  <si>
    <t>Males</t>
  </si>
  <si>
    <t>Organisation Code</t>
  </si>
  <si>
    <t>Relative Date:</t>
  </si>
  <si>
    <t>Females</t>
  </si>
  <si>
    <t>{02-05} DNA OR Indeterminate [£2.5]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</si>
</sst>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Red]\-&quot;£&quot;#,##0.00"/>
    <numFmt numFmtId="164" formatCode="d\.m\.yy;@"/>
    <numFmt numFmtId="165" formatCode="&quot;£&quot;#,##0.00"/>
  </numFmts>
  <fonts count="19" x14ac:knownFonts="1">
    <font>
      <sz val="11"/>
      <color theme="1"/>
      <name val="Calibri"/>
      <family val="2"/>
      <scheme val="minor"/>
    </font>
    <font>
      <sz val="11"/>
      <color rgb="FFFF0000"/>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0"/>
      <name val="Arial"/>
      <family val="2"/>
    </font>
    <font>
      <b/>
      <sz val="14"/>
      <color theme="1"/>
      <name val="Calibri"/>
      <family val="2"/>
      <scheme val="minor"/>
    </font>
    <font>
      <sz val="11"/>
      <color theme="8"/>
      <name val="Calibri"/>
      <family val="2"/>
      <scheme val="minor"/>
    </font>
    <font>
      <b/>
      <sz val="11"/>
      <name val="Calibri"/>
      <family val="2"/>
      <scheme val="minor"/>
    </font>
    <font>
      <sz val="11"/>
      <name val="Calibri"/>
      <family val="2"/>
      <scheme val="minor"/>
    </font>
    <font>
      <sz val="11"/>
      <color theme="3" tint="0.39997558519241921"/>
      <name val="Calibri"/>
      <family val="2"/>
      <scheme val="minor"/>
    </font>
    <font>
      <sz val="11"/>
      <color theme="4" tint="-0.249977111117893"/>
      <name val="Calibri"/>
      <family val="2"/>
      <scheme val="minor"/>
    </font>
    <font>
      <sz val="10"/>
      <color theme="4" tint="0.79998168889431442"/>
      <name val="Calibri"/>
      <family val="2"/>
      <scheme val="minor"/>
    </font>
    <font>
      <sz val="10"/>
      <color theme="3" tint="0.39997558519241921"/>
      <name val="Calibri"/>
      <family val="2"/>
      <scheme val="minor"/>
    </font>
    <font>
      <b/>
      <sz val="10"/>
      <color theme="3" tint="0.39997558519241921"/>
      <name val="Calibri"/>
      <family val="2"/>
      <scheme val="minor"/>
    </font>
    <font>
      <sz val="10"/>
      <color theme="4"/>
      <name val="Calibri"/>
      <family val="2"/>
      <scheme val="minor"/>
    </font>
    <font>
      <b/>
      <sz val="10"/>
      <color theme="4" tint="0.79998168889431442"/>
      <name val="Calibri"/>
      <family val="2"/>
      <scheme val="minor"/>
    </font>
    <font>
      <sz val="10"/>
      <name val="Calibri"/>
      <family val="2"/>
      <scheme val="minor"/>
    </font>
    <font>
      <sz val="10"/>
      <color rgb="FF323130"/>
      <name val="Segoe UI"/>
      <family val="2"/>
    </font>
  </fonts>
  <fills count="12">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7" tint="0.39997558519241921"/>
        <bgColor indexed="64"/>
      </patternFill>
    </fill>
    <fill>
      <patternFill patternType="solid">
        <fgColor theme="6" tint="0.79998168889431442"/>
        <bgColor indexed="64"/>
      </patternFill>
    </fill>
    <fill>
      <patternFill patternType="solid">
        <fgColor theme="6" tint="0.39997558519241921"/>
        <bgColor indexed="64"/>
      </patternFill>
    </fill>
    <fill>
      <patternFill patternType="solid">
        <fgColor theme="6" tint="0.59999389629810485"/>
        <bgColor indexed="64"/>
      </patternFill>
    </fill>
    <fill>
      <patternFill patternType="solid">
        <fgColor theme="4"/>
        <bgColor indexed="64"/>
      </patternFill>
    </fill>
  </fills>
  <borders count="45">
    <border>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top/>
      <bottom style="medium">
        <color indexed="64"/>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theme="4" tint="0.39994506668294322"/>
      </right>
      <top/>
      <bottom/>
      <diagonal/>
    </border>
    <border>
      <left/>
      <right/>
      <top/>
      <bottom style="thin">
        <color theme="0" tint="-0.14996795556505021"/>
      </bottom>
      <diagonal/>
    </border>
    <border>
      <left/>
      <right style="thin">
        <color theme="0" tint="-0.14996795556505021"/>
      </right>
      <top/>
      <bottom/>
      <diagonal/>
    </border>
    <border>
      <left/>
      <right style="thin">
        <color theme="0" tint="-0.14996795556505021"/>
      </right>
      <top/>
      <bottom style="thin">
        <color theme="0" tint="-0.14996795556505021"/>
      </bottom>
      <diagonal/>
    </border>
    <border>
      <left style="thin">
        <color theme="0" tint="-0.14996795556505021"/>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top style="thin">
        <color theme="2" tint="-9.9978637043366805E-2"/>
      </top>
      <bottom/>
      <diagonal/>
    </border>
    <border>
      <left/>
      <right/>
      <top style="medium">
        <color indexed="64"/>
      </top>
      <bottom style="thin">
        <color theme="2" tint="-9.9978637043366805E-2"/>
      </bottom>
      <diagonal/>
    </border>
    <border>
      <left style="thin">
        <color theme="2" tint="-9.9978637043366805E-2"/>
      </left>
      <right style="thin">
        <color theme="2" tint="-9.9978637043366805E-2"/>
      </right>
      <top style="thin">
        <color theme="2" tint="-9.9978637043366805E-2"/>
      </top>
      <bottom style="thin">
        <color theme="2" tint="-9.9978637043366805E-2"/>
      </bottom>
      <diagonal/>
    </border>
    <border>
      <left/>
      <right style="thin">
        <color theme="2" tint="-9.9978637043366805E-2"/>
      </right>
      <top/>
      <bottom/>
      <diagonal/>
    </border>
    <border>
      <left/>
      <right/>
      <top/>
      <bottom style="thin">
        <color theme="2" tint="-9.9978637043366805E-2"/>
      </bottom>
      <diagonal/>
    </border>
    <border>
      <left style="thin">
        <color indexed="64"/>
      </left>
      <right style="thin">
        <color indexed="64"/>
      </right>
      <top/>
      <bottom style="thin">
        <color theme="2" tint="-9.9978637043366805E-2"/>
      </bottom>
      <diagonal/>
    </border>
    <border>
      <left style="thin">
        <color indexed="64"/>
      </left>
      <right/>
      <top/>
      <bottom style="thin">
        <color theme="2" tint="-9.9978637043366805E-2"/>
      </bottom>
      <diagonal/>
    </border>
    <border>
      <left/>
      <right style="thin">
        <color indexed="64"/>
      </right>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right style="thin">
        <color theme="0" tint="-0.14996795556505021"/>
      </right>
      <top style="thin">
        <color theme="2" tint="-9.9978637043366805E-2"/>
      </top>
      <bottom style="thin">
        <color theme="2" tint="-9.9978637043366805E-2"/>
      </bottom>
      <diagonal/>
    </border>
    <border>
      <left style="thin">
        <color theme="0" tint="-0.14996795556505021"/>
      </left>
      <right/>
      <top style="thin">
        <color theme="2" tint="-9.9978637043366805E-2"/>
      </top>
      <bottom style="thin">
        <color theme="2" tint="-9.9978637043366805E-2"/>
      </bottom>
      <diagonal/>
    </border>
    <border>
      <left style="thin">
        <color indexed="64"/>
      </left>
      <right/>
      <top style="thin">
        <color theme="2" tint="-9.9978637043366805E-2"/>
      </top>
      <bottom style="thin">
        <color theme="2" tint="-9.9978637043366805E-2"/>
      </bottom>
      <diagonal/>
    </border>
    <border>
      <left style="thin">
        <color indexed="64"/>
      </left>
      <right style="thin">
        <color indexed="64"/>
      </right>
      <top style="thin">
        <color theme="2" tint="-9.9978637043366805E-2"/>
      </top>
      <bottom style="thin">
        <color theme="2" tint="-9.9978637043366805E-2"/>
      </bottom>
      <diagonal/>
    </border>
    <border>
      <left/>
      <right/>
      <top style="thin">
        <color theme="0" tint="-0.14996795556505021"/>
      </top>
      <bottom style="thin">
        <color theme="2" tint="-9.9978637043366805E-2"/>
      </bottom>
      <diagonal/>
    </border>
    <border>
      <left/>
      <right style="thin">
        <color theme="0" tint="-0.14996795556505021"/>
      </right>
      <top style="thin">
        <color theme="0" tint="-0.14996795556505021"/>
      </top>
      <bottom style="thin">
        <color theme="2" tint="-9.9978637043366805E-2"/>
      </bottom>
      <diagonal/>
    </border>
    <border>
      <left/>
      <right style="thin">
        <color theme="2" tint="-9.9978637043366805E-2"/>
      </right>
      <top style="thin">
        <color theme="2" tint="-9.9978637043366805E-2"/>
      </top>
      <bottom style="thin">
        <color theme="2" tint="-9.9978637043366805E-2"/>
      </bottom>
      <diagonal/>
    </border>
    <border>
      <left style="thin">
        <color theme="0" tint="-0.14996795556505021"/>
      </left>
      <right style="thin">
        <color theme="2" tint="-9.9978637043366805E-2"/>
      </right>
      <top/>
      <bottom/>
      <diagonal/>
    </border>
    <border>
      <left style="thin">
        <color theme="0" tint="-0.14996795556505021"/>
      </left>
      <right style="thin">
        <color theme="2" tint="-9.9978637043366805E-2"/>
      </right>
      <top/>
      <bottom style="thin">
        <color theme="0" tint="-0.14996795556505021"/>
      </bottom>
      <diagonal/>
    </border>
    <border>
      <left/>
      <right style="thin">
        <color theme="2" tint="-9.9978637043366805E-2"/>
      </right>
      <top/>
      <bottom style="thin">
        <color theme="0" tint="-0.14996795556505021"/>
      </bottom>
      <diagonal/>
    </border>
    <border>
      <left/>
      <right style="thin">
        <color theme="2" tint="-9.9978637043366805E-2"/>
      </right>
      <top style="thin">
        <color theme="0" tint="-0.14996795556505021"/>
      </top>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bottom style="thin">
        <color theme="2" tint="-9.9978637043366805E-2"/>
      </bottom>
      <diagonal/>
    </border>
    <border>
      <left/>
      <right style="thin">
        <color indexed="64"/>
      </right>
      <top style="thin">
        <color theme="2" tint="-9.9978637043366805E-2"/>
      </top>
      <bottom/>
      <diagonal/>
    </border>
    <border>
      <left style="thin">
        <color indexed="64"/>
      </left>
      <right/>
      <top style="thin">
        <color theme="2" tint="-9.9978637043366805E-2"/>
      </top>
      <bottom/>
      <diagonal/>
    </border>
    <border>
      <left style="thin">
        <color indexed="64"/>
      </left>
      <right style="thin">
        <color indexed="64"/>
      </right>
      <top style="thin">
        <color theme="2" tint="-9.9978637043366805E-2"/>
      </top>
      <bottom/>
      <diagonal/>
    </border>
    <border>
      <left style="thin">
        <color theme="2" tint="-9.9978637043366805E-2"/>
      </left>
      <right style="thin">
        <color theme="2" tint="-9.9978637043366805E-2"/>
      </right>
      <top/>
      <bottom style="thin">
        <color theme="0" tint="-0.14996795556505021"/>
      </bottom>
      <diagonal/>
    </border>
  </borders>
  <cellStyleXfs count="2">
    <xf numFmtId="0" fontId="0" fillId="0" borderId="0"/>
    <xf numFmtId="0" fontId="5" fillId="0" borderId="0"/>
  </cellStyleXfs>
  <cellXfs count="215">
    <xf numFmtId="0" fontId="0" fillId="0" borderId="0" xfId="0"/>
    <xf numFmtId="14" fontId="2" fillId="2" borderId="1" xfId="0" applyNumberFormat="1" applyFont="1" applyFill="1" applyBorder="1" applyAlignment="1">
      <alignment horizontal="center" vertical="center" wrapText="1"/>
    </xf>
    <xf numFmtId="0" fontId="0" fillId="2" borderId="0" xfId="0" applyFill="1"/>
    <xf numFmtId="0" fontId="3" fillId="2" borderId="0" xfId="0" applyFont="1" applyFill="1" applyBorder="1"/>
    <xf numFmtId="14" fontId="2" fillId="3" borderId="0" xfId="0" applyNumberFormat="1" applyFont="1" applyFill="1" applyBorder="1"/>
    <xf numFmtId="0" fontId="0" fillId="3" borderId="0" xfId="0" applyFill="1" applyBorder="1"/>
    <xf numFmtId="0" fontId="0" fillId="3" borderId="0" xfId="0" applyFill="1" applyBorder="1" applyAlignment="1">
      <alignment horizontal="center"/>
    </xf>
    <xf numFmtId="0" fontId="0" fillId="3" borderId="0" xfId="0" applyFill="1"/>
    <xf numFmtId="0" fontId="2" fillId="3" borderId="0" xfId="0" applyFont="1" applyFill="1"/>
    <xf numFmtId="14" fontId="0" fillId="3" borderId="2" xfId="0" applyNumberFormat="1" applyFill="1" applyBorder="1"/>
    <xf numFmtId="0" fontId="0" fillId="3" borderId="2" xfId="0" applyFill="1" applyBorder="1"/>
    <xf numFmtId="0" fontId="0" fillId="3" borderId="2" xfId="0" applyFill="1" applyBorder="1" applyAlignment="1">
      <alignment horizontal="center"/>
    </xf>
    <xf numFmtId="0" fontId="0" fillId="0" borderId="1" xfId="0" applyBorder="1"/>
    <xf numFmtId="0" fontId="7" fillId="3" borderId="3" xfId="0" applyFont="1" applyFill="1" applyBorder="1"/>
    <xf numFmtId="14" fontId="0" fillId="3" borderId="4" xfId="0" applyNumberFormat="1" applyFill="1" applyBorder="1" applyAlignment="1">
      <alignment vertical="top" wrapText="1"/>
    </xf>
    <xf numFmtId="14" fontId="0" fillId="3" borderId="0" xfId="0" applyNumberFormat="1" applyFill="1" applyBorder="1" applyAlignment="1">
      <alignment vertical="top" wrapText="1"/>
    </xf>
    <xf numFmtId="0" fontId="0" fillId="3" borderId="5" xfId="0" applyFill="1" applyBorder="1" applyAlignment="1">
      <alignment vertical="top" wrapText="1"/>
    </xf>
    <xf numFmtId="0" fontId="0" fillId="3" borderId="4" xfId="0" applyFill="1" applyBorder="1" applyAlignment="1">
      <alignment vertical="top" wrapText="1"/>
    </xf>
    <xf numFmtId="0" fontId="1" fillId="3" borderId="5" xfId="0" applyFont="1" applyFill="1" applyBorder="1" applyAlignment="1">
      <alignment vertical="top"/>
    </xf>
    <xf numFmtId="0" fontId="7" fillId="3" borderId="5" xfId="0" applyFont="1" applyFill="1" applyBorder="1" applyAlignment="1">
      <alignment vertical="top" wrapText="1"/>
    </xf>
    <xf numFmtId="0" fontId="0" fillId="0" borderId="0" xfId="0" applyAlignment="1">
      <alignment vertical="top" wrapText="1"/>
    </xf>
    <xf numFmtId="14" fontId="0" fillId="0" borderId="0" xfId="0" applyNumberFormat="1" applyFill="1" applyBorder="1" applyAlignment="1">
      <alignment vertical="top" wrapText="1"/>
    </xf>
    <xf numFmtId="14" fontId="0" fillId="3" borderId="6" xfId="0" applyNumberFormat="1" applyFill="1" applyBorder="1"/>
    <xf numFmtId="0" fontId="0" fillId="0" borderId="0" xfId="0" applyFill="1" applyAlignment="1">
      <alignment vertical="top" wrapText="1"/>
    </xf>
    <xf numFmtId="14" fontId="0" fillId="0" borderId="0" xfId="0" applyNumberFormat="1"/>
    <xf numFmtId="22" fontId="0" fillId="0" borderId="0" xfId="0" applyNumberFormat="1"/>
    <xf numFmtId="0" fontId="2" fillId="4" borderId="0" xfId="0" applyFont="1" applyFill="1"/>
    <xf numFmtId="0" fontId="2" fillId="4" borderId="0" xfId="0" applyFont="1" applyFill="1" applyAlignment="1">
      <alignment horizontal="left" vertical="center"/>
    </xf>
    <xf numFmtId="0" fontId="0" fillId="4" borderId="0" xfId="0" applyFill="1"/>
    <xf numFmtId="0" fontId="2" fillId="4" borderId="0" xfId="0" applyFont="1" applyFill="1" applyBorder="1"/>
    <xf numFmtId="0" fontId="8" fillId="4" borderId="0" xfId="0" applyFont="1" applyFill="1"/>
    <xf numFmtId="0" fontId="2" fillId="5" borderId="0" xfId="0" applyFont="1" applyFill="1"/>
    <xf numFmtId="0" fontId="0" fillId="0" borderId="0" xfId="0" applyAlignment="1">
      <alignment horizontal="left" vertical="center"/>
    </xf>
    <xf numFmtId="14" fontId="0" fillId="0" borderId="1" xfId="0" applyNumberFormat="1" applyFont="1" applyBorder="1" applyAlignment="1">
      <alignment horizontal="center"/>
    </xf>
    <xf numFmtId="0" fontId="8" fillId="5" borderId="0" xfId="0" applyFont="1" applyFill="1"/>
    <xf numFmtId="0" fontId="9" fillId="0" borderId="1" xfId="0" applyFont="1" applyBorder="1" applyAlignment="1">
      <alignment horizontal="center"/>
    </xf>
    <xf numFmtId="0" fontId="10" fillId="0" borderId="0" xfId="0" applyFont="1" applyAlignment="1">
      <alignment horizontal="center"/>
    </xf>
    <xf numFmtId="0" fontId="0" fillId="0" borderId="1" xfId="0" applyBorder="1" applyAlignment="1">
      <alignment horizontal="center" vertical="center"/>
    </xf>
    <xf numFmtId="0" fontId="0" fillId="0" borderId="0" xfId="0" applyBorder="1" applyAlignment="1">
      <alignment horizontal="left" vertical="center"/>
    </xf>
    <xf numFmtId="0" fontId="11" fillId="5" borderId="0" xfId="0" applyFont="1" applyFill="1"/>
    <xf numFmtId="0" fontId="10" fillId="0" borderId="0" xfId="0" applyFont="1" applyAlignment="1">
      <alignment horizontal="center" vertical="center"/>
    </xf>
    <xf numFmtId="0" fontId="10" fillId="0" borderId="0" xfId="0" applyFont="1" applyAlignment="1">
      <alignment horizontal="left" vertical="center"/>
    </xf>
    <xf numFmtId="0" fontId="9" fillId="6" borderId="7" xfId="0" applyFont="1" applyFill="1" applyBorder="1"/>
    <xf numFmtId="0" fontId="9" fillId="6" borderId="8" xfId="0" applyFont="1" applyFill="1" applyBorder="1"/>
    <xf numFmtId="0" fontId="0" fillId="0" borderId="0" xfId="0" applyBorder="1"/>
    <xf numFmtId="14" fontId="0" fillId="0" borderId="0" xfId="0" applyNumberFormat="1" applyFont="1" applyBorder="1" applyAlignment="1">
      <alignment horizontal="center"/>
    </xf>
    <xf numFmtId="9" fontId="0" fillId="0" borderId="0" xfId="0" applyNumberFormat="1" applyBorder="1" applyAlignment="1">
      <alignment horizontal="right"/>
    </xf>
    <xf numFmtId="14" fontId="0" fillId="0" borderId="1" xfId="0" applyNumberFormat="1" applyBorder="1" applyAlignment="1">
      <alignment horizontal="right"/>
    </xf>
    <xf numFmtId="0" fontId="2" fillId="7" borderId="0" xfId="0" applyFont="1" applyFill="1" applyBorder="1" applyAlignment="1">
      <alignment vertical="top" wrapText="1"/>
    </xf>
    <xf numFmtId="0" fontId="3" fillId="2" borderId="0" xfId="0" applyNumberFormat="1" applyFont="1" applyFill="1" applyAlignment="1">
      <alignment horizontal="left"/>
    </xf>
    <xf numFmtId="164" fontId="3" fillId="2" borderId="0" xfId="0" applyNumberFormat="1" applyFont="1" applyFill="1" applyAlignment="1">
      <alignment horizontal="left"/>
    </xf>
    <xf numFmtId="164" fontId="3" fillId="2" borderId="0" xfId="0" applyNumberFormat="1" applyFont="1" applyFill="1" applyBorder="1" applyAlignment="1">
      <alignment horizontal="left"/>
    </xf>
    <xf numFmtId="0" fontId="4" fillId="2" borderId="0" xfId="0" applyNumberFormat="1" applyFont="1" applyFill="1" applyAlignment="1">
      <alignment horizontal="left"/>
    </xf>
    <xf numFmtId="0" fontId="4" fillId="2" borderId="0" xfId="0" applyNumberFormat="1" applyFont="1" applyFill="1" applyBorder="1" applyAlignment="1">
      <alignment horizontal="left"/>
    </xf>
    <xf numFmtId="0" fontId="8" fillId="2" borderId="3" xfId="0" applyFont="1" applyFill="1" applyBorder="1"/>
    <xf numFmtId="0" fontId="3" fillId="2" borderId="0" xfId="0" applyFont="1" applyFill="1" applyBorder="1" applyAlignment="1">
      <alignment horizontal="right"/>
    </xf>
    <xf numFmtId="0" fontId="6" fillId="2" borderId="0" xfId="0" applyFont="1" applyFill="1" applyAlignment="1">
      <alignment horizontal="left"/>
    </xf>
    <xf numFmtId="0" fontId="0" fillId="2" borderId="0" xfId="0" applyFill="1" applyBorder="1"/>
    <xf numFmtId="0" fontId="3" fillId="2" borderId="0" xfId="0" applyNumberFormat="1" applyFont="1" applyFill="1" applyBorder="1" applyAlignment="1">
      <alignment horizontal="left"/>
    </xf>
    <xf numFmtId="49" fontId="12" fillId="2" borderId="0" xfId="0" applyNumberFormat="1" applyFont="1" applyFill="1" applyAlignment="1">
      <alignment horizontal="left"/>
    </xf>
    <xf numFmtId="165" fontId="3" fillId="2" borderId="0" xfId="0" applyNumberFormat="1" applyFont="1" applyFill="1" applyBorder="1" applyAlignment="1">
      <alignment horizontal="right"/>
    </xf>
    <xf numFmtId="165" fontId="13" fillId="2" borderId="0" xfId="0" applyNumberFormat="1" applyFont="1" applyFill="1" applyBorder="1" applyAlignment="1">
      <alignment horizontal="center"/>
    </xf>
    <xf numFmtId="15" fontId="0" fillId="0" borderId="0" xfId="0" applyNumberFormat="1"/>
    <xf numFmtId="0" fontId="3" fillId="2" borderId="11" xfId="0" applyFont="1" applyFill="1" applyBorder="1" applyAlignment="1">
      <alignment horizontal="right"/>
    </xf>
    <xf numFmtId="165" fontId="13" fillId="6" borderId="0" xfId="0" applyNumberFormat="1" applyFont="1" applyFill="1" applyBorder="1" applyAlignment="1">
      <alignment horizontal="center"/>
    </xf>
    <xf numFmtId="49" fontId="0" fillId="2" borderId="0" xfId="0" applyNumberFormat="1" applyFill="1"/>
    <xf numFmtId="0" fontId="4" fillId="9" borderId="0" xfId="0" applyFont="1" applyFill="1" applyBorder="1" applyAlignment="1">
      <alignment wrapText="1"/>
    </xf>
    <xf numFmtId="0" fontId="0" fillId="9" borderId="0" xfId="0" applyFill="1" applyBorder="1" applyAlignment="1">
      <alignment wrapText="1"/>
    </xf>
    <xf numFmtId="49" fontId="0" fillId="0" borderId="0" xfId="0" applyNumberFormat="1" applyFill="1"/>
    <xf numFmtId="0" fontId="0" fillId="0" borderId="0" xfId="0" applyFill="1"/>
    <xf numFmtId="0" fontId="0" fillId="0" borderId="0" xfId="0" applyFill="1" applyBorder="1"/>
    <xf numFmtId="0" fontId="3" fillId="2" borderId="14" xfId="0" applyFont="1" applyFill="1" applyBorder="1" applyAlignment="1">
      <alignment horizontal="right"/>
    </xf>
    <xf numFmtId="0" fontId="3" fillId="2" borderId="15" xfId="0" applyFont="1" applyFill="1" applyBorder="1" applyAlignment="1">
      <alignment horizontal="right"/>
    </xf>
    <xf numFmtId="164" fontId="4" fillId="2" borderId="0" xfId="0" applyNumberFormat="1" applyFont="1" applyFill="1" applyBorder="1" applyAlignment="1">
      <alignment horizontal="left"/>
    </xf>
    <xf numFmtId="0" fontId="4" fillId="2" borderId="0" xfId="0" applyFont="1" applyFill="1" applyBorder="1"/>
    <xf numFmtId="0" fontId="4" fillId="2" borderId="0" xfId="0" applyFont="1" applyFill="1"/>
    <xf numFmtId="165" fontId="13" fillId="6" borderId="16" xfId="0" applyNumberFormat="1" applyFont="1" applyFill="1" applyBorder="1" applyAlignment="1">
      <alignment horizontal="center"/>
    </xf>
    <xf numFmtId="165" fontId="13" fillId="2" borderId="16" xfId="0" applyNumberFormat="1" applyFont="1" applyFill="1" applyBorder="1" applyAlignment="1">
      <alignment horizontal="center"/>
    </xf>
    <xf numFmtId="0" fontId="3" fillId="8" borderId="0" xfId="0" applyFont="1" applyFill="1" applyBorder="1"/>
    <xf numFmtId="0" fontId="3" fillId="8" borderId="11" xfId="0" applyFont="1" applyFill="1" applyBorder="1" applyAlignment="1">
      <alignment horizontal="right"/>
    </xf>
    <xf numFmtId="0" fontId="3" fillId="2" borderId="23" xfId="0" applyFont="1" applyFill="1" applyBorder="1" applyAlignment="1">
      <alignment horizontal="right"/>
    </xf>
    <xf numFmtId="0" fontId="3" fillId="2" borderId="21" xfId="0" applyFont="1" applyFill="1" applyBorder="1" applyAlignment="1">
      <alignment horizontal="right"/>
    </xf>
    <xf numFmtId="0" fontId="3" fillId="2" borderId="24" xfId="0" applyFont="1" applyFill="1" applyBorder="1" applyAlignment="1">
      <alignment horizontal="right"/>
    </xf>
    <xf numFmtId="165" fontId="13" fillId="2" borderId="22" xfId="0" applyNumberFormat="1" applyFont="1" applyFill="1" applyBorder="1" applyAlignment="1">
      <alignment horizontal="center"/>
    </xf>
    <xf numFmtId="0" fontId="3" fillId="2" borderId="20" xfId="0" applyFont="1" applyFill="1" applyBorder="1" applyAlignment="1">
      <alignment horizontal="right"/>
    </xf>
    <xf numFmtId="0" fontId="3" fillId="2" borderId="39" xfId="0" applyFont="1" applyFill="1" applyBorder="1" applyAlignment="1">
      <alignment horizontal="right"/>
    </xf>
    <xf numFmtId="0" fontId="3" fillId="6" borderId="11" xfId="0" applyFont="1" applyFill="1" applyBorder="1" applyAlignment="1">
      <alignment horizontal="right"/>
    </xf>
    <xf numFmtId="0" fontId="3" fillId="6" borderId="0" xfId="0" applyFont="1" applyFill="1" applyBorder="1" applyAlignment="1">
      <alignment horizontal="right"/>
    </xf>
    <xf numFmtId="0" fontId="3" fillId="6" borderId="0" xfId="0" applyFont="1" applyFill="1" applyBorder="1"/>
    <xf numFmtId="0" fontId="3" fillId="6" borderId="10" xfId="0" applyFont="1" applyFill="1" applyBorder="1"/>
    <xf numFmtId="0" fontId="3" fillId="8" borderId="17" xfId="0" applyFont="1" applyFill="1" applyBorder="1" applyAlignment="1">
      <alignment horizontal="left"/>
    </xf>
    <xf numFmtId="0" fontId="3" fillId="8" borderId="0" xfId="0" applyFont="1" applyFill="1" applyBorder="1" applyAlignment="1">
      <alignment horizontal="left"/>
    </xf>
    <xf numFmtId="0" fontId="3" fillId="8" borderId="20" xfId="0" applyFont="1" applyFill="1" applyBorder="1" applyAlignment="1">
      <alignment horizontal="right"/>
    </xf>
    <xf numFmtId="0" fontId="3" fillId="8" borderId="38" xfId="0" applyFont="1" applyFill="1" applyBorder="1" applyAlignment="1">
      <alignment horizontal="right"/>
    </xf>
    <xf numFmtId="0" fontId="3" fillId="8" borderId="37" xfId="0" applyFont="1" applyFill="1" applyBorder="1" applyAlignment="1">
      <alignment horizontal="right"/>
    </xf>
    <xf numFmtId="0" fontId="3" fillId="8" borderId="39" xfId="0" applyFont="1" applyFill="1" applyBorder="1" applyAlignment="1">
      <alignment horizontal="right"/>
    </xf>
    <xf numFmtId="0" fontId="4" fillId="10" borderId="25" xfId="0" applyFont="1" applyFill="1" applyBorder="1" applyAlignment="1">
      <alignment horizontal="left"/>
    </xf>
    <xf numFmtId="0" fontId="4" fillId="10" borderId="25" xfId="0" applyFont="1" applyFill="1" applyBorder="1" applyAlignment="1">
      <alignment horizontal="right"/>
    </xf>
    <xf numFmtId="0" fontId="4" fillId="10" borderId="33" xfId="0" applyFont="1" applyFill="1" applyBorder="1" applyAlignment="1">
      <alignment horizontal="right"/>
    </xf>
    <xf numFmtId="0" fontId="4" fillId="10" borderId="19" xfId="0" applyFont="1" applyFill="1" applyBorder="1" applyAlignment="1">
      <alignment horizontal="right"/>
    </xf>
    <xf numFmtId="0" fontId="4" fillId="10" borderId="13" xfId="0" applyFont="1" applyFill="1" applyBorder="1" applyAlignment="1">
      <alignment horizontal="center" vertical="center" wrapText="1"/>
    </xf>
    <xf numFmtId="0" fontId="4" fillId="10" borderId="11" xfId="0" applyFont="1" applyFill="1" applyBorder="1" applyAlignment="1">
      <alignment horizontal="left" vertical="center" wrapText="1"/>
    </xf>
    <xf numFmtId="0" fontId="4" fillId="10" borderId="18" xfId="0" applyFont="1" applyFill="1" applyBorder="1" applyAlignment="1">
      <alignment vertical="center" wrapText="1"/>
    </xf>
    <xf numFmtId="0" fontId="4" fillId="10" borderId="12" xfId="0" applyFont="1" applyFill="1" applyBorder="1" applyAlignment="1">
      <alignment horizontal="left" vertical="center" wrapText="1"/>
    </xf>
    <xf numFmtId="0" fontId="4" fillId="10" borderId="21" xfId="0" applyFont="1" applyFill="1" applyBorder="1" applyAlignment="1">
      <alignment horizontal="right"/>
    </xf>
    <xf numFmtId="0" fontId="3" fillId="8" borderId="21" xfId="0" applyFont="1" applyFill="1" applyBorder="1"/>
    <xf numFmtId="0" fontId="3" fillId="6" borderId="15" xfId="0" applyFont="1" applyFill="1" applyBorder="1" applyAlignment="1">
      <alignment horizontal="right"/>
    </xf>
    <xf numFmtId="0" fontId="3" fillId="6" borderId="14" xfId="0" applyFont="1" applyFill="1" applyBorder="1" applyAlignment="1">
      <alignment horizontal="right"/>
    </xf>
    <xf numFmtId="0" fontId="3" fillId="6" borderId="21" xfId="0" applyFont="1" applyFill="1" applyBorder="1"/>
    <xf numFmtId="0" fontId="3" fillId="6" borderId="23" xfId="0" applyFont="1" applyFill="1" applyBorder="1" applyAlignment="1">
      <alignment horizontal="right"/>
    </xf>
    <xf numFmtId="0" fontId="3" fillId="6" borderId="21" xfId="0" applyFont="1" applyFill="1" applyBorder="1" applyAlignment="1">
      <alignment horizontal="right"/>
    </xf>
    <xf numFmtId="0" fontId="3" fillId="6" borderId="24" xfId="0" applyFont="1" applyFill="1" applyBorder="1" applyAlignment="1">
      <alignment horizontal="right"/>
    </xf>
    <xf numFmtId="165" fontId="13" fillId="6" borderId="21" xfId="0" applyNumberFormat="1" applyFont="1" applyFill="1" applyBorder="1" applyAlignment="1">
      <alignment horizontal="center"/>
    </xf>
    <xf numFmtId="165" fontId="13" fillId="6" borderId="22" xfId="0" applyNumberFormat="1" applyFont="1" applyFill="1" applyBorder="1" applyAlignment="1">
      <alignment horizontal="center"/>
    </xf>
    <xf numFmtId="0" fontId="0" fillId="5" borderId="0" xfId="0" applyFill="1" applyBorder="1"/>
    <xf numFmtId="0" fontId="4" fillId="5" borderId="15" xfId="0" applyFont="1" applyFill="1" applyBorder="1" applyAlignment="1">
      <alignment horizontal="left" vertical="center" wrapText="1"/>
    </xf>
    <xf numFmtId="0" fontId="4" fillId="5" borderId="14" xfId="0" applyFont="1" applyFill="1" applyBorder="1" applyAlignment="1">
      <alignment horizontal="left" vertical="center" wrapText="1"/>
    </xf>
    <xf numFmtId="0" fontId="4" fillId="5" borderId="16" xfId="0" applyFont="1" applyFill="1" applyBorder="1" applyAlignment="1">
      <alignment horizontal="left" vertical="center" wrapText="1"/>
    </xf>
    <xf numFmtId="0" fontId="2" fillId="5" borderId="0" xfId="0" applyFont="1" applyFill="1" applyBorder="1" applyAlignment="1">
      <alignment horizontal="left" vertical="center"/>
    </xf>
    <xf numFmtId="8" fontId="4" fillId="5" borderId="0" xfId="0" applyNumberFormat="1" applyFont="1" applyFill="1" applyBorder="1" applyAlignment="1">
      <alignment horizontal="center" vertical="center" wrapText="1"/>
    </xf>
    <xf numFmtId="165" fontId="4" fillId="5" borderId="0" xfId="0" applyNumberFormat="1" applyFont="1" applyFill="1" applyBorder="1" applyAlignment="1">
      <alignment horizontal="center" vertical="center" wrapText="1"/>
    </xf>
    <xf numFmtId="165" fontId="4" fillId="5" borderId="16" xfId="0" applyNumberFormat="1" applyFont="1" applyFill="1" applyBorder="1" applyAlignment="1">
      <alignment horizontal="center" vertical="center" wrapText="1"/>
    </xf>
    <xf numFmtId="0" fontId="0" fillId="5" borderId="10" xfId="0" applyFill="1" applyBorder="1"/>
    <xf numFmtId="8" fontId="4" fillId="5" borderId="21" xfId="0" applyNumberFormat="1" applyFont="1" applyFill="1" applyBorder="1" applyAlignment="1">
      <alignment horizontal="center" vertical="center" wrapText="1"/>
    </xf>
    <xf numFmtId="0" fontId="4" fillId="5" borderId="23" xfId="0" applyFont="1" applyFill="1" applyBorder="1" applyAlignment="1">
      <alignment horizontal="left" vertical="center" wrapText="1"/>
    </xf>
    <xf numFmtId="0" fontId="4" fillId="5" borderId="24" xfId="0" applyFont="1" applyFill="1" applyBorder="1" applyAlignment="1">
      <alignment horizontal="left" vertical="center" wrapText="1"/>
    </xf>
    <xf numFmtId="165" fontId="4" fillId="5" borderId="21" xfId="0" applyNumberFormat="1" applyFont="1" applyFill="1" applyBorder="1" applyAlignment="1">
      <alignment horizontal="center" vertical="center" wrapText="1"/>
    </xf>
    <xf numFmtId="0" fontId="4" fillId="5" borderId="22" xfId="0" applyFont="1" applyFill="1" applyBorder="1" applyAlignment="1">
      <alignment horizontal="left" vertical="center" wrapText="1"/>
    </xf>
    <xf numFmtId="0" fontId="4" fillId="5" borderId="0" xfId="0" applyFont="1" applyFill="1" applyBorder="1"/>
    <xf numFmtId="0" fontId="4" fillId="5" borderId="25" xfId="0" applyFont="1" applyFill="1" applyBorder="1"/>
    <xf numFmtId="0" fontId="4" fillId="5" borderId="27" xfId="0" applyFont="1" applyFill="1" applyBorder="1" applyAlignment="1">
      <alignment horizontal="right"/>
    </xf>
    <xf numFmtId="0" fontId="4" fillId="5" borderId="28" xfId="0" applyFont="1" applyFill="1" applyBorder="1" applyAlignment="1">
      <alignment horizontal="right"/>
    </xf>
    <xf numFmtId="165" fontId="13" fillId="5" borderId="26" xfId="0" applyNumberFormat="1" applyFont="1" applyFill="1" applyBorder="1" applyAlignment="1">
      <alignment horizontal="center"/>
    </xf>
    <xf numFmtId="0" fontId="4" fillId="5" borderId="29" xfId="0" applyFont="1" applyFill="1" applyBorder="1" applyAlignment="1">
      <alignment horizontal="right"/>
    </xf>
    <xf numFmtId="0" fontId="4" fillId="5" borderId="25" xfId="0" applyFont="1" applyFill="1" applyBorder="1" applyAlignment="1">
      <alignment horizontal="right"/>
    </xf>
    <xf numFmtId="0" fontId="4" fillId="5" borderId="26" xfId="0" applyFont="1" applyFill="1" applyBorder="1" applyAlignment="1">
      <alignment horizontal="right"/>
    </xf>
    <xf numFmtId="165" fontId="13" fillId="5" borderId="25" xfId="0" applyNumberFormat="1" applyFont="1" applyFill="1" applyBorder="1" applyAlignment="1">
      <alignment horizontal="center"/>
    </xf>
    <xf numFmtId="165" fontId="13" fillId="5" borderId="30" xfId="0" applyNumberFormat="1" applyFont="1" applyFill="1" applyBorder="1" applyAlignment="1">
      <alignment horizontal="center"/>
    </xf>
    <xf numFmtId="0" fontId="4" fillId="5" borderId="31" xfId="0" applyFont="1" applyFill="1" applyBorder="1"/>
    <xf numFmtId="0" fontId="4" fillId="5" borderId="32" xfId="0" applyFont="1" applyFill="1" applyBorder="1" applyAlignment="1">
      <alignment horizontal="right"/>
    </xf>
    <xf numFmtId="0" fontId="4" fillId="5" borderId="31" xfId="0" applyFont="1" applyFill="1" applyBorder="1" applyAlignment="1">
      <alignment horizontal="right"/>
    </xf>
    <xf numFmtId="165" fontId="14" fillId="5" borderId="31" xfId="0" applyNumberFormat="1" applyFont="1" applyFill="1" applyBorder="1" applyAlignment="1">
      <alignment horizontal="center"/>
    </xf>
    <xf numFmtId="0" fontId="4" fillId="5" borderId="23" xfId="0" applyFont="1" applyFill="1" applyBorder="1" applyAlignment="1">
      <alignment horizontal="right"/>
    </xf>
    <xf numFmtId="0" fontId="4" fillId="5" borderId="21" xfId="0" applyFont="1" applyFill="1" applyBorder="1" applyAlignment="1">
      <alignment horizontal="right"/>
    </xf>
    <xf numFmtId="0" fontId="4" fillId="5" borderId="24" xfId="0" applyFont="1" applyFill="1" applyBorder="1" applyAlignment="1">
      <alignment horizontal="right"/>
    </xf>
    <xf numFmtId="165" fontId="15" fillId="5" borderId="21" xfId="0" applyNumberFormat="1" applyFont="1" applyFill="1" applyBorder="1" applyAlignment="1">
      <alignment horizontal="center"/>
    </xf>
    <xf numFmtId="165" fontId="15" fillId="5" borderId="22" xfId="0" applyNumberFormat="1" applyFont="1" applyFill="1" applyBorder="1" applyAlignment="1">
      <alignment horizontal="center"/>
    </xf>
    <xf numFmtId="0" fontId="4" fillId="4" borderId="0" xfId="0" applyFont="1" applyFill="1"/>
    <xf numFmtId="0" fontId="4" fillId="4" borderId="9" xfId="0" applyFont="1" applyFill="1" applyBorder="1" applyAlignment="1">
      <alignment wrapText="1"/>
    </xf>
    <xf numFmtId="0" fontId="2" fillId="4" borderId="0" xfId="0" applyFont="1" applyFill="1" applyAlignment="1">
      <alignment wrapText="1"/>
    </xf>
    <xf numFmtId="0" fontId="0" fillId="4" borderId="0" xfId="0" applyFill="1" applyAlignment="1">
      <alignment wrapText="1"/>
    </xf>
    <xf numFmtId="0" fontId="0" fillId="4" borderId="14" xfId="0" applyFill="1" applyBorder="1" applyAlignment="1">
      <alignment wrapText="1"/>
    </xf>
    <xf numFmtId="0" fontId="0" fillId="4" borderId="16" xfId="0" applyFill="1" applyBorder="1" applyAlignment="1">
      <alignment wrapText="1"/>
    </xf>
    <xf numFmtId="0" fontId="4" fillId="5" borderId="0" xfId="0" applyFont="1" applyFill="1" applyBorder="1" applyAlignment="1">
      <alignment horizontal="left" vertical="center" wrapText="1"/>
    </xf>
    <xf numFmtId="0" fontId="4" fillId="5" borderId="21" xfId="0" applyFont="1" applyFill="1" applyBorder="1" applyAlignment="1">
      <alignment horizontal="left" vertical="center" wrapText="1"/>
    </xf>
    <xf numFmtId="0" fontId="4" fillId="5" borderId="0" xfId="0" applyFont="1" applyFill="1" applyBorder="1" applyAlignment="1">
      <alignment horizontal="left" vertical="center" wrapText="1"/>
    </xf>
    <xf numFmtId="0" fontId="4" fillId="5" borderId="21" xfId="0" applyFont="1" applyFill="1" applyBorder="1" applyAlignment="1">
      <alignment horizontal="left" vertical="center" wrapText="1"/>
    </xf>
    <xf numFmtId="0" fontId="2" fillId="4" borderId="0" xfId="0" applyFont="1" applyFill="1" applyBorder="1" applyAlignment="1">
      <alignment horizontal="left" wrapText="1"/>
    </xf>
    <xf numFmtId="0" fontId="4" fillId="5" borderId="0" xfId="0" applyFont="1" applyFill="1" applyBorder="1" applyAlignment="1">
      <alignment vertical="center" wrapText="1"/>
    </xf>
    <xf numFmtId="0" fontId="4" fillId="5" borderId="21" xfId="0" applyFont="1" applyFill="1" applyBorder="1" applyAlignment="1">
      <alignment vertical="center" wrapText="1"/>
    </xf>
    <xf numFmtId="14" fontId="16" fillId="5" borderId="0" xfId="0" applyNumberFormat="1" applyFont="1" applyFill="1" applyBorder="1" applyAlignment="1">
      <alignment horizontal="left" vertical="center" wrapText="1"/>
    </xf>
    <xf numFmtId="0" fontId="0" fillId="4" borderId="0" xfId="0" applyFill="1" applyBorder="1" applyAlignment="1">
      <alignment wrapText="1"/>
    </xf>
    <xf numFmtId="0" fontId="4" fillId="5" borderId="0" xfId="0" applyFont="1" applyFill="1" applyBorder="1" applyAlignment="1">
      <alignment horizontal="right"/>
    </xf>
    <xf numFmtId="0" fontId="4" fillId="5" borderId="17" xfId="0" applyFont="1" applyFill="1" applyBorder="1" applyAlignment="1">
      <alignment horizontal="right"/>
    </xf>
    <xf numFmtId="0" fontId="3" fillId="6" borderId="41" xfId="0" applyFont="1" applyFill="1" applyBorder="1" applyAlignment="1">
      <alignment horizontal="right"/>
    </xf>
    <xf numFmtId="14" fontId="16" fillId="5" borderId="14" xfId="0" applyNumberFormat="1" applyFont="1" applyFill="1" applyBorder="1" applyAlignment="1">
      <alignment horizontal="left" vertical="center" wrapText="1"/>
    </xf>
    <xf numFmtId="0" fontId="4" fillId="11" borderId="15" xfId="0" applyFont="1" applyFill="1" applyBorder="1" applyAlignment="1">
      <alignment horizontal="left" vertical="center" wrapText="1"/>
    </xf>
    <xf numFmtId="0" fontId="3" fillId="3" borderId="15" xfId="0" applyFont="1" applyFill="1" applyBorder="1" applyAlignment="1">
      <alignment horizontal="right"/>
    </xf>
    <xf numFmtId="0" fontId="4" fillId="11" borderId="42" xfId="0" applyFont="1" applyFill="1" applyBorder="1" applyAlignment="1">
      <alignment horizontal="right"/>
    </xf>
    <xf numFmtId="0" fontId="4" fillId="11" borderId="16" xfId="0" applyFont="1" applyFill="1" applyBorder="1" applyAlignment="1">
      <alignment horizontal="left" vertical="center" wrapText="1"/>
    </xf>
    <xf numFmtId="0" fontId="3" fillId="3" borderId="16" xfId="0" applyFont="1" applyFill="1" applyBorder="1" applyAlignment="1">
      <alignment horizontal="right"/>
    </xf>
    <xf numFmtId="0" fontId="4" fillId="11" borderId="43" xfId="0" applyFont="1" applyFill="1" applyBorder="1" applyAlignment="1">
      <alignment horizontal="right"/>
    </xf>
    <xf numFmtId="0" fontId="3" fillId="2" borderId="16" xfId="0" applyFont="1" applyFill="1" applyBorder="1" applyAlignment="1">
      <alignment horizontal="right"/>
    </xf>
    <xf numFmtId="0" fontId="4" fillId="5" borderId="22" xfId="0" applyFont="1" applyFill="1" applyBorder="1" applyAlignment="1">
      <alignment horizontal="right"/>
    </xf>
    <xf numFmtId="14" fontId="16" fillId="11" borderId="16" xfId="0" applyNumberFormat="1" applyFont="1" applyFill="1" applyBorder="1" applyAlignment="1">
      <alignment horizontal="left" vertical="center" wrapText="1"/>
    </xf>
    <xf numFmtId="0" fontId="2" fillId="4" borderId="0" xfId="0" applyFont="1" applyFill="1" applyAlignment="1"/>
    <xf numFmtId="0" fontId="4" fillId="5" borderId="24" xfId="0" applyFont="1" applyFill="1" applyBorder="1" applyAlignment="1">
      <alignment vertical="center" wrapText="1"/>
    </xf>
    <xf numFmtId="49" fontId="17" fillId="2" borderId="0" xfId="0" applyNumberFormat="1" applyFont="1" applyFill="1" applyAlignment="1">
      <alignment horizontal="left"/>
    </xf>
    <xf numFmtId="0" fontId="4" fillId="5" borderId="0" xfId="0" applyFont="1" applyFill="1" applyBorder="1" applyAlignment="1">
      <alignment horizontal="left" vertical="center" wrapText="1"/>
    </xf>
    <xf numFmtId="0" fontId="4" fillId="5" borderId="23" xfId="0" applyFont="1" applyFill="1" applyBorder="1" applyAlignment="1">
      <alignment vertical="center" wrapText="1"/>
    </xf>
    <xf numFmtId="0" fontId="4" fillId="0" borderId="0" xfId="0" applyNumberFormat="1" applyFont="1" applyFill="1" applyBorder="1" applyAlignment="1">
      <alignment horizontal="left"/>
    </xf>
    <xf numFmtId="0" fontId="4" fillId="0" borderId="0" xfId="0" applyFont="1" applyFill="1" applyBorder="1"/>
    <xf numFmtId="0" fontId="3" fillId="0" borderId="0" xfId="0" applyFont="1" applyFill="1" applyBorder="1"/>
    <xf numFmtId="164" fontId="4" fillId="0" borderId="0" xfId="0" applyNumberFormat="1" applyFont="1" applyFill="1" applyBorder="1" applyAlignment="1">
      <alignment horizontal="left"/>
    </xf>
    <xf numFmtId="0" fontId="4" fillId="0" borderId="0" xfId="0" applyFont="1" applyFill="1"/>
    <xf numFmtId="0" fontId="0" fillId="8" borderId="0" xfId="0" applyFill="1"/>
    <xf numFmtId="0" fontId="2" fillId="8" borderId="0" xfId="0" applyFont="1" applyFill="1"/>
    <xf numFmtId="0" fontId="4" fillId="10" borderId="20" xfId="0" applyFont="1" applyFill="1" applyBorder="1" applyAlignment="1">
      <alignment horizontal="center" vertical="center" wrapText="1"/>
    </xf>
    <xf numFmtId="0" fontId="4" fillId="10" borderId="36" xfId="0" applyFont="1" applyFill="1" applyBorder="1" applyAlignment="1">
      <alignment horizontal="center" vertical="center" wrapText="1"/>
    </xf>
    <xf numFmtId="0" fontId="0" fillId="0" borderId="0" xfId="0" applyAlignment="1"/>
    <xf numFmtId="0" fontId="0" fillId="0" borderId="0" xfId="0" applyFont="1" applyAlignment="1">
      <alignment horizontal="left" vertical="center" wrapText="1"/>
    </xf>
    <xf numFmtId="0" fontId="0" fillId="0" borderId="0" xfId="0"/>
    <xf numFmtId="1" fontId="0" fillId="0" borderId="0" xfId="0" applyNumberFormat="1"/>
    <xf numFmtId="1" fontId="3" fillId="6" borderId="11" xfId="0" applyNumberFormat="1" applyFont="1" applyFill="1" applyBorder="1" applyAlignment="1">
      <alignment horizontal="right"/>
    </xf>
    <xf numFmtId="1" fontId="3" fillId="2" borderId="11" xfId="0" applyNumberFormat="1" applyFont="1" applyFill="1" applyBorder="1" applyAlignment="1">
      <alignment horizontal="right"/>
    </xf>
    <xf numFmtId="1" fontId="3" fillId="8" borderId="20" xfId="0" applyNumberFormat="1" applyFont="1" applyFill="1" applyBorder="1" applyAlignment="1">
      <alignment horizontal="right"/>
    </xf>
    <xf numFmtId="1" fontId="3" fillId="2" borderId="20" xfId="0" applyNumberFormat="1" applyFont="1" applyFill="1" applyBorder="1" applyAlignment="1">
      <alignment horizontal="right"/>
    </xf>
    <xf numFmtId="0" fontId="18" fillId="0" borderId="0" xfId="0" applyFont="1"/>
    <xf numFmtId="0" fontId="2" fillId="4" borderId="15" xfId="0" applyFont="1" applyFill="1" applyBorder="1" applyAlignment="1">
      <alignment horizontal="left" wrapText="1"/>
    </xf>
    <xf numFmtId="0" fontId="2" fillId="4" borderId="0" xfId="0" applyFont="1" applyFill="1" applyBorder="1" applyAlignment="1">
      <alignment horizontal="left" wrapText="1"/>
    </xf>
    <xf numFmtId="0" fontId="4" fillId="5" borderId="11" xfId="0" applyFont="1" applyFill="1" applyBorder="1" applyAlignment="1">
      <alignment horizontal="left" vertical="center" wrapText="1"/>
    </xf>
    <xf numFmtId="0" fontId="4" fillId="5" borderId="12" xfId="0" applyFont="1" applyFill="1" applyBorder="1" applyAlignment="1">
      <alignment horizontal="left" vertical="center" wrapText="1"/>
    </xf>
    <xf numFmtId="0" fontId="4" fillId="10" borderId="0" xfId="0" applyFont="1" applyFill="1" applyBorder="1" applyAlignment="1">
      <alignment horizontal="center" vertical="center" wrapText="1"/>
    </xf>
    <xf numFmtId="0" fontId="4" fillId="9" borderId="0" xfId="0" applyFont="1" applyFill="1" applyBorder="1" applyAlignment="1">
      <alignment horizontal="left" wrapText="1"/>
    </xf>
    <xf numFmtId="0" fontId="4" fillId="10" borderId="20" xfId="0" applyFont="1" applyFill="1" applyBorder="1" applyAlignment="1">
      <alignment horizontal="center" vertical="center" wrapText="1"/>
    </xf>
    <xf numFmtId="0" fontId="4" fillId="10" borderId="36" xfId="0" applyFont="1" applyFill="1" applyBorder="1" applyAlignment="1">
      <alignment horizontal="center" vertical="center" wrapText="1"/>
    </xf>
    <xf numFmtId="0" fontId="4" fillId="10" borderId="34" xfId="0" applyFont="1" applyFill="1" applyBorder="1" applyAlignment="1">
      <alignment horizontal="center" vertical="center" wrapText="1"/>
    </xf>
    <xf numFmtId="0" fontId="4" fillId="10" borderId="35" xfId="0" applyFont="1" applyFill="1" applyBorder="1" applyAlignment="1">
      <alignment horizontal="center" vertical="center" wrapText="1"/>
    </xf>
    <xf numFmtId="0" fontId="4" fillId="10" borderId="10" xfId="0" applyFont="1" applyFill="1" applyBorder="1" applyAlignment="1">
      <alignment horizontal="center" vertical="center" wrapText="1"/>
    </xf>
    <xf numFmtId="0" fontId="4" fillId="10" borderId="39" xfId="0" applyFont="1" applyFill="1" applyBorder="1" applyAlignment="1">
      <alignment horizontal="center" vertical="center" wrapText="1"/>
    </xf>
    <xf numFmtId="0" fontId="4" fillId="10" borderId="44" xfId="0" applyFont="1" applyFill="1" applyBorder="1" applyAlignment="1">
      <alignment horizontal="center" vertical="center" wrapText="1"/>
    </xf>
    <xf numFmtId="0" fontId="4" fillId="10" borderId="38" xfId="0" applyFont="1" applyFill="1" applyBorder="1" applyAlignment="1">
      <alignment horizontal="center" vertical="center" wrapText="1"/>
    </xf>
    <xf numFmtId="0" fontId="4" fillId="10" borderId="40" xfId="0" applyFont="1" applyFill="1" applyBorder="1" applyAlignment="1">
      <alignment horizontal="center" vertical="center" wrapText="1"/>
    </xf>
    <xf numFmtId="0" fontId="4" fillId="5" borderId="0" xfId="0" applyFont="1" applyFill="1" applyBorder="1" applyAlignment="1">
      <alignment horizontal="left" vertical="center" wrapText="1"/>
    </xf>
    <xf numFmtId="0" fontId="4" fillId="5" borderId="21" xfId="0" applyFont="1" applyFill="1" applyBorder="1" applyAlignment="1">
      <alignment horizontal="left" vertical="center" wrapText="1"/>
    </xf>
  </cellXfs>
  <cellStyles count="2">
    <cellStyle name="Normal" xfId="0" builtinId="0"/>
    <cellStyle name="Normal 2" xfId="1" xr:uid="{00000000-0005-0000-0000-000001000000}"/>
  </cellStyles>
  <dxfs count="1">
    <dxf>
      <font>
        <color rgb="FFFF0000"/>
      </font>
    </dxf>
  </dxfs>
  <tableStyles count="0" defaultTableStyle="TableStyleMedium2" defaultPivotStyle="PivotStyleLight16"/>
  <colors>
    <mruColors>
      <color rgb="FFE7FFE7"/>
      <color rgb="FFE2EB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Chart!$D$60</c:f>
              <c:strCache>
                <c:ptCount val="1"/>
                <c:pt idx="0">
                  <c:v>Povisions of IGRA Test</c:v>
                </c:pt>
              </c:strCache>
            </c:strRef>
          </c:tx>
          <c:spPr>
            <a:solidFill>
              <a:schemeClr val="accent3"/>
            </a:solidFill>
            <a:ln>
              <a:noFill/>
            </a:ln>
            <a:effectLst/>
          </c:spPr>
          <c:invertIfNegative val="0"/>
          <c:cat>
            <c:strRef>
              <c:f>Chart!$G$61:$G$64</c:f>
              <c:strCache>
                <c:ptCount val="4"/>
                <c:pt idx="0">
                  <c:v>Q1</c:v>
                </c:pt>
                <c:pt idx="1">
                  <c:v>Q2</c:v>
                </c:pt>
                <c:pt idx="2">
                  <c:v>Q3</c:v>
                </c:pt>
                <c:pt idx="3">
                  <c:v>Q4</c:v>
                </c:pt>
              </c:strCache>
            </c:strRef>
          </c:cat>
          <c:val>
            <c:numRef>
              <c:f>Chart!$D$61:$D$64</c:f>
              <c:numCache>
                <c:formatCode>General</c:formatCode>
                <c:ptCount val="4"/>
                <c:pt idx="0">
                  <c:v>34</c:v>
                </c:pt>
                <c:pt idx="1">
                  <c:v>152</c:v>
                </c:pt>
                <c:pt idx="2">
                  <c:v>276</c:v>
                </c:pt>
                <c:pt idx="3">
                  <c:v>554</c:v>
                </c:pt>
              </c:numCache>
            </c:numRef>
          </c:val>
          <c:extLst>
            <c:ext xmlns:c16="http://schemas.microsoft.com/office/drawing/2014/chart" uri="{C3380CC4-5D6E-409C-BE32-E72D297353CC}">
              <c16:uniqueId val="{00000000-E25C-41D2-A2E5-2332E09226C5}"/>
            </c:ext>
          </c:extLst>
        </c:ser>
        <c:dLbls>
          <c:showLegendKey val="0"/>
          <c:showVal val="0"/>
          <c:showCatName val="0"/>
          <c:showSerName val="0"/>
          <c:showPercent val="0"/>
          <c:showBubbleSize val="0"/>
        </c:dLbls>
        <c:gapWidth val="219"/>
        <c:overlap val="-27"/>
        <c:axId val="1656013168"/>
        <c:axId val="1598192544"/>
      </c:barChart>
      <c:catAx>
        <c:axId val="1656013168"/>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Quarters 2023/24</a:t>
                </a:r>
              </a:p>
            </c:rich>
          </c:tx>
          <c:layout>
            <c:manualLayout>
              <c:xMode val="edge"/>
              <c:yMode val="edge"/>
              <c:x val="0.43120013123359574"/>
              <c:y val="0.88793963254593178"/>
            </c:manualLayout>
          </c:layout>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98192544"/>
        <c:crosses val="autoZero"/>
        <c:auto val="1"/>
        <c:lblAlgn val="ctr"/>
        <c:lblOffset val="100"/>
        <c:noMultiLvlLbl val="0"/>
      </c:catAx>
      <c:valAx>
        <c:axId val="15981925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IGRA Tests</a:t>
                </a:r>
              </a:p>
            </c:rich>
          </c:tx>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5601316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accent3">
        <a:lumMod val="40000"/>
        <a:lumOff val="60000"/>
      </a:schemeClr>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Chart!$H$60</c:f>
              <c:strCache>
                <c:ptCount val="1"/>
                <c:pt idx="0">
                  <c:v>Payable Invites</c:v>
                </c:pt>
              </c:strCache>
            </c:strRef>
          </c:tx>
          <c:spPr>
            <a:solidFill>
              <a:schemeClr val="accent3"/>
            </a:solidFill>
            <a:ln>
              <a:noFill/>
            </a:ln>
            <a:effectLst/>
          </c:spPr>
          <c:invertIfNegative val="0"/>
          <c:cat>
            <c:strRef>
              <c:f>Chart!$G$61:$G$64</c:f>
              <c:strCache>
                <c:ptCount val="4"/>
                <c:pt idx="0">
                  <c:v>Q1</c:v>
                </c:pt>
                <c:pt idx="1">
                  <c:v>Q2</c:v>
                </c:pt>
                <c:pt idx="2">
                  <c:v>Q3</c:v>
                </c:pt>
                <c:pt idx="3">
                  <c:v>Q4</c:v>
                </c:pt>
              </c:strCache>
            </c:strRef>
          </c:cat>
          <c:val>
            <c:numRef>
              <c:f>Chart!$H$61:$H$64</c:f>
              <c:numCache>
                <c:formatCode>General</c:formatCode>
                <c:ptCount val="4"/>
                <c:pt idx="0">
                  <c:v>227</c:v>
                </c:pt>
                <c:pt idx="1">
                  <c:v>986</c:v>
                </c:pt>
                <c:pt idx="2">
                  <c:v>1526</c:v>
                </c:pt>
                <c:pt idx="3">
                  <c:v>2147</c:v>
                </c:pt>
              </c:numCache>
            </c:numRef>
          </c:val>
          <c:extLst>
            <c:ext xmlns:c16="http://schemas.microsoft.com/office/drawing/2014/chart" uri="{C3380CC4-5D6E-409C-BE32-E72D297353CC}">
              <c16:uniqueId val="{00000000-FD21-46D4-974D-C1022B345C7F}"/>
            </c:ext>
          </c:extLst>
        </c:ser>
        <c:dLbls>
          <c:showLegendKey val="0"/>
          <c:showVal val="0"/>
          <c:showCatName val="0"/>
          <c:showSerName val="0"/>
          <c:showPercent val="0"/>
          <c:showBubbleSize val="0"/>
        </c:dLbls>
        <c:gapWidth val="219"/>
        <c:overlap val="-27"/>
        <c:axId val="1742765872"/>
        <c:axId val="1663932560"/>
      </c:barChart>
      <c:catAx>
        <c:axId val="1742765872"/>
        <c:scaling>
          <c:orientation val="minMax"/>
        </c:scaling>
        <c:delete val="0"/>
        <c:axPos val="b"/>
        <c:title>
          <c:tx>
            <c:rich>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Quarters 2023/24</a:t>
                </a:r>
              </a:p>
            </c:rich>
          </c:tx>
          <c:layout>
            <c:manualLayout>
              <c:xMode val="edge"/>
              <c:yMode val="edge"/>
              <c:x val="0.41727646544181979"/>
              <c:y val="0.87868037328667248"/>
            </c:manualLayout>
          </c:layout>
          <c:overlay val="0"/>
          <c:spPr>
            <a:no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63932560"/>
        <c:crosses val="autoZero"/>
        <c:auto val="1"/>
        <c:lblAlgn val="ctr"/>
        <c:lblOffset val="100"/>
        <c:noMultiLvlLbl val="0"/>
      </c:catAx>
      <c:valAx>
        <c:axId val="166393256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r>
                  <a:rPr lang="en-US" b="1"/>
                  <a:t>Payable Invites</a:t>
                </a:r>
              </a:p>
            </c:rich>
          </c:tx>
          <c:layout>
            <c:manualLayout>
              <c:xMode val="edge"/>
              <c:yMode val="edge"/>
              <c:x val="3.0555555555555555E-2"/>
              <c:y val="0.34300925925925929"/>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74276587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accent3">
        <a:lumMod val="40000"/>
        <a:lumOff val="60000"/>
      </a:schemeClr>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3F9F5232-67CD-4EAD-A8F2-2B9F809D66D3}" type="doc">
      <dgm:prSet loTypeId="urn:microsoft.com/office/officeart/2011/layout/TabList" loCatId="list" qsTypeId="urn:microsoft.com/office/officeart/2005/8/quickstyle/simple1" qsCatId="simple" csTypeId="urn:microsoft.com/office/officeart/2005/8/colors/accent1_2" csCatId="accent1" phldr="1"/>
      <dgm:spPr/>
      <dgm:t>
        <a:bodyPr/>
        <a:lstStyle/>
        <a:p>
          <a:endParaRPr lang="en-US"/>
        </a:p>
      </dgm:t>
    </dgm:pt>
    <dgm:pt modelId="{26A3973F-029A-4742-A5CC-8E593A15BC5A}">
      <dgm:prSet phldrT="[Text]"/>
      <dgm:spPr/>
      <dgm:t>
        <a:bodyPr/>
        <a:lstStyle/>
        <a:p>
          <a:r>
            <a:rPr lang="en-US"/>
            <a:t>Source</a:t>
          </a:r>
        </a:p>
      </dgm:t>
    </dgm:pt>
    <dgm:pt modelId="{E13B4914-91BE-482F-95B8-1AEC12558A90}" type="parTrans" cxnId="{981276F6-473D-4221-8818-BD97F29E7A05}">
      <dgm:prSet/>
      <dgm:spPr/>
      <dgm:t>
        <a:bodyPr/>
        <a:lstStyle/>
        <a:p>
          <a:endParaRPr lang="en-US"/>
        </a:p>
      </dgm:t>
    </dgm:pt>
    <dgm:pt modelId="{973F0D04-8AAE-4B24-AD7B-98EFB1909A89}" type="sibTrans" cxnId="{981276F6-473D-4221-8818-BD97F29E7A05}">
      <dgm:prSet/>
      <dgm:spPr/>
      <dgm:t>
        <a:bodyPr/>
        <a:lstStyle/>
        <a:p>
          <a:endParaRPr lang="en-US"/>
        </a:p>
      </dgm:t>
    </dgm:pt>
    <dgm:pt modelId="{82C04A1F-9838-407B-ACB9-B2B7C9846780}">
      <dgm:prSet phldrT="[Text]"/>
      <dgm:spPr/>
      <dgm:t>
        <a:bodyPr/>
        <a:lstStyle/>
        <a:p>
          <a:r>
            <a:rPr lang="en-US"/>
            <a:t>GP clinical systems (Emis)</a:t>
          </a:r>
        </a:p>
      </dgm:t>
    </dgm:pt>
    <dgm:pt modelId="{323A2799-1C31-4FB7-BEB5-80AD5B24C495}" type="parTrans" cxnId="{8343C3E0-55CD-4CB5-AC68-E05FB2B83CA1}">
      <dgm:prSet/>
      <dgm:spPr/>
      <dgm:t>
        <a:bodyPr/>
        <a:lstStyle/>
        <a:p>
          <a:endParaRPr lang="en-US"/>
        </a:p>
      </dgm:t>
    </dgm:pt>
    <dgm:pt modelId="{27A28BF1-8116-470D-9ADF-F7B954EB1094}" type="sibTrans" cxnId="{8343C3E0-55CD-4CB5-AC68-E05FB2B83CA1}">
      <dgm:prSet/>
      <dgm:spPr/>
      <dgm:t>
        <a:bodyPr/>
        <a:lstStyle/>
        <a:p>
          <a:endParaRPr lang="en-US"/>
        </a:p>
      </dgm:t>
    </dgm:pt>
    <dgm:pt modelId="{BC616FDC-85E9-4BC2-9E9E-11EBC0C67787}">
      <dgm:prSet phldrT="[Text]"/>
      <dgm:spPr/>
      <dgm:t>
        <a:bodyPr/>
        <a:lstStyle/>
        <a:p>
          <a:r>
            <a:rPr lang="en-GB"/>
            <a:t>The data contained within this dashboard is extracted from GP clinical systems only and is based on their registered population.  Data must be coded to be extracted.</a:t>
          </a:r>
          <a:endParaRPr lang="en-US"/>
        </a:p>
      </dgm:t>
    </dgm:pt>
    <dgm:pt modelId="{33F2338F-678A-4DD9-A2E3-7DC9E9D7EC61}" type="parTrans" cxnId="{D9C94F68-BFC0-41C4-872E-B7F54462349A}">
      <dgm:prSet/>
      <dgm:spPr/>
      <dgm:t>
        <a:bodyPr/>
        <a:lstStyle/>
        <a:p>
          <a:endParaRPr lang="en-US"/>
        </a:p>
      </dgm:t>
    </dgm:pt>
    <dgm:pt modelId="{0C9FF749-2402-419B-9EAF-4E6BBE6E4619}" type="sibTrans" cxnId="{D9C94F68-BFC0-41C4-872E-B7F54462349A}">
      <dgm:prSet/>
      <dgm:spPr/>
      <dgm:t>
        <a:bodyPr/>
        <a:lstStyle/>
        <a:p>
          <a:endParaRPr lang="en-US"/>
        </a:p>
      </dgm:t>
    </dgm:pt>
    <dgm:pt modelId="{30AF8427-2E0D-4E8B-AFF6-9D491DBEEF27}">
      <dgm:prSet phldrT="[Text]"/>
      <dgm:spPr/>
      <dgm:t>
        <a:bodyPr/>
        <a:lstStyle/>
        <a:p>
          <a:r>
            <a:rPr lang="en-US"/>
            <a:t>Purpose</a:t>
          </a:r>
        </a:p>
      </dgm:t>
    </dgm:pt>
    <dgm:pt modelId="{09F5D760-9843-468E-B6D9-C5B3C4CB1056}" type="parTrans" cxnId="{5D3462FD-2BEE-43CF-A9D0-75C44D17A566}">
      <dgm:prSet/>
      <dgm:spPr/>
      <dgm:t>
        <a:bodyPr/>
        <a:lstStyle/>
        <a:p>
          <a:endParaRPr lang="en-US"/>
        </a:p>
      </dgm:t>
    </dgm:pt>
    <dgm:pt modelId="{9323F5DA-7594-40E4-ACD8-3424EBEA3E21}" type="sibTrans" cxnId="{5D3462FD-2BEE-43CF-A9D0-75C44D17A566}">
      <dgm:prSet/>
      <dgm:spPr/>
      <dgm:t>
        <a:bodyPr/>
        <a:lstStyle/>
        <a:p>
          <a:endParaRPr lang="en-US"/>
        </a:p>
      </dgm:t>
    </dgm:pt>
    <dgm:pt modelId="{051EFD70-2CD5-494D-AF8C-1DF443370C1E}">
      <dgm:prSet phldrT="[Text]"/>
      <dgm:spPr/>
      <dgm:t>
        <a:bodyPr/>
        <a:lstStyle/>
        <a:p>
          <a:r>
            <a:rPr lang="en-US"/>
            <a:t>City and Hackney Latent Tuberculosis</a:t>
          </a:r>
        </a:p>
      </dgm:t>
    </dgm:pt>
    <dgm:pt modelId="{35D5B2F9-0EE9-4BA3-8098-CF78FA40DAF0}" type="parTrans" cxnId="{BA33E629-1238-4379-9BEF-9BFF48E45113}">
      <dgm:prSet/>
      <dgm:spPr/>
      <dgm:t>
        <a:bodyPr/>
        <a:lstStyle/>
        <a:p>
          <a:endParaRPr lang="en-US"/>
        </a:p>
      </dgm:t>
    </dgm:pt>
    <dgm:pt modelId="{2D6236CA-7BD4-4A89-B2A0-EC6829E9A6A7}" type="sibTrans" cxnId="{BA33E629-1238-4379-9BEF-9BFF48E45113}">
      <dgm:prSet/>
      <dgm:spPr/>
      <dgm:t>
        <a:bodyPr/>
        <a:lstStyle/>
        <a:p>
          <a:endParaRPr lang="en-US"/>
        </a:p>
      </dgm:t>
    </dgm:pt>
    <dgm:pt modelId="{41D359CF-E48A-4F83-9738-A6F24607D381}">
      <dgm:prSet phldrT="[Text]"/>
      <dgm:spPr/>
      <dgm:t>
        <a:bodyPr/>
        <a:lstStyle/>
        <a:p>
          <a:r>
            <a:rPr lang="en-US"/>
            <a:t>The dashboard should be used to monitor the indicators for the Latent Tuberculosis contract and to inform on payable activity. It is broken down by cohort and data is reported for CH practices and PCNs. It reports on activity on patients who may have subsequently left or died. </a:t>
          </a:r>
        </a:p>
      </dgm:t>
    </dgm:pt>
    <dgm:pt modelId="{342FDC26-64D2-474A-8B07-A53F26709279}" type="parTrans" cxnId="{9B62C75D-D51C-430A-9C35-58B2450586E0}">
      <dgm:prSet/>
      <dgm:spPr/>
      <dgm:t>
        <a:bodyPr/>
        <a:lstStyle/>
        <a:p>
          <a:endParaRPr lang="en-US"/>
        </a:p>
      </dgm:t>
    </dgm:pt>
    <dgm:pt modelId="{92928ECC-0AA2-4A91-9561-9470D6D56403}" type="sibTrans" cxnId="{9B62C75D-D51C-430A-9C35-58B2450586E0}">
      <dgm:prSet/>
      <dgm:spPr/>
      <dgm:t>
        <a:bodyPr/>
        <a:lstStyle/>
        <a:p>
          <a:endParaRPr lang="en-US"/>
        </a:p>
      </dgm:t>
    </dgm:pt>
    <dgm:pt modelId="{19B83CF6-9C03-4899-9BF9-C05F0DEC3A31}">
      <dgm:prSet phldrT="[Text]"/>
      <dgm:spPr/>
      <dgm:t>
        <a:bodyPr/>
        <a:lstStyle/>
        <a:p>
          <a:r>
            <a:rPr lang="en-US"/>
            <a:t>Audience</a:t>
          </a:r>
        </a:p>
      </dgm:t>
    </dgm:pt>
    <dgm:pt modelId="{05199531-0403-4768-A9D5-F6012497456E}" type="parTrans" cxnId="{6B4C2BCE-652D-4485-9DFA-C8F868D49DE0}">
      <dgm:prSet/>
      <dgm:spPr/>
      <dgm:t>
        <a:bodyPr/>
        <a:lstStyle/>
        <a:p>
          <a:endParaRPr lang="en-US"/>
        </a:p>
      </dgm:t>
    </dgm:pt>
    <dgm:pt modelId="{51438792-5446-4AB9-87BE-A98F8E2ADD2B}" type="sibTrans" cxnId="{6B4C2BCE-652D-4485-9DFA-C8F868D49DE0}">
      <dgm:prSet/>
      <dgm:spPr/>
      <dgm:t>
        <a:bodyPr/>
        <a:lstStyle/>
        <a:p>
          <a:endParaRPr lang="en-US"/>
        </a:p>
      </dgm:t>
    </dgm:pt>
    <dgm:pt modelId="{9D26DE09-EF55-4602-A634-F72D6AD6BA7A}">
      <dgm:prSet phldrT="[Text]"/>
      <dgm:spPr/>
      <dgm:t>
        <a:bodyPr/>
        <a:lstStyle/>
        <a:p>
          <a:r>
            <a:rPr lang="en-US"/>
            <a:t>NHS North East London - City and Hackney Placed-Based Partnership</a:t>
          </a:r>
        </a:p>
      </dgm:t>
    </dgm:pt>
    <dgm:pt modelId="{110C5C30-5CF0-4A86-BFD4-D33A6BCE7F49}" type="parTrans" cxnId="{54587CB0-BAED-4B2F-87D6-FFD1CEF04828}">
      <dgm:prSet/>
      <dgm:spPr/>
      <dgm:t>
        <a:bodyPr/>
        <a:lstStyle/>
        <a:p>
          <a:endParaRPr lang="en-US"/>
        </a:p>
      </dgm:t>
    </dgm:pt>
    <dgm:pt modelId="{99E8221C-B2A4-4318-879A-C521DADC7669}" type="sibTrans" cxnId="{54587CB0-BAED-4B2F-87D6-FFD1CEF04828}">
      <dgm:prSet/>
      <dgm:spPr/>
      <dgm:t>
        <a:bodyPr/>
        <a:lstStyle/>
        <a:p>
          <a:endParaRPr lang="en-US"/>
        </a:p>
      </dgm:t>
    </dgm:pt>
    <dgm:pt modelId="{8E4D11DB-84E4-4434-BD26-5F4D081C13D4}">
      <dgm:prSet phldrT="[Text]"/>
      <dgm:spPr/>
      <dgm:t>
        <a:bodyPr/>
        <a:lstStyle/>
        <a:p>
          <a:r>
            <a:rPr lang="en-US"/>
            <a:t>The dashboard will be disseminated to NEL commissioners, Practices and Networks as necessary.</a:t>
          </a:r>
        </a:p>
      </dgm:t>
    </dgm:pt>
    <dgm:pt modelId="{D6403F83-4824-46B6-9DCD-C0E8E4877BCA}" type="parTrans" cxnId="{04F9E5D5-AAE3-4724-A759-103FA426263C}">
      <dgm:prSet/>
      <dgm:spPr/>
      <dgm:t>
        <a:bodyPr/>
        <a:lstStyle/>
        <a:p>
          <a:endParaRPr lang="en-US"/>
        </a:p>
      </dgm:t>
    </dgm:pt>
    <dgm:pt modelId="{7AF2FFF2-841E-45B2-873F-A5703E756CBB}" type="sibTrans" cxnId="{04F9E5D5-AAE3-4724-A759-103FA426263C}">
      <dgm:prSet/>
      <dgm:spPr/>
      <dgm:t>
        <a:bodyPr/>
        <a:lstStyle/>
        <a:p>
          <a:endParaRPr lang="en-US"/>
        </a:p>
      </dgm:t>
    </dgm:pt>
    <dgm:pt modelId="{C75C376F-522B-4C8B-B71E-214EC8200593}" type="pres">
      <dgm:prSet presAssocID="{3F9F5232-67CD-4EAD-A8F2-2B9F809D66D3}" presName="Name0" presStyleCnt="0">
        <dgm:presLayoutVars>
          <dgm:chMax/>
          <dgm:chPref val="3"/>
          <dgm:dir/>
          <dgm:animOne val="branch"/>
          <dgm:animLvl val="lvl"/>
        </dgm:presLayoutVars>
      </dgm:prSet>
      <dgm:spPr/>
    </dgm:pt>
    <dgm:pt modelId="{B46654BD-8837-431F-99A8-C269890DA076}" type="pres">
      <dgm:prSet presAssocID="{26A3973F-029A-4742-A5CC-8E593A15BC5A}" presName="composite" presStyleCnt="0"/>
      <dgm:spPr/>
    </dgm:pt>
    <dgm:pt modelId="{B6C8BB58-F41B-4C87-A951-93D035C16AE2}" type="pres">
      <dgm:prSet presAssocID="{26A3973F-029A-4742-A5CC-8E593A15BC5A}" presName="FirstChild" presStyleLbl="revTx" presStyleIdx="0" presStyleCnt="6">
        <dgm:presLayoutVars>
          <dgm:chMax val="0"/>
          <dgm:chPref val="0"/>
          <dgm:bulletEnabled val="1"/>
        </dgm:presLayoutVars>
      </dgm:prSet>
      <dgm:spPr/>
    </dgm:pt>
    <dgm:pt modelId="{82CA0EC6-34EC-4CB1-8A4A-DF4E2BB15C6A}" type="pres">
      <dgm:prSet presAssocID="{26A3973F-029A-4742-A5CC-8E593A15BC5A}" presName="Parent" presStyleLbl="alignNode1" presStyleIdx="0" presStyleCnt="3">
        <dgm:presLayoutVars>
          <dgm:chMax val="3"/>
          <dgm:chPref val="3"/>
          <dgm:bulletEnabled val="1"/>
        </dgm:presLayoutVars>
      </dgm:prSet>
      <dgm:spPr/>
    </dgm:pt>
    <dgm:pt modelId="{E185F234-0E2C-4C1A-91CF-C3EE0756F913}" type="pres">
      <dgm:prSet presAssocID="{26A3973F-029A-4742-A5CC-8E593A15BC5A}" presName="Accent" presStyleLbl="parChTrans1D1" presStyleIdx="0" presStyleCnt="3"/>
      <dgm:spPr/>
    </dgm:pt>
    <dgm:pt modelId="{03814A64-FC6F-475E-865D-7AECFC27E8A1}" type="pres">
      <dgm:prSet presAssocID="{26A3973F-029A-4742-A5CC-8E593A15BC5A}" presName="Child" presStyleLbl="revTx" presStyleIdx="1" presStyleCnt="6">
        <dgm:presLayoutVars>
          <dgm:chMax val="0"/>
          <dgm:chPref val="0"/>
          <dgm:bulletEnabled val="1"/>
        </dgm:presLayoutVars>
      </dgm:prSet>
      <dgm:spPr/>
    </dgm:pt>
    <dgm:pt modelId="{554909FC-0F28-4F69-9B4F-8E4FF3D69CEA}" type="pres">
      <dgm:prSet presAssocID="{973F0D04-8AAE-4B24-AD7B-98EFB1909A89}" presName="sibTrans" presStyleCnt="0"/>
      <dgm:spPr/>
    </dgm:pt>
    <dgm:pt modelId="{C0DAEA6E-68A4-441D-9F63-D1B1558126C5}" type="pres">
      <dgm:prSet presAssocID="{30AF8427-2E0D-4E8B-AFF6-9D491DBEEF27}" presName="composite" presStyleCnt="0"/>
      <dgm:spPr/>
    </dgm:pt>
    <dgm:pt modelId="{7E7A5673-37B9-4491-972F-260C0E269FE3}" type="pres">
      <dgm:prSet presAssocID="{30AF8427-2E0D-4E8B-AFF6-9D491DBEEF27}" presName="FirstChild" presStyleLbl="revTx" presStyleIdx="2" presStyleCnt="6">
        <dgm:presLayoutVars>
          <dgm:chMax val="0"/>
          <dgm:chPref val="0"/>
          <dgm:bulletEnabled val="1"/>
        </dgm:presLayoutVars>
      </dgm:prSet>
      <dgm:spPr/>
    </dgm:pt>
    <dgm:pt modelId="{E53FB297-F1EB-4352-8099-33742831008F}" type="pres">
      <dgm:prSet presAssocID="{30AF8427-2E0D-4E8B-AFF6-9D491DBEEF27}" presName="Parent" presStyleLbl="alignNode1" presStyleIdx="1" presStyleCnt="3">
        <dgm:presLayoutVars>
          <dgm:chMax val="3"/>
          <dgm:chPref val="3"/>
          <dgm:bulletEnabled val="1"/>
        </dgm:presLayoutVars>
      </dgm:prSet>
      <dgm:spPr/>
    </dgm:pt>
    <dgm:pt modelId="{2D6C4C8C-9635-4498-BF7E-41761A7597F4}" type="pres">
      <dgm:prSet presAssocID="{30AF8427-2E0D-4E8B-AFF6-9D491DBEEF27}" presName="Accent" presStyleLbl="parChTrans1D1" presStyleIdx="1" presStyleCnt="3" custLinFactNeighborX="2063"/>
      <dgm:spPr/>
    </dgm:pt>
    <dgm:pt modelId="{113585A0-EF6A-4DB5-8596-ECB7CBD92882}" type="pres">
      <dgm:prSet presAssocID="{30AF8427-2E0D-4E8B-AFF6-9D491DBEEF27}" presName="Child" presStyleLbl="revTx" presStyleIdx="3" presStyleCnt="6">
        <dgm:presLayoutVars>
          <dgm:chMax val="0"/>
          <dgm:chPref val="0"/>
          <dgm:bulletEnabled val="1"/>
        </dgm:presLayoutVars>
      </dgm:prSet>
      <dgm:spPr/>
    </dgm:pt>
    <dgm:pt modelId="{B4E70560-5E47-4AE5-94AD-C1369F9C94F4}" type="pres">
      <dgm:prSet presAssocID="{9323F5DA-7594-40E4-ACD8-3424EBEA3E21}" presName="sibTrans" presStyleCnt="0"/>
      <dgm:spPr/>
    </dgm:pt>
    <dgm:pt modelId="{C653364A-B3C8-4D33-89FE-3A04138318C3}" type="pres">
      <dgm:prSet presAssocID="{19B83CF6-9C03-4899-9BF9-C05F0DEC3A31}" presName="composite" presStyleCnt="0"/>
      <dgm:spPr/>
    </dgm:pt>
    <dgm:pt modelId="{B99B5860-6E7F-4396-BEA9-AD312F3FAC8C}" type="pres">
      <dgm:prSet presAssocID="{19B83CF6-9C03-4899-9BF9-C05F0DEC3A31}" presName="FirstChild" presStyleLbl="revTx" presStyleIdx="4" presStyleCnt="6">
        <dgm:presLayoutVars>
          <dgm:chMax val="0"/>
          <dgm:chPref val="0"/>
          <dgm:bulletEnabled val="1"/>
        </dgm:presLayoutVars>
      </dgm:prSet>
      <dgm:spPr/>
    </dgm:pt>
    <dgm:pt modelId="{048563F4-29FD-4D27-9E4F-C4F6AB1BA267}" type="pres">
      <dgm:prSet presAssocID="{19B83CF6-9C03-4899-9BF9-C05F0DEC3A31}" presName="Parent" presStyleLbl="alignNode1" presStyleIdx="2" presStyleCnt="3">
        <dgm:presLayoutVars>
          <dgm:chMax val="3"/>
          <dgm:chPref val="3"/>
          <dgm:bulletEnabled val="1"/>
        </dgm:presLayoutVars>
      </dgm:prSet>
      <dgm:spPr/>
    </dgm:pt>
    <dgm:pt modelId="{026D3D08-EAEC-4C29-9349-58CB0284A5AC}" type="pres">
      <dgm:prSet presAssocID="{19B83CF6-9C03-4899-9BF9-C05F0DEC3A31}" presName="Accent" presStyleLbl="parChTrans1D1" presStyleIdx="2" presStyleCnt="3"/>
      <dgm:spPr/>
    </dgm:pt>
    <dgm:pt modelId="{166BA69B-D79F-4782-93BB-2058018F9263}" type="pres">
      <dgm:prSet presAssocID="{19B83CF6-9C03-4899-9BF9-C05F0DEC3A31}" presName="Child" presStyleLbl="revTx" presStyleIdx="5" presStyleCnt="6">
        <dgm:presLayoutVars>
          <dgm:chMax val="0"/>
          <dgm:chPref val="0"/>
          <dgm:bulletEnabled val="1"/>
        </dgm:presLayoutVars>
      </dgm:prSet>
      <dgm:spPr/>
    </dgm:pt>
  </dgm:ptLst>
  <dgm:cxnLst>
    <dgm:cxn modelId="{B2B8BF1C-5A38-4970-94A0-B91B7FBEA1BF}" type="presOf" srcId="{051EFD70-2CD5-494D-AF8C-1DF443370C1E}" destId="{7E7A5673-37B9-4491-972F-260C0E269FE3}" srcOrd="0" destOrd="0" presId="urn:microsoft.com/office/officeart/2011/layout/TabList"/>
    <dgm:cxn modelId="{BA33E629-1238-4379-9BEF-9BFF48E45113}" srcId="{30AF8427-2E0D-4E8B-AFF6-9D491DBEEF27}" destId="{051EFD70-2CD5-494D-AF8C-1DF443370C1E}" srcOrd="0" destOrd="0" parTransId="{35D5B2F9-0EE9-4BA3-8098-CF78FA40DAF0}" sibTransId="{2D6236CA-7BD4-4A89-B2A0-EC6829E9A6A7}"/>
    <dgm:cxn modelId="{6818833A-E06E-421C-90FC-4F8B54A7FF30}" type="presOf" srcId="{19B83CF6-9C03-4899-9BF9-C05F0DEC3A31}" destId="{048563F4-29FD-4D27-9E4F-C4F6AB1BA267}" srcOrd="0" destOrd="0" presId="urn:microsoft.com/office/officeart/2011/layout/TabList"/>
    <dgm:cxn modelId="{96119A5C-BB6F-4232-8995-3E863FF0A629}" type="presOf" srcId="{BC616FDC-85E9-4BC2-9E9E-11EBC0C67787}" destId="{03814A64-FC6F-475E-865D-7AECFC27E8A1}" srcOrd="0" destOrd="0" presId="urn:microsoft.com/office/officeart/2011/layout/TabList"/>
    <dgm:cxn modelId="{16DD075D-05CB-4AAC-97E7-A3B4E72A05A1}" type="presOf" srcId="{9D26DE09-EF55-4602-A634-F72D6AD6BA7A}" destId="{B99B5860-6E7F-4396-BEA9-AD312F3FAC8C}" srcOrd="0" destOrd="0" presId="urn:microsoft.com/office/officeart/2011/layout/TabList"/>
    <dgm:cxn modelId="{9B62C75D-D51C-430A-9C35-58B2450586E0}" srcId="{30AF8427-2E0D-4E8B-AFF6-9D491DBEEF27}" destId="{41D359CF-E48A-4F83-9738-A6F24607D381}" srcOrd="1" destOrd="0" parTransId="{342FDC26-64D2-474A-8B07-A53F26709279}" sibTransId="{92928ECC-0AA2-4A91-9561-9470D6D56403}"/>
    <dgm:cxn modelId="{72E76366-DF1C-418F-B9AA-9209020CB569}" type="presOf" srcId="{8E4D11DB-84E4-4434-BD26-5F4D081C13D4}" destId="{166BA69B-D79F-4782-93BB-2058018F9263}" srcOrd="0" destOrd="0" presId="urn:microsoft.com/office/officeart/2011/layout/TabList"/>
    <dgm:cxn modelId="{D9C94F68-BFC0-41C4-872E-B7F54462349A}" srcId="{26A3973F-029A-4742-A5CC-8E593A15BC5A}" destId="{BC616FDC-85E9-4BC2-9E9E-11EBC0C67787}" srcOrd="1" destOrd="0" parTransId="{33F2338F-678A-4DD9-A2E3-7DC9E9D7EC61}" sibTransId="{0C9FF749-2402-419B-9EAF-4E6BBE6E4619}"/>
    <dgm:cxn modelId="{0A516787-49AD-4E8A-A248-DFCFBCC4712E}" type="presOf" srcId="{3F9F5232-67CD-4EAD-A8F2-2B9F809D66D3}" destId="{C75C376F-522B-4C8B-B71E-214EC8200593}" srcOrd="0" destOrd="0" presId="urn:microsoft.com/office/officeart/2011/layout/TabList"/>
    <dgm:cxn modelId="{62798E9E-761A-4AAF-A3FE-53E0FF1411E7}" type="presOf" srcId="{82C04A1F-9838-407B-ACB9-B2B7C9846780}" destId="{B6C8BB58-F41B-4C87-A951-93D035C16AE2}" srcOrd="0" destOrd="0" presId="urn:microsoft.com/office/officeart/2011/layout/TabList"/>
    <dgm:cxn modelId="{86A1EAA0-EE74-4C23-9780-95D1649AA0AE}" type="presOf" srcId="{26A3973F-029A-4742-A5CC-8E593A15BC5A}" destId="{82CA0EC6-34EC-4CB1-8A4A-DF4E2BB15C6A}" srcOrd="0" destOrd="0" presId="urn:microsoft.com/office/officeart/2011/layout/TabList"/>
    <dgm:cxn modelId="{9C82B0AF-F507-4B78-8C3F-1ACB74B0CD55}" type="presOf" srcId="{30AF8427-2E0D-4E8B-AFF6-9D491DBEEF27}" destId="{E53FB297-F1EB-4352-8099-33742831008F}" srcOrd="0" destOrd="0" presId="urn:microsoft.com/office/officeart/2011/layout/TabList"/>
    <dgm:cxn modelId="{54587CB0-BAED-4B2F-87D6-FFD1CEF04828}" srcId="{19B83CF6-9C03-4899-9BF9-C05F0DEC3A31}" destId="{9D26DE09-EF55-4602-A634-F72D6AD6BA7A}" srcOrd="0" destOrd="0" parTransId="{110C5C30-5CF0-4A86-BFD4-D33A6BCE7F49}" sibTransId="{99E8221C-B2A4-4318-879A-C521DADC7669}"/>
    <dgm:cxn modelId="{6B4C2BCE-652D-4485-9DFA-C8F868D49DE0}" srcId="{3F9F5232-67CD-4EAD-A8F2-2B9F809D66D3}" destId="{19B83CF6-9C03-4899-9BF9-C05F0DEC3A31}" srcOrd="2" destOrd="0" parTransId="{05199531-0403-4768-A9D5-F6012497456E}" sibTransId="{51438792-5446-4AB9-87BE-A98F8E2ADD2B}"/>
    <dgm:cxn modelId="{4EF24DD5-0F2B-4B4C-AEAE-F120581828CA}" type="presOf" srcId="{41D359CF-E48A-4F83-9738-A6F24607D381}" destId="{113585A0-EF6A-4DB5-8596-ECB7CBD92882}" srcOrd="0" destOrd="0" presId="urn:microsoft.com/office/officeart/2011/layout/TabList"/>
    <dgm:cxn modelId="{04F9E5D5-AAE3-4724-A759-103FA426263C}" srcId="{19B83CF6-9C03-4899-9BF9-C05F0DEC3A31}" destId="{8E4D11DB-84E4-4434-BD26-5F4D081C13D4}" srcOrd="1" destOrd="0" parTransId="{D6403F83-4824-46B6-9DCD-C0E8E4877BCA}" sibTransId="{7AF2FFF2-841E-45B2-873F-A5703E756CBB}"/>
    <dgm:cxn modelId="{8343C3E0-55CD-4CB5-AC68-E05FB2B83CA1}" srcId="{26A3973F-029A-4742-A5CC-8E593A15BC5A}" destId="{82C04A1F-9838-407B-ACB9-B2B7C9846780}" srcOrd="0" destOrd="0" parTransId="{323A2799-1C31-4FB7-BEB5-80AD5B24C495}" sibTransId="{27A28BF1-8116-470D-9ADF-F7B954EB1094}"/>
    <dgm:cxn modelId="{981276F6-473D-4221-8818-BD97F29E7A05}" srcId="{3F9F5232-67CD-4EAD-A8F2-2B9F809D66D3}" destId="{26A3973F-029A-4742-A5CC-8E593A15BC5A}" srcOrd="0" destOrd="0" parTransId="{E13B4914-91BE-482F-95B8-1AEC12558A90}" sibTransId="{973F0D04-8AAE-4B24-AD7B-98EFB1909A89}"/>
    <dgm:cxn modelId="{5D3462FD-2BEE-43CF-A9D0-75C44D17A566}" srcId="{3F9F5232-67CD-4EAD-A8F2-2B9F809D66D3}" destId="{30AF8427-2E0D-4E8B-AFF6-9D491DBEEF27}" srcOrd="1" destOrd="0" parTransId="{09F5D760-9843-468E-B6D9-C5B3C4CB1056}" sibTransId="{9323F5DA-7594-40E4-ACD8-3424EBEA3E21}"/>
    <dgm:cxn modelId="{9AE2F2DB-3A19-48C8-A2E1-40B5379E8B86}" type="presParOf" srcId="{C75C376F-522B-4C8B-B71E-214EC8200593}" destId="{B46654BD-8837-431F-99A8-C269890DA076}" srcOrd="0" destOrd="0" presId="urn:microsoft.com/office/officeart/2011/layout/TabList"/>
    <dgm:cxn modelId="{E6798160-A335-4505-BC14-00155258F92B}" type="presParOf" srcId="{B46654BD-8837-431F-99A8-C269890DA076}" destId="{B6C8BB58-F41B-4C87-A951-93D035C16AE2}" srcOrd="0" destOrd="0" presId="urn:microsoft.com/office/officeart/2011/layout/TabList"/>
    <dgm:cxn modelId="{6AC5D25B-7EBE-49E5-B2D0-77B8EE892824}" type="presParOf" srcId="{B46654BD-8837-431F-99A8-C269890DA076}" destId="{82CA0EC6-34EC-4CB1-8A4A-DF4E2BB15C6A}" srcOrd="1" destOrd="0" presId="urn:microsoft.com/office/officeart/2011/layout/TabList"/>
    <dgm:cxn modelId="{9B4BF4D0-CF97-4423-A7EF-1C0FC8AC44CF}" type="presParOf" srcId="{B46654BD-8837-431F-99A8-C269890DA076}" destId="{E185F234-0E2C-4C1A-91CF-C3EE0756F913}" srcOrd="2" destOrd="0" presId="urn:microsoft.com/office/officeart/2011/layout/TabList"/>
    <dgm:cxn modelId="{20A623DF-97B7-452D-982F-C1A1D7F3AF78}" type="presParOf" srcId="{C75C376F-522B-4C8B-B71E-214EC8200593}" destId="{03814A64-FC6F-475E-865D-7AECFC27E8A1}" srcOrd="1" destOrd="0" presId="urn:microsoft.com/office/officeart/2011/layout/TabList"/>
    <dgm:cxn modelId="{78BC7025-D8FD-45F5-BCBC-851BEC69BE3E}" type="presParOf" srcId="{C75C376F-522B-4C8B-B71E-214EC8200593}" destId="{554909FC-0F28-4F69-9B4F-8E4FF3D69CEA}" srcOrd="2" destOrd="0" presId="urn:microsoft.com/office/officeart/2011/layout/TabList"/>
    <dgm:cxn modelId="{8AB6C112-924C-48F3-9C64-A21ACF012F10}" type="presParOf" srcId="{C75C376F-522B-4C8B-B71E-214EC8200593}" destId="{C0DAEA6E-68A4-441D-9F63-D1B1558126C5}" srcOrd="3" destOrd="0" presId="urn:microsoft.com/office/officeart/2011/layout/TabList"/>
    <dgm:cxn modelId="{CF42E559-C4EE-42D2-8313-1E1291C3BFC5}" type="presParOf" srcId="{C0DAEA6E-68A4-441D-9F63-D1B1558126C5}" destId="{7E7A5673-37B9-4491-972F-260C0E269FE3}" srcOrd="0" destOrd="0" presId="urn:microsoft.com/office/officeart/2011/layout/TabList"/>
    <dgm:cxn modelId="{18020D4D-734F-4661-AE3D-5632F80A5526}" type="presParOf" srcId="{C0DAEA6E-68A4-441D-9F63-D1B1558126C5}" destId="{E53FB297-F1EB-4352-8099-33742831008F}" srcOrd="1" destOrd="0" presId="urn:microsoft.com/office/officeart/2011/layout/TabList"/>
    <dgm:cxn modelId="{1AEA9216-664E-4454-92F7-B3157C7AF576}" type="presParOf" srcId="{C0DAEA6E-68A4-441D-9F63-D1B1558126C5}" destId="{2D6C4C8C-9635-4498-BF7E-41761A7597F4}" srcOrd="2" destOrd="0" presId="urn:microsoft.com/office/officeart/2011/layout/TabList"/>
    <dgm:cxn modelId="{3A553E51-730D-4C06-9C57-B8CC3C7ED518}" type="presParOf" srcId="{C75C376F-522B-4C8B-B71E-214EC8200593}" destId="{113585A0-EF6A-4DB5-8596-ECB7CBD92882}" srcOrd="4" destOrd="0" presId="urn:microsoft.com/office/officeart/2011/layout/TabList"/>
    <dgm:cxn modelId="{342B10F6-9CB1-4307-A6C7-2B87BD41271F}" type="presParOf" srcId="{C75C376F-522B-4C8B-B71E-214EC8200593}" destId="{B4E70560-5E47-4AE5-94AD-C1369F9C94F4}" srcOrd="5" destOrd="0" presId="urn:microsoft.com/office/officeart/2011/layout/TabList"/>
    <dgm:cxn modelId="{D73F2EAE-7B4D-4D07-84FB-85ED1F64180A}" type="presParOf" srcId="{C75C376F-522B-4C8B-B71E-214EC8200593}" destId="{C653364A-B3C8-4D33-89FE-3A04138318C3}" srcOrd="6" destOrd="0" presId="urn:microsoft.com/office/officeart/2011/layout/TabList"/>
    <dgm:cxn modelId="{EBF4B166-F3A3-46F5-9746-9F86447E1963}" type="presParOf" srcId="{C653364A-B3C8-4D33-89FE-3A04138318C3}" destId="{B99B5860-6E7F-4396-BEA9-AD312F3FAC8C}" srcOrd="0" destOrd="0" presId="urn:microsoft.com/office/officeart/2011/layout/TabList"/>
    <dgm:cxn modelId="{6905384D-F9CD-4C59-97E6-9B8E30302302}" type="presParOf" srcId="{C653364A-B3C8-4D33-89FE-3A04138318C3}" destId="{048563F4-29FD-4D27-9E4F-C4F6AB1BA267}" srcOrd="1" destOrd="0" presId="urn:microsoft.com/office/officeart/2011/layout/TabList"/>
    <dgm:cxn modelId="{A4E3E089-B03F-4B08-8375-83EBFE4F9632}" type="presParOf" srcId="{C653364A-B3C8-4D33-89FE-3A04138318C3}" destId="{026D3D08-EAEC-4C29-9349-58CB0284A5AC}" srcOrd="2" destOrd="0" presId="urn:microsoft.com/office/officeart/2011/layout/TabList"/>
    <dgm:cxn modelId="{2A7CD98E-88B8-4CAE-B042-3DF26118A589}" type="presParOf" srcId="{C75C376F-522B-4C8B-B71E-214EC8200593}" destId="{166BA69B-D79F-4782-93BB-2058018F9263}" srcOrd="7" destOrd="0" presId="urn:microsoft.com/office/officeart/2011/layout/TabList"/>
  </dgm:cxnLst>
  <dgm:bg/>
  <dgm:whole/>
  <dgm:extLst>
    <a:ext uri="http://schemas.microsoft.com/office/drawing/2008/diagram">
      <dsp:dataModelExt xmlns:dsp="http://schemas.microsoft.com/office/drawing/2008/diagram" relId="rId7"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026D3D08-EAEC-4C29-9349-58CB0284A5AC}">
      <dsp:nvSpPr>
        <dsp:cNvPr id="0" name=""/>
        <dsp:cNvSpPr/>
      </dsp:nvSpPr>
      <dsp:spPr>
        <a:xfrm>
          <a:off x="0" y="2333281"/>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2D6C4C8C-9635-4498-BF7E-41761A7597F4}">
      <dsp:nvSpPr>
        <dsp:cNvPr id="0" name=""/>
        <dsp:cNvSpPr/>
      </dsp:nvSpPr>
      <dsp:spPr>
        <a:xfrm>
          <a:off x="0" y="1331099"/>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E185F234-0E2C-4C1A-91CF-C3EE0756F913}">
      <dsp:nvSpPr>
        <dsp:cNvPr id="0" name=""/>
        <dsp:cNvSpPr/>
      </dsp:nvSpPr>
      <dsp:spPr>
        <a:xfrm>
          <a:off x="0" y="328918"/>
          <a:ext cx="5486400" cy="0"/>
        </a:xfrm>
        <a:prstGeom prst="line">
          <a:avLst/>
        </a:prstGeom>
        <a:noFill/>
        <a:ln w="12700" cap="flat" cmpd="sng" algn="ctr">
          <a:solidFill>
            <a:schemeClr val="accent1">
              <a:shade val="60000"/>
              <a:hueOff val="0"/>
              <a:satOff val="0"/>
              <a:lumOff val="0"/>
              <a:alphaOff val="0"/>
            </a:schemeClr>
          </a:solidFill>
          <a:prstDash val="solid"/>
          <a:miter lim="800000"/>
        </a:ln>
        <a:effectLst/>
      </dsp:spPr>
      <dsp:style>
        <a:lnRef idx="2">
          <a:scrgbClr r="0" g="0" b="0"/>
        </a:lnRef>
        <a:fillRef idx="0">
          <a:scrgbClr r="0" g="0" b="0"/>
        </a:fillRef>
        <a:effectRef idx="0">
          <a:scrgbClr r="0" g="0" b="0"/>
        </a:effectRef>
        <a:fontRef idx="minor"/>
      </dsp:style>
    </dsp:sp>
    <dsp:sp modelId="{B6C8BB58-F41B-4C87-A951-93D035C16AE2}">
      <dsp:nvSpPr>
        <dsp:cNvPr id="0" name=""/>
        <dsp:cNvSpPr/>
      </dsp:nvSpPr>
      <dsp:spPr>
        <a:xfrm>
          <a:off x="1426463" y="366"/>
          <a:ext cx="4059936" cy="328551"/>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GP clinical systems (Emis)</a:t>
          </a:r>
        </a:p>
      </dsp:txBody>
      <dsp:txXfrm>
        <a:off x="1426463" y="366"/>
        <a:ext cx="4059936" cy="328551"/>
      </dsp:txXfrm>
    </dsp:sp>
    <dsp:sp modelId="{82CA0EC6-34EC-4CB1-8A4A-DF4E2BB15C6A}">
      <dsp:nvSpPr>
        <dsp:cNvPr id="0" name=""/>
        <dsp:cNvSpPr/>
      </dsp:nvSpPr>
      <dsp:spPr>
        <a:xfrm>
          <a:off x="0" y="366"/>
          <a:ext cx="1426464" cy="328551"/>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32385" tIns="32385" rIns="32385" bIns="32385" numCol="1" spcCol="1270" anchor="ctr" anchorCtr="0">
          <a:noAutofit/>
        </a:bodyPr>
        <a:lstStyle/>
        <a:p>
          <a:pPr marL="0" lvl="0" indent="0" algn="ctr" defTabSz="755650">
            <a:lnSpc>
              <a:spcPct val="90000"/>
            </a:lnSpc>
            <a:spcBef>
              <a:spcPct val="0"/>
            </a:spcBef>
            <a:spcAft>
              <a:spcPct val="35000"/>
            </a:spcAft>
            <a:buNone/>
          </a:pPr>
          <a:r>
            <a:rPr lang="en-US" sz="1700" kern="1200"/>
            <a:t>Source</a:t>
          </a:r>
        </a:p>
      </dsp:txBody>
      <dsp:txXfrm>
        <a:off x="16041" y="16407"/>
        <a:ext cx="1394382" cy="312510"/>
      </dsp:txXfrm>
    </dsp:sp>
    <dsp:sp modelId="{03814A64-FC6F-475E-865D-7AECFC27E8A1}">
      <dsp:nvSpPr>
        <dsp:cNvPr id="0" name=""/>
        <dsp:cNvSpPr/>
      </dsp:nvSpPr>
      <dsp:spPr>
        <a:xfrm>
          <a:off x="0" y="328918"/>
          <a:ext cx="5486400" cy="657202"/>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t" anchorCtr="0">
          <a:noAutofit/>
        </a:bodyPr>
        <a:lstStyle/>
        <a:p>
          <a:pPr marL="57150" lvl="1" indent="-57150" algn="l" defTabSz="400050">
            <a:lnSpc>
              <a:spcPct val="90000"/>
            </a:lnSpc>
            <a:spcBef>
              <a:spcPct val="0"/>
            </a:spcBef>
            <a:spcAft>
              <a:spcPct val="15000"/>
            </a:spcAft>
            <a:buChar char="•"/>
          </a:pPr>
          <a:r>
            <a:rPr lang="en-GB" sz="900" kern="1200"/>
            <a:t>The data contained within this dashboard is extracted from GP clinical systems only and is based on their registered population.  Data must be coded to be extracted.</a:t>
          </a:r>
          <a:endParaRPr lang="en-US" sz="900" kern="1200"/>
        </a:p>
      </dsp:txBody>
      <dsp:txXfrm>
        <a:off x="0" y="328918"/>
        <a:ext cx="5486400" cy="657202"/>
      </dsp:txXfrm>
    </dsp:sp>
    <dsp:sp modelId="{7E7A5673-37B9-4491-972F-260C0E269FE3}">
      <dsp:nvSpPr>
        <dsp:cNvPr id="0" name=""/>
        <dsp:cNvSpPr/>
      </dsp:nvSpPr>
      <dsp:spPr>
        <a:xfrm>
          <a:off x="1426463" y="1002548"/>
          <a:ext cx="4059936" cy="328551"/>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City and Hackney Latent Tuberculosis</a:t>
          </a:r>
        </a:p>
      </dsp:txBody>
      <dsp:txXfrm>
        <a:off x="1426463" y="1002548"/>
        <a:ext cx="4059936" cy="328551"/>
      </dsp:txXfrm>
    </dsp:sp>
    <dsp:sp modelId="{E53FB297-F1EB-4352-8099-33742831008F}">
      <dsp:nvSpPr>
        <dsp:cNvPr id="0" name=""/>
        <dsp:cNvSpPr/>
      </dsp:nvSpPr>
      <dsp:spPr>
        <a:xfrm>
          <a:off x="0" y="1002548"/>
          <a:ext cx="1426464" cy="328551"/>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32385" tIns="32385" rIns="32385" bIns="32385" numCol="1" spcCol="1270" anchor="ctr" anchorCtr="0">
          <a:noAutofit/>
        </a:bodyPr>
        <a:lstStyle/>
        <a:p>
          <a:pPr marL="0" lvl="0" indent="0" algn="ctr" defTabSz="755650">
            <a:lnSpc>
              <a:spcPct val="90000"/>
            </a:lnSpc>
            <a:spcBef>
              <a:spcPct val="0"/>
            </a:spcBef>
            <a:spcAft>
              <a:spcPct val="35000"/>
            </a:spcAft>
            <a:buNone/>
          </a:pPr>
          <a:r>
            <a:rPr lang="en-US" sz="1700" kern="1200"/>
            <a:t>Purpose</a:t>
          </a:r>
        </a:p>
      </dsp:txBody>
      <dsp:txXfrm>
        <a:off x="16041" y="1018589"/>
        <a:ext cx="1394382" cy="312510"/>
      </dsp:txXfrm>
    </dsp:sp>
    <dsp:sp modelId="{113585A0-EF6A-4DB5-8596-ECB7CBD92882}">
      <dsp:nvSpPr>
        <dsp:cNvPr id="0" name=""/>
        <dsp:cNvSpPr/>
      </dsp:nvSpPr>
      <dsp:spPr>
        <a:xfrm>
          <a:off x="0" y="1331099"/>
          <a:ext cx="5486400" cy="657202"/>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t" anchorCtr="0">
          <a:noAutofit/>
        </a:bodyPr>
        <a:lstStyle/>
        <a:p>
          <a:pPr marL="57150" lvl="1" indent="-57150" algn="l" defTabSz="400050">
            <a:lnSpc>
              <a:spcPct val="90000"/>
            </a:lnSpc>
            <a:spcBef>
              <a:spcPct val="0"/>
            </a:spcBef>
            <a:spcAft>
              <a:spcPct val="15000"/>
            </a:spcAft>
            <a:buChar char="•"/>
          </a:pPr>
          <a:r>
            <a:rPr lang="en-US" sz="900" kern="1200"/>
            <a:t>The dashboard should be used to monitor the indicators for the Latent Tuberculosis contract and to inform on payable activity. It is broken down by cohort and data is reported for CH practices and PCNs. It reports on activity on patients who may have subsequently left or died. </a:t>
          </a:r>
        </a:p>
      </dsp:txBody>
      <dsp:txXfrm>
        <a:off x="0" y="1331099"/>
        <a:ext cx="5486400" cy="657202"/>
      </dsp:txXfrm>
    </dsp:sp>
    <dsp:sp modelId="{B99B5860-6E7F-4396-BEA9-AD312F3FAC8C}">
      <dsp:nvSpPr>
        <dsp:cNvPr id="0" name=""/>
        <dsp:cNvSpPr/>
      </dsp:nvSpPr>
      <dsp:spPr>
        <a:xfrm>
          <a:off x="1426463" y="2004729"/>
          <a:ext cx="4059936" cy="328551"/>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b" anchorCtr="0">
          <a:noAutofit/>
        </a:bodyPr>
        <a:lstStyle/>
        <a:p>
          <a:pPr marL="0" lvl="0" indent="0" algn="l" defTabSz="488950">
            <a:lnSpc>
              <a:spcPct val="90000"/>
            </a:lnSpc>
            <a:spcBef>
              <a:spcPct val="0"/>
            </a:spcBef>
            <a:spcAft>
              <a:spcPct val="35000"/>
            </a:spcAft>
            <a:buNone/>
          </a:pPr>
          <a:r>
            <a:rPr lang="en-US" sz="1100" kern="1200"/>
            <a:t>NHS North East London - City and Hackney Placed-Based Partnership</a:t>
          </a:r>
        </a:p>
      </dsp:txBody>
      <dsp:txXfrm>
        <a:off x="1426463" y="2004729"/>
        <a:ext cx="4059936" cy="328551"/>
      </dsp:txXfrm>
    </dsp:sp>
    <dsp:sp modelId="{048563F4-29FD-4D27-9E4F-C4F6AB1BA267}">
      <dsp:nvSpPr>
        <dsp:cNvPr id="0" name=""/>
        <dsp:cNvSpPr/>
      </dsp:nvSpPr>
      <dsp:spPr>
        <a:xfrm>
          <a:off x="0" y="2004729"/>
          <a:ext cx="1426464" cy="328551"/>
        </a:xfrm>
        <a:prstGeom prst="round2SameRect">
          <a:avLst>
            <a:gd name="adj1" fmla="val 16670"/>
            <a:gd name="adj2" fmla="val 0"/>
          </a:avLst>
        </a:prstGeom>
        <a:solidFill>
          <a:schemeClr val="accent1">
            <a:hueOff val="0"/>
            <a:satOff val="0"/>
            <a:lumOff val="0"/>
            <a:alphaOff val="0"/>
          </a:schemeClr>
        </a:solidFill>
        <a:ln w="12700" cap="flat" cmpd="sng" algn="ctr">
          <a:solidFill>
            <a:schemeClr val="accen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32385" tIns="32385" rIns="32385" bIns="32385" numCol="1" spcCol="1270" anchor="ctr" anchorCtr="0">
          <a:noAutofit/>
        </a:bodyPr>
        <a:lstStyle/>
        <a:p>
          <a:pPr marL="0" lvl="0" indent="0" algn="ctr" defTabSz="755650">
            <a:lnSpc>
              <a:spcPct val="90000"/>
            </a:lnSpc>
            <a:spcBef>
              <a:spcPct val="0"/>
            </a:spcBef>
            <a:spcAft>
              <a:spcPct val="35000"/>
            </a:spcAft>
            <a:buNone/>
          </a:pPr>
          <a:r>
            <a:rPr lang="en-US" sz="1700" kern="1200"/>
            <a:t>Audience</a:t>
          </a:r>
        </a:p>
      </dsp:txBody>
      <dsp:txXfrm>
        <a:off x="16041" y="2020770"/>
        <a:ext cx="1394382" cy="312510"/>
      </dsp:txXfrm>
    </dsp:sp>
    <dsp:sp modelId="{166BA69B-D79F-4782-93BB-2058018F9263}">
      <dsp:nvSpPr>
        <dsp:cNvPr id="0" name=""/>
        <dsp:cNvSpPr/>
      </dsp:nvSpPr>
      <dsp:spPr>
        <a:xfrm>
          <a:off x="0" y="2333281"/>
          <a:ext cx="5486400" cy="657202"/>
        </a:xfrm>
        <a:prstGeom prst="rect">
          <a:avLst/>
        </a:prstGeom>
        <a:noFill/>
        <a:ln>
          <a:noFill/>
        </a:ln>
        <a:effectLst/>
      </dsp:spPr>
      <dsp:style>
        <a:lnRef idx="0">
          <a:scrgbClr r="0" g="0" b="0"/>
        </a:lnRef>
        <a:fillRef idx="0">
          <a:scrgbClr r="0" g="0" b="0"/>
        </a:fillRef>
        <a:effectRef idx="0">
          <a:scrgbClr r="0" g="0" b="0"/>
        </a:effectRef>
        <a:fontRef idx="minor"/>
      </dsp:style>
      <dsp:txBody>
        <a:bodyPr spcFirstLastPara="0" vert="horz" wrap="square" lIns="20955" tIns="20955" rIns="20955" bIns="20955" numCol="1" spcCol="1270" anchor="t" anchorCtr="0">
          <a:noAutofit/>
        </a:bodyPr>
        <a:lstStyle/>
        <a:p>
          <a:pPr marL="57150" lvl="1" indent="-57150" algn="l" defTabSz="400050">
            <a:lnSpc>
              <a:spcPct val="90000"/>
            </a:lnSpc>
            <a:spcBef>
              <a:spcPct val="0"/>
            </a:spcBef>
            <a:spcAft>
              <a:spcPct val="15000"/>
            </a:spcAft>
            <a:buChar char="•"/>
          </a:pPr>
          <a:r>
            <a:rPr lang="en-US" sz="900" kern="1200"/>
            <a:t>The dashboard will be disseminated to NEL commissioners, Practices and Networks as necessary.</a:t>
          </a:r>
        </a:p>
      </dsp:txBody>
      <dsp:txXfrm>
        <a:off x="0" y="2333281"/>
        <a:ext cx="5486400" cy="657202"/>
      </dsp:txXfrm>
    </dsp:sp>
  </dsp:spTree>
</dsp:drawing>
</file>

<file path=xl/diagrams/layout1.xml><?xml version="1.0" encoding="utf-8"?>
<dgm:layoutDef xmlns:dgm="http://schemas.openxmlformats.org/drawingml/2006/diagram" xmlns:a="http://schemas.openxmlformats.org/drawingml/2006/main" uniqueId="urn:microsoft.com/office/officeart/2011/layout/TabList">
  <dgm:title val="Tab List"/>
  <dgm:desc val="Use to show non-sequential or grouped blocks of information. Works well for lists with a small amount of Level 1 text. The first Level 2 displays next to the Level 1 text  and the remaining Level 2 text appears beneath the Level 1 text."/>
  <dgm:catLst>
    <dgm:cat type="list" pri="4500"/>
    <dgm:cat type="officeonline" pri="11000"/>
  </dgm:catLst>
  <dgm:sampData>
    <dgm:dataModel>
      <dgm:ptLst>
        <dgm:pt modelId="0" type="doc"/>
        <dgm:pt modelId="10">
          <dgm:prSet phldr="1"/>
        </dgm:pt>
        <dgm:pt modelId="11">
          <dgm:prSet phldr="1"/>
        </dgm:pt>
        <dgm:pt modelId="12">
          <dgm:prSet phldr="1"/>
        </dgm:pt>
        <dgm:pt modelId="20">
          <dgm:prSet phldr="1"/>
        </dgm:pt>
        <dgm:pt modelId="21">
          <dgm:prSet phldr="1"/>
        </dgm:pt>
        <dgm:pt modelId="22">
          <dgm:prSet phldr="1"/>
        </dgm:pt>
        <dgm:pt modelId="30">
          <dgm:prSet phldr="1"/>
        </dgm:pt>
        <dgm:pt modelId="31">
          <dgm:prSet phldr="1"/>
        </dgm:pt>
        <dgm:pt modelId="32">
          <dgm:prSet phldr="1"/>
        </dgm:pt>
      </dgm:ptLst>
      <dgm:cxnLst>
        <dgm:cxn modelId="40" srcId="0" destId="10" srcOrd="0" destOrd="0"/>
        <dgm:cxn modelId="41" srcId="10" destId="11" srcOrd="0" destOrd="0"/>
        <dgm:cxn modelId="42" srcId="10" destId="12" srcOrd="0" destOrd="0"/>
        <dgm:cxn modelId="50" srcId="0" destId="20" srcOrd="1" destOrd="0"/>
        <dgm:cxn modelId="51" srcId="20" destId="21" srcOrd="1" destOrd="0"/>
        <dgm:cxn modelId="52" srcId="20" destId="22" srcOrd="1" destOrd="0"/>
        <dgm:cxn modelId="60" srcId="0" destId="30" srcOrd="2" destOrd="0"/>
        <dgm:cxn modelId="61" srcId="30" destId="31" srcOrd="2" destOrd="0"/>
        <dgm:cxn modelId="62" srcId="30" destId="32" srcOrd="2" destOrd="0"/>
      </dgm:cxnLst>
      <dgm:bg/>
      <dgm:whole/>
    </dgm:dataModel>
  </dgm:sampData>
  <dgm:styleData>
    <dgm:dataModel>
      <dgm:ptLst>
        <dgm:pt modelId="0" type="doc"/>
        <dgm:pt modelId="10">
          <dgm:prSet phldr="1"/>
        </dgm:pt>
        <dgm:pt modelId="20">
          <dgm:prSet phldr="1"/>
        </dgm:pt>
      </dgm:ptLst>
      <dgm:cxnLst>
        <dgm:cxn modelId="30" srcId="0" destId="10" srcOrd="0" destOrd="0"/>
        <dgm:cxn modelId="40" srcId="0" destId="20" srcOrd="1" destOrd="0"/>
      </dgm:cxnLst>
      <dgm:bg/>
      <dgm:whole/>
    </dgm:dataModel>
  </dgm:styleData>
  <dgm:clrData>
    <dgm:dataModel>
      <dgm:ptLst>
        <dgm:pt modelId="0" type="doc"/>
        <dgm:pt modelId="10">
          <dgm:prSet phldr="1"/>
        </dgm:pt>
        <dgm:pt modelId="20">
          <dgm:prSet phldr="1"/>
        </dgm:pt>
        <dgm:pt modelId="30">
          <dgm:prSet phldr="1"/>
        </dgm:pt>
        <dgm:pt modelId="40">
          <dgm:prSet phldr="1"/>
        </dgm:pt>
      </dgm:ptLst>
      <dgm:cxnLst>
        <dgm:cxn modelId="50" srcId="0" destId="10" srcOrd="0" destOrd="0"/>
        <dgm:cxn modelId="60" srcId="0" destId="20" srcOrd="1" destOrd="0"/>
        <dgm:cxn modelId="70" srcId="0" destId="30" srcOrd="2" destOrd="0"/>
        <dgm:cxn modelId="80" srcId="0" destId="40" srcOrd="3" destOrd="0"/>
      </dgm:cxnLst>
      <dgm:bg/>
      <dgm:whole/>
    </dgm:dataModel>
  </dgm:clrData>
  <dgm:layoutNode name="Name0">
    <dgm:varLst>
      <dgm:chMax/>
      <dgm:chPref val="3"/>
      <dgm:dir/>
      <dgm:animOne val="branch"/>
      <dgm:animLvl val="lvl"/>
    </dgm:varLst>
    <dgm:alg type="lin">
      <dgm:param type="linDir" val="fromT"/>
    </dgm:alg>
    <dgm:shape xmlns:r="http://schemas.openxmlformats.org/officeDocument/2006/relationships" r:blip="">
      <dgm:adjLst/>
    </dgm:shape>
    <dgm:constrLst>
      <dgm:constr type="w" for="ch" forName="Child" refType="w"/>
      <dgm:constr type="h" for="ch" forName="Child" refType="h" fact="0.6667"/>
      <dgm:constr type="primFontSz" for="des" forName="Parent" op="equ" val="65"/>
      <dgm:constr type="primFontSz" for="des" forName="Child" op="equ" val="65"/>
      <dgm:constr type="primFontSz" for="des" forName="FirstChild" op="equ" val="65"/>
      <dgm:constr type="primFontSz" for="des" forName="Child" refType="primFontSz" refFor="des" refForName="Parent" op="lte"/>
      <dgm:constr type="primFontSz" for="des" forName="FirstChild" refType="primFontSz" refFor="des" refForName="Parent" op="lte"/>
      <dgm:constr type="primFontSz" for="des" forName="Child" refType="primFontSz" refFor="des" refForName="FirstChild" op="lte"/>
      <dgm:constr type="w" for="ch" forName="composite" refType="w"/>
      <dgm:constr type="h" for="ch" forName="composite" refType="h" fact="0.3333"/>
      <dgm:constr type="sp" refType="h" refFor="ch" refForName="composite" op="equ" fact="0.05"/>
      <dgm:constr type="h" for="ch" forName="sibTrans" refType="h" refFor="ch" refForName="composite" op="equ" fact="0.05"/>
      <dgm:constr type="w" for="ch" forName="sibTrans" refType="h" refFor="ch" refForName="sibTrans" op="equ"/>
    </dgm:constrLst>
    <dgm:forEach name="nodesForEach" axis="ch" ptType="node">
      <dgm:layoutNode name="composite">
        <dgm:alg type="composite"/>
        <dgm:shape xmlns:r="http://schemas.openxmlformats.org/officeDocument/2006/relationships" r:blip="">
          <dgm:adjLst/>
        </dgm:shape>
        <dgm:choose name="Name1">
          <dgm:if name="Name2" func="var" arg="dir" op="equ" val="norm">
            <dgm:constrLst>
              <dgm:constr type="l" for="ch" forName="Accent" refType="w" fact="0"/>
              <dgm:constr type="b" for="ch" forName="Accent" refType="h"/>
              <dgm:constr type="w" for="ch" forName="Accent" refType="w"/>
              <dgm:constr type="h" for="ch" forName="Accent" refType="h" fact="0"/>
              <dgm:constr type="l" for="ch" forName="FirstChild" refType="w" fact="0.26"/>
              <dgm:constr type="t" for="ch" forName="FirstChild" refType="h" fact="0"/>
              <dgm:constr type="w" for="ch" forName="FirstChild" refType="w" fact="0.74"/>
              <dgm:constr type="h" for="ch" forName="FirstChild" refType="h"/>
              <dgm:constr type="l" for="ch" forName="Parent" refType="w" fact="0"/>
              <dgm:constr type="t" for="ch" forName="Parent" refType="h" fact="0"/>
              <dgm:constr type="w" for="ch" forName="Parent" refType="w" fact="0.26"/>
              <dgm:constr type="h" for="ch" forName="Parent" refType="h"/>
            </dgm:constrLst>
          </dgm:if>
          <dgm:else name="Name3">
            <dgm:constrLst>
              <dgm:constr type="l" for="ch" forName="Accent" refType="w" fact="0"/>
              <dgm:constr type="b" for="ch" forName="Accent" refType="h"/>
              <dgm:constr type="w" for="ch" forName="Accent" refType="w"/>
              <dgm:constr type="h" for="ch" forName="Accent" refType="h" fact="0"/>
              <dgm:constr type="r" for="ch" forName="FirstChild" refType="w" fact="0.74"/>
              <dgm:constr type="t" for="ch" forName="FirstChild" refType="h" fact="0"/>
              <dgm:constr type="w" for="ch" forName="FirstChild" refType="w" fact="0.74"/>
              <dgm:constr type="h" for="ch" forName="FirstChild" refType="h"/>
              <dgm:constr type="r" for="ch" forName="Parent" refType="w"/>
              <dgm:constr type="t" for="ch" forName="Parent" refType="h" fact="0"/>
              <dgm:constr type="w" for="ch" forName="Parent" refType="w" fact="0.26"/>
              <dgm:constr type="h" for="ch" forName="Parent" refType="h"/>
            </dgm:constrLst>
          </dgm:else>
        </dgm:choose>
        <dgm:layoutNode name="FirstChild" styleLbl="revTx">
          <dgm:varLst>
            <dgm:chMax val="0"/>
            <dgm:chPref val="0"/>
            <dgm:bulletEnabled val="1"/>
          </dgm:varLst>
          <dgm:choose name="Name4">
            <dgm:if name="Name5" func="var" arg="dir" op="equ" val="norm">
              <dgm:alg type="tx">
                <dgm:param type="parTxLTRAlign" val="l"/>
                <dgm:param type="txAnchorVert" val="b"/>
                <dgm:param type="txAnchorVertCh" val="b"/>
                <dgm:param type="parTxRTLAlign" val="l"/>
              </dgm:alg>
            </dgm:if>
            <dgm:else name="Name6">
              <dgm:alg type="tx">
                <dgm:param type="parTxLTRAlign" val="r"/>
                <dgm:param type="shpTxLTRAlignCh" val="r"/>
                <dgm:param type="txAnchorVert" val="b"/>
                <dgm:param type="txAnchorVertCh" val="b"/>
                <dgm:param type="parTxRTLAlign" val="r"/>
              </dgm:alg>
            </dgm:else>
          </dgm:choose>
          <dgm:shape xmlns:r="http://schemas.openxmlformats.org/officeDocument/2006/relationships" type="rect" r:blip="">
            <dgm:adjLst/>
          </dgm:shape>
          <dgm:choose name="Name7">
            <dgm:if name="Name8" axis="ch" ptType="node" func="cnt" op="gte" val="1">
              <dgm:presOf axis="ch desOrSelf" ptType="node node" st="1 1" cnt="1 0"/>
            </dgm:if>
            <dgm:else name="Name9">
              <dgm:presOf/>
            </dgm:else>
          </dgm:choos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Parent" styleLbl="alignNode1">
          <dgm:varLst>
            <dgm:chMax val="3"/>
            <dgm:chPref val="3"/>
            <dgm:bulletEnabled val="1"/>
          </dgm:varLst>
          <dgm:alg type="tx">
            <dgm:param type="shpTxLTRAlignCh" val="ctr"/>
            <dgm:param type="txAnchorVertCh" val="mid"/>
          </dgm:alg>
          <dgm:shape xmlns:r="http://schemas.openxmlformats.org/officeDocument/2006/relationships" type="round2SameRect" r:blip="">
            <dgm:adjLst>
              <dgm:adj idx="1" val="0.1667"/>
              <dgm:adj idx="2" val="0"/>
            </dgm:adjLst>
          </dgm:shape>
          <dgm:presOf axis="self" ptType="node"/>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layoutNode name="Accent" styleLbl="parChTrans1D1">
          <dgm:alg type="sp"/>
          <dgm:shape xmlns:r="http://schemas.openxmlformats.org/officeDocument/2006/relationships" type="line" r:blip="" zOrderOff="-99999">
            <dgm:adjLst/>
          </dgm:shape>
          <dgm:presOf/>
        </dgm:layoutNode>
      </dgm:layoutNode>
      <dgm:choose name="Name10">
        <dgm:if name="Name11" axis="ch" ptType="node" st="2" cnt="1" func="cnt" op="gte" val="1">
          <dgm:layoutNode name="Child" styleLbl="revTx">
            <dgm:varLst>
              <dgm:chMax val="0"/>
              <dgm:chPref val="0"/>
              <dgm:bulletEnabled val="1"/>
            </dgm:varLst>
            <dgm:choose name="Name12">
              <dgm:if name="Name13" func="var" arg="dir" op="equ" val="norm">
                <dgm:alg type="tx">
                  <dgm:param type="stBulletLvl" val="1"/>
                  <dgm:param type="parTxLTRAlign" val="l"/>
                  <dgm:param type="parTxRTLAlign" val="l"/>
                  <dgm:param type="txAnchorVert" val="t"/>
                </dgm:alg>
              </dgm:if>
              <dgm:else name="Name14">
                <dgm:alg type="tx">
                  <dgm:param type="stBulletLvl" val="1"/>
                  <dgm:param type="parTxLTRAlign" val="r"/>
                  <dgm:param type="shpTxLTRAlignCh" val="r"/>
                  <dgm:param type="txAnchorVert" val="t"/>
                  <dgm:param type="parTxRTLAlign" val="r"/>
                </dgm:alg>
              </dgm:else>
            </dgm:choose>
            <dgm:shape xmlns:r="http://schemas.openxmlformats.org/officeDocument/2006/relationships" type="rect" r:blip="">
              <dgm:adjLst/>
            </dgm:shape>
            <dgm:presOf axis="ch desOrSelf" ptType="node node" st="2 1" cnt="0 0"/>
            <dgm:constrLst>
              <dgm:constr type="lMarg" refType="primFontSz" fact="0.15"/>
              <dgm:constr type="rMarg" refType="primFontSz" fact="0.15"/>
              <dgm:constr type="tMarg" refType="primFontSz" fact="0.15"/>
              <dgm:constr type="bMarg" refType="primFontSz" fact="0.15"/>
            </dgm:constrLst>
            <dgm:ruleLst>
              <dgm:rule type="primFontSz" val="5" fact="NaN" max="NaN"/>
            </dgm:ruleLst>
          </dgm:layoutNode>
        </dgm:if>
        <dgm:else name="Name15"/>
      </dgm:choose>
      <dgm:forEach name="sibTransForEach" axis="followSib" ptType="sibTrans" cnt="1">
        <dgm:layoutNode name="sibTrans">
          <dgm:alg type="sp"/>
          <dgm:shape xmlns:r="http://schemas.openxmlformats.org/officeDocument/2006/relationships" r:blip="">
            <dgm:adjLst/>
          </dgm:shap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Data" Target="../diagrams/data1.xml"/><Relationship Id="rId7" Type="http://schemas.microsoft.com/office/2007/relationships/diagramDrawing" Target="../diagrams/drawing1.xml"/><Relationship Id="rId2" Type="http://schemas.openxmlformats.org/officeDocument/2006/relationships/image" Target="cid:image004.png@01D726FC.C7ED49F0" TargetMode="External"/><Relationship Id="rId1" Type="http://schemas.openxmlformats.org/officeDocument/2006/relationships/image" Target="../media/image1.png"/><Relationship Id="rId6" Type="http://schemas.openxmlformats.org/officeDocument/2006/relationships/diagramColors" Target="../diagrams/colors1.xml"/><Relationship Id="rId5" Type="http://schemas.openxmlformats.org/officeDocument/2006/relationships/diagramQuickStyle" Target="../diagrams/quickStyle1.xml"/><Relationship Id="rId4" Type="http://schemas.openxmlformats.org/officeDocument/2006/relationships/diagramLayout" Target="../diagrams/layou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276225</xdr:colOff>
      <xdr:row>1</xdr:row>
      <xdr:rowOff>104775</xdr:rowOff>
    </xdr:from>
    <xdr:to>
      <xdr:col>3</xdr:col>
      <xdr:colOff>28575</xdr:colOff>
      <xdr:row>5</xdr:row>
      <xdr:rowOff>114300</xdr:rowOff>
    </xdr:to>
    <xdr:pic>
      <xdr:nvPicPr>
        <xdr:cNvPr id="2" name="Picture 1">
          <a:extLst>
            <a:ext uri="{FF2B5EF4-FFF2-40B4-BE49-F238E27FC236}">
              <a16:creationId xmlns:a16="http://schemas.microsoft.com/office/drawing/2014/main" id="{A38E2A6C-BD44-CE83-3AD3-8234A4EFB4D6}"/>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76225" y="295275"/>
          <a:ext cx="1581150"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276225</xdr:colOff>
      <xdr:row>7</xdr:row>
      <xdr:rowOff>57150</xdr:rowOff>
    </xdr:from>
    <xdr:to>
      <xdr:col>9</xdr:col>
      <xdr:colOff>276225</xdr:colOff>
      <xdr:row>23</xdr:row>
      <xdr:rowOff>0</xdr:rowOff>
    </xdr:to>
    <xdr:graphicFrame macro="">
      <xdr:nvGraphicFramePr>
        <xdr:cNvPr id="3" name="Diagram 2">
          <a:extLst>
            <a:ext uri="{FF2B5EF4-FFF2-40B4-BE49-F238E27FC236}">
              <a16:creationId xmlns:a16="http://schemas.microsoft.com/office/drawing/2014/main" id="{7A4A206D-1F4C-7C8A-1865-271C259406BF}"/>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3" r:lo="rId4" r:qs="rId5" r:cs="rId6"/>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xdr:row>
      <xdr:rowOff>4762</xdr:rowOff>
    </xdr:from>
    <xdr:to>
      <xdr:col>8</xdr:col>
      <xdr:colOff>304800</xdr:colOff>
      <xdr:row>16</xdr:row>
      <xdr:rowOff>80962</xdr:rowOff>
    </xdr:to>
    <xdr:graphicFrame macro="">
      <xdr:nvGraphicFramePr>
        <xdr:cNvPr id="3" name="Chart 2">
          <a:extLst>
            <a:ext uri="{FF2B5EF4-FFF2-40B4-BE49-F238E27FC236}">
              <a16:creationId xmlns:a16="http://schemas.microsoft.com/office/drawing/2014/main" id="{8FA54E1B-3D1C-4679-B91B-FC7DF965B17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0</xdr:colOff>
      <xdr:row>1</xdr:row>
      <xdr:rowOff>185737</xdr:rowOff>
    </xdr:from>
    <xdr:to>
      <xdr:col>17</xdr:col>
      <xdr:colOff>304800</xdr:colOff>
      <xdr:row>16</xdr:row>
      <xdr:rowOff>71437</xdr:rowOff>
    </xdr:to>
    <xdr:graphicFrame macro="">
      <xdr:nvGraphicFramePr>
        <xdr:cNvPr id="4" name="Chart 3">
          <a:extLst>
            <a:ext uri="{FF2B5EF4-FFF2-40B4-BE49-F238E27FC236}">
              <a16:creationId xmlns:a16="http://schemas.microsoft.com/office/drawing/2014/main" id="{AFA34E44-8971-47DD-B69E-04AB7704148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qmulprod-my.sharepoint.com/CEG/Data%20Processing/2015-2016/Population%20Profiling/Prevalence%20ASR%20Tool/CH%20ASR%20Prevalence%20Tool%20v11%20BUILD.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qmulprod-my.sharepoint.com/CEG/Data%20Processing/2017-2018/Enhanced%20Services/Tower%20Hamlets/%7bCCG05%7d%20NHS%20Health%20Checks/TH%20NHS%20HC%20(2017-MM-01)%20BUILD.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qmulprod-my.sharepoint.com/CEG/Data%20Processing/2017-2018/Enhanced%20Services/Tower%20Hamlets/%7bCCG05%7d%20NHS%20Health%20Checks/TH%20Integrated%20Care%20(01-06-2017)%20v6.0%20BUILD.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qmulprod-my.sharepoint.com/CEG/Workbenches/Rumana%20Malik/LTBI/CH%20LTBI%20(2019-2020%20Q_)%20BUILD-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QMWSMD3\usr\GPPC\CEG\Data%20Reporting\TH\3_Monthly\Diabetes%20Care%20Package\4.%20Completed%20Reports\2010%2008\August%202010%20Diabetes%20CP%20-%20Dashboard%20v1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qmulprod-my.sharepoint.com/CEG/Data%20Processing/2017-2018/Enhanced%20Services/Tower%20Hamlets/%7bCCG05%7d%20NHS%20Health%20Checks/TH%20NHS%20Health%20Checks%20Dashboard%202016-2017%20v1.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actice"/>
      <sheetName val="PrevCompile"/>
      <sheetName val="LOCATIONS"/>
      <sheetName val="PRACTICES"/>
      <sheetName val="ESP_ASR"/>
      <sheetName val="AgeBands"/>
      <sheetName val="At_Risk"/>
      <sheetName val="COPD"/>
      <sheetName val="Asthma"/>
      <sheetName val="Diabetes"/>
      <sheetName val="HeartFailure"/>
      <sheetName val="HyperT"/>
      <sheetName val="CKD"/>
      <sheetName val="CKD&lt;75"/>
      <sheetName val="StrokeTIA"/>
      <sheetName val="AtrialFib"/>
      <sheetName val="PAD"/>
      <sheetName val="CHD"/>
      <sheetName val="SMI-QOF"/>
      <sheetName val="SMI-CEG"/>
      <sheetName val="Dementia"/>
      <sheetName val="Depression"/>
      <sheetName val="LTC Prev Q4+"/>
      <sheetName val="Oct_2014rev"/>
      <sheetName val="Compiled-08"/>
      <sheetName val="Compiled-10"/>
      <sheetName val="Compiled-02"/>
      <sheetName val="Compiled-03"/>
    </sheetNames>
    <sheetDataSet>
      <sheetData sheetId="0"/>
      <sheetData sheetId="1"/>
      <sheetData sheetId="2">
        <row r="2">
          <cell r="B2" t="str">
            <v>AgeBands!$B$8</v>
          </cell>
        </row>
        <row r="3">
          <cell r="B3" t="str">
            <v>AgeBands!$B$8:$AA$8</v>
          </cell>
        </row>
        <row r="4">
          <cell r="B4" t="str">
            <v>AgeBands!$B$8:$B$84</v>
          </cell>
        </row>
        <row r="5">
          <cell r="B5" t="str">
            <v>AgeBands!$B$8:$AA$84</v>
          </cell>
        </row>
        <row r="8">
          <cell r="B8" t="str">
            <v>AgeBands!$B$89:$AA$89</v>
          </cell>
        </row>
        <row r="9">
          <cell r="B9" t="str">
            <v>AgeBands!$B$89:$AA$166</v>
          </cell>
        </row>
        <row r="11">
          <cell r="B11" t="str">
            <v>ESP_ASR!$B$5:$AA$6</v>
          </cell>
        </row>
        <row r="12">
          <cell r="B12" t="str">
            <v>ESP_ASR!$B$6:$AA$6</v>
          </cell>
        </row>
        <row r="13">
          <cell r="B13" t="str">
            <v>ESP_ASR!$B$1:$AA$2</v>
          </cell>
        </row>
        <row r="14">
          <cell r="B14" t="str">
            <v>ESP_ASR!$B$2:$AA$2</v>
          </cell>
        </row>
        <row r="16">
          <cell r="B16" t="str">
            <v>$B$8:$BA$8</v>
          </cell>
        </row>
        <row r="17">
          <cell r="B17" t="str">
            <v>$B$8:$BA$84</v>
          </cell>
        </row>
        <row r="19">
          <cell r="B19" t="str">
            <v>$B$88:$AZ$88</v>
          </cell>
        </row>
        <row r="20">
          <cell r="B20" t="str">
            <v>$B$88:$AZ$162</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erformance"/>
      <sheetName val="Stratification &amp; Registers"/>
      <sheetName val="Networks Trend"/>
      <sheetName val="Networks Summary"/>
      <sheetName val="Borough Detail"/>
      <sheetName val="Payments"/>
      <sheetName val="DATA"/>
      <sheetName val="CONTROL"/>
      <sheetName val="PRACTICE"/>
      <sheetName val="SELECT"/>
      <sheetName val="PRACTICES &amp; NETWORKS"/>
      <sheetName val="TARGETS"/>
      <sheetName val="PRACTICES"/>
    </sheetNames>
    <sheetDataSet>
      <sheetData sheetId="0"/>
      <sheetData sheetId="1"/>
      <sheetData sheetId="2"/>
      <sheetData sheetId="3"/>
      <sheetData sheetId="4"/>
      <sheetData sheetId="5"/>
      <sheetData sheetId="6"/>
      <sheetData sheetId="7">
        <row r="6">
          <cell r="C6" t="str">
            <v>'DATA'!$A$1:$AG$374</v>
          </cell>
        </row>
        <row r="9">
          <cell r="C9" t="str">
            <v>'DATA'!$J$1:$J$374</v>
          </cell>
        </row>
        <row r="10">
          <cell r="C10" t="str">
            <v>'DATA'!$A$1:$A$374</v>
          </cell>
        </row>
        <row r="11">
          <cell r="C11" t="str">
            <v>'DATA'!$A$1:$AG$1</v>
          </cell>
        </row>
        <row r="12">
          <cell r="C12" t="str">
            <v>'DATA'!$B$1:$B$374</v>
          </cell>
        </row>
      </sheetData>
      <sheetData sheetId="8">
        <row r="1">
          <cell r="A1" t="str">
            <v xml:space="preserve"> -</v>
          </cell>
        </row>
      </sheetData>
      <sheetData sheetId="9"/>
      <sheetData sheetId="10"/>
      <sheetData sheetId="11"/>
      <sheetData sheetId="1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actice Detail"/>
      <sheetName val="Practice Summary"/>
      <sheetName val="Complex Care"/>
      <sheetName val="LTC Performance"/>
      <sheetName val="LTC Activity"/>
      <sheetName val="Care Planning"/>
      <sheetName val="Registers"/>
      <sheetName val="DATA1"/>
      <sheetName val="DATA2"/>
      <sheetName val="CONTROL"/>
      <sheetName val="PRACTICE"/>
      <sheetName val="INDICATOR"/>
      <sheetName val="HEADERTOGGLE"/>
      <sheetName val="HEADERINFO"/>
      <sheetName val="TRENDTABLE"/>
      <sheetName val="CHART"/>
    </sheetNames>
    <sheetDataSet>
      <sheetData sheetId="0"/>
      <sheetData sheetId="1"/>
      <sheetData sheetId="2"/>
      <sheetData sheetId="3"/>
      <sheetData sheetId="4"/>
      <sheetData sheetId="5"/>
      <sheetData sheetId="6"/>
      <sheetData sheetId="7"/>
      <sheetData sheetId="8"/>
      <sheetData sheetId="9">
        <row r="8">
          <cell r="C8" t="str">
            <v>'DATA1'!$J$1:$J$124</v>
          </cell>
        </row>
        <row r="9">
          <cell r="C9" t="str">
            <v>'DATA1'!$A$1:$A$124</v>
          </cell>
        </row>
        <row r="10">
          <cell r="C10" t="str">
            <v>'DATA1'!$A$1:$BM$1</v>
          </cell>
        </row>
        <row r="11">
          <cell r="C11" t="str">
            <v>'DATA1'!$B$1:$B$124</v>
          </cell>
        </row>
      </sheetData>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TBI_Details"/>
      <sheetName val="DATA"/>
      <sheetName val="CONTROL"/>
      <sheetName val="PRACTICE"/>
    </sheetNames>
    <sheetDataSet>
      <sheetData sheetId="0"/>
      <sheetData sheetId="1"/>
      <sheetData sheetId="2">
        <row r="10">
          <cell r="C10" t="str">
            <v>'DATA'!$A$1:$A$179</v>
          </cell>
        </row>
      </sheetData>
      <sheetData sheetId="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LES dashboard"/>
      <sheetName val="Other indicators"/>
      <sheetName val="Practice size and LAP"/>
      <sheetName val="Calculations"/>
      <sheetName val="Pivot"/>
      <sheetName val="Raw Data from EMISWeb"/>
      <sheetName val="Notes"/>
      <sheetName val="August 2010 Diabetes CP - Dashb"/>
    </sheetNames>
    <sheetDataSet>
      <sheetData sheetId="0" refreshError="1"/>
      <sheetData sheetId="1"/>
      <sheetData sheetId="2" refreshError="1"/>
      <sheetData sheetId="3">
        <row r="4">
          <cell r="B4" t="str">
            <v>F84081</v>
          </cell>
          <cell r="C4" t="str">
            <v>LAP 2</v>
          </cell>
          <cell r="D4" t="str">
            <v>Spitalfields Practice</v>
          </cell>
          <cell r="E4" t="str">
            <v>F84081</v>
          </cell>
          <cell r="G4">
            <v>13133</v>
          </cell>
        </row>
        <row r="5">
          <cell r="B5" t="str">
            <v>F84079</v>
          </cell>
          <cell r="C5" t="str">
            <v>LAP 4</v>
          </cell>
          <cell r="D5" t="str">
            <v>Wapping Health Centre</v>
          </cell>
          <cell r="E5" t="str">
            <v>F84079</v>
          </cell>
          <cell r="G5">
            <v>9002</v>
          </cell>
        </row>
        <row r="6">
          <cell r="B6" t="str">
            <v>F84087</v>
          </cell>
          <cell r="C6" t="str">
            <v>LAP 3</v>
          </cell>
          <cell r="D6" t="str">
            <v>Stepney Medical Practice</v>
          </cell>
          <cell r="E6" t="str">
            <v>F84087</v>
          </cell>
          <cell r="G6">
            <v>9564</v>
          </cell>
        </row>
        <row r="7">
          <cell r="B7" t="str">
            <v>F84710</v>
          </cell>
          <cell r="C7" t="str">
            <v>LAP 8</v>
          </cell>
          <cell r="D7" t="str">
            <v>Island Health</v>
          </cell>
          <cell r="E7" t="str">
            <v>F84710</v>
          </cell>
          <cell r="G7">
            <v>11972</v>
          </cell>
        </row>
        <row r="8">
          <cell r="B8" t="str">
            <v>F84031</v>
          </cell>
          <cell r="C8" t="str">
            <v>LAP 4</v>
          </cell>
          <cell r="D8" t="str">
            <v>The Jubilee Street Practice</v>
          </cell>
          <cell r="E8" t="str">
            <v>F84031</v>
          </cell>
          <cell r="G8">
            <v>10703</v>
          </cell>
        </row>
        <row r="9">
          <cell r="B9" t="str">
            <v>F84044</v>
          </cell>
          <cell r="C9" t="str">
            <v>LAP 5</v>
          </cell>
          <cell r="D9" t="str">
            <v>Harley Grove Medical Centre</v>
          </cell>
          <cell r="E9" t="str">
            <v>F84044</v>
          </cell>
          <cell r="G9">
            <v>5724</v>
          </cell>
        </row>
        <row r="10">
          <cell r="B10" t="str">
            <v>F84054</v>
          </cell>
          <cell r="C10" t="str">
            <v>LAP 7</v>
          </cell>
          <cell r="D10" t="str">
            <v>Gill Street Health Centre</v>
          </cell>
          <cell r="E10" t="str">
            <v>F84054</v>
          </cell>
          <cell r="G10">
            <v>10849</v>
          </cell>
        </row>
        <row r="11">
          <cell r="B11" t="str">
            <v>F84062</v>
          </cell>
          <cell r="C11" t="str">
            <v>LAP 7</v>
          </cell>
          <cell r="D11" t="str">
            <v>Chrisp Street Health Centre</v>
          </cell>
          <cell r="E11" t="str">
            <v>F84062</v>
          </cell>
          <cell r="G11">
            <v>12691</v>
          </cell>
        </row>
        <row r="12">
          <cell r="B12" t="str">
            <v>F84034</v>
          </cell>
          <cell r="C12" t="str">
            <v>LAP 5</v>
          </cell>
          <cell r="D12" t="str">
            <v>St Stephens Health Centre</v>
          </cell>
          <cell r="E12" t="str">
            <v>F84034</v>
          </cell>
          <cell r="G12">
            <v>12205</v>
          </cell>
        </row>
        <row r="13">
          <cell r="B13" t="str">
            <v>F84016</v>
          </cell>
          <cell r="C13" t="str">
            <v>LAP 1</v>
          </cell>
          <cell r="D13" t="str">
            <v>The Mission Practice</v>
          </cell>
          <cell r="E13" t="str">
            <v>F84016</v>
          </cell>
          <cell r="G13">
            <v>10306</v>
          </cell>
        </row>
        <row r="14">
          <cell r="B14" t="str">
            <v>F84731</v>
          </cell>
          <cell r="C14" t="str">
            <v>LAP 4</v>
          </cell>
          <cell r="D14" t="str">
            <v>St Catherines Docks Practice</v>
          </cell>
          <cell r="E14" t="str">
            <v>F84731</v>
          </cell>
          <cell r="G14">
            <v>1932</v>
          </cell>
        </row>
        <row r="15">
          <cell r="B15" t="str">
            <v>F84676</v>
          </cell>
          <cell r="C15" t="str">
            <v>LAP 6</v>
          </cell>
          <cell r="D15" t="str">
            <v>Stroudley Walk Health Centre</v>
          </cell>
          <cell r="E15" t="str">
            <v>F84676</v>
          </cell>
          <cell r="G15">
            <v>4038</v>
          </cell>
        </row>
        <row r="16">
          <cell r="B16" t="str">
            <v>F84656</v>
          </cell>
          <cell r="C16" t="str">
            <v>LAP 8</v>
          </cell>
          <cell r="D16" t="str">
            <v>Docklands Medical Centre</v>
          </cell>
          <cell r="E16" t="str">
            <v>F84656</v>
          </cell>
          <cell r="G16">
            <v>5403</v>
          </cell>
        </row>
        <row r="17">
          <cell r="B17" t="str">
            <v>F84647</v>
          </cell>
          <cell r="C17" t="str">
            <v>LAP 8</v>
          </cell>
          <cell r="D17" t="str">
            <v>Island Medical Centre</v>
          </cell>
          <cell r="E17" t="str">
            <v>F84647</v>
          </cell>
          <cell r="G17">
            <v>3592</v>
          </cell>
        </row>
        <row r="18">
          <cell r="B18" t="str">
            <v>F84682</v>
          </cell>
          <cell r="C18" t="str">
            <v>LAP 4</v>
          </cell>
          <cell r="D18" t="str">
            <v>East One Health</v>
          </cell>
          <cell r="E18" t="str">
            <v>F84682</v>
          </cell>
          <cell r="G18">
            <v>9175</v>
          </cell>
        </row>
        <row r="19">
          <cell r="B19" t="str">
            <v>F84030</v>
          </cell>
          <cell r="C19" t="str">
            <v>LAP 5</v>
          </cell>
          <cell r="D19" t="str">
            <v>Ruston Street Clinic</v>
          </cell>
          <cell r="E19" t="str">
            <v>F84030</v>
          </cell>
          <cell r="G19">
            <v>2898</v>
          </cell>
        </row>
        <row r="20">
          <cell r="B20" t="str">
            <v>F84067</v>
          </cell>
          <cell r="C20" t="str">
            <v>LAP 6</v>
          </cell>
          <cell r="D20" t="str">
            <v>Devons Road Surgery</v>
          </cell>
          <cell r="E20" t="str">
            <v>F84067</v>
          </cell>
          <cell r="G20">
            <v>2635</v>
          </cell>
        </row>
        <row r="21">
          <cell r="B21" t="str">
            <v>F84118</v>
          </cell>
          <cell r="C21" t="str">
            <v>LAP 6</v>
          </cell>
          <cell r="D21" t="str">
            <v>Merchant Street Surgery</v>
          </cell>
          <cell r="E21" t="str">
            <v>F84118</v>
          </cell>
          <cell r="G21">
            <v>4558</v>
          </cell>
        </row>
        <row r="22">
          <cell r="B22" t="str">
            <v>F84123</v>
          </cell>
          <cell r="C22" t="str">
            <v>LAP 1</v>
          </cell>
          <cell r="D22" t="str">
            <v>Globe Town Surgery</v>
          </cell>
          <cell r="E22" t="str">
            <v>F84123</v>
          </cell>
          <cell r="G22">
            <v>11977</v>
          </cell>
        </row>
        <row r="23">
          <cell r="B23" t="str">
            <v>F84055</v>
          </cell>
          <cell r="C23" t="str">
            <v>LAP 5</v>
          </cell>
          <cell r="D23" t="str">
            <v>3 Ivanhoe House</v>
          </cell>
          <cell r="E23" t="str">
            <v>F84055</v>
          </cell>
          <cell r="G23">
            <v>3459</v>
          </cell>
        </row>
        <row r="24">
          <cell r="B24" t="str">
            <v>F84718</v>
          </cell>
          <cell r="C24" t="str">
            <v>LAP 2</v>
          </cell>
          <cell r="D24" t="str">
            <v>The Blithehale Medical Centre</v>
          </cell>
          <cell r="E24" t="str">
            <v>F84718</v>
          </cell>
          <cell r="G24">
            <v>6322</v>
          </cell>
        </row>
        <row r="25">
          <cell r="B25" t="str">
            <v>F84046</v>
          </cell>
          <cell r="C25" t="str">
            <v>LAP 3</v>
          </cell>
          <cell r="D25" t="str">
            <v>Brayford Square Surgery</v>
          </cell>
          <cell r="E25" t="str">
            <v>F84046</v>
          </cell>
          <cell r="G25">
            <v>3374</v>
          </cell>
        </row>
        <row r="26">
          <cell r="B26" t="str">
            <v>Y00212</v>
          </cell>
          <cell r="C26" t="str">
            <v>LAP 1</v>
          </cell>
          <cell r="D26" t="str">
            <v>Pollard Row Surgery PMS</v>
          </cell>
          <cell r="E26" t="str">
            <v>Y00212</v>
          </cell>
          <cell r="G26">
            <v>4607</v>
          </cell>
        </row>
        <row r="27">
          <cell r="B27" t="str">
            <v>F841229B1G</v>
          </cell>
          <cell r="C27" t="str">
            <v>LAP 6</v>
          </cell>
          <cell r="D27" t="str">
            <v>Bromley-by-Bow</v>
          </cell>
          <cell r="E27" t="str">
            <v>F84122</v>
          </cell>
          <cell r="F27" t="str">
            <v>9B1G</v>
          </cell>
          <cell r="G27">
            <v>7001</v>
          </cell>
        </row>
        <row r="28">
          <cell r="B28" t="str">
            <v>F841229B1F</v>
          </cell>
          <cell r="C28" t="str">
            <v>LAP 2</v>
          </cell>
          <cell r="D28" t="str">
            <v>XX Place</v>
          </cell>
          <cell r="E28" t="str">
            <v>F84122</v>
          </cell>
          <cell r="F28" t="str">
            <v>9B1F</v>
          </cell>
          <cell r="G28">
            <v>8215</v>
          </cell>
        </row>
        <row r="29">
          <cell r="B29" t="str">
            <v>F84051</v>
          </cell>
          <cell r="C29" t="str">
            <v>LAP 1</v>
          </cell>
          <cell r="D29" t="str">
            <v>Strouts Place Medical Centre</v>
          </cell>
          <cell r="E29" t="str">
            <v>F84051</v>
          </cell>
          <cell r="G29">
            <v>4135</v>
          </cell>
        </row>
        <row r="30">
          <cell r="B30" t="str">
            <v>F84698</v>
          </cell>
          <cell r="C30" t="str">
            <v>LAP 7</v>
          </cell>
          <cell r="D30" t="str">
            <v>Aberfeldy Practice</v>
          </cell>
          <cell r="E30" t="str">
            <v>F84698</v>
          </cell>
          <cell r="G30">
            <v>5223</v>
          </cell>
        </row>
        <row r="31">
          <cell r="B31" t="str">
            <v>F84039</v>
          </cell>
          <cell r="C31" t="str">
            <v>LAP 3</v>
          </cell>
          <cell r="D31" t="str">
            <v>Shah Jalal Medical Centre</v>
          </cell>
          <cell r="E31" t="str">
            <v>F84039</v>
          </cell>
          <cell r="G31">
            <v>7090</v>
          </cell>
        </row>
        <row r="32">
          <cell r="B32" t="str">
            <v>F84702</v>
          </cell>
          <cell r="C32" t="str">
            <v>LAP 7</v>
          </cell>
          <cell r="D32" t="str">
            <v>All Saints Medical Practice</v>
          </cell>
          <cell r="E32" t="str">
            <v>F84702</v>
          </cell>
          <cell r="G32">
            <v>6919</v>
          </cell>
        </row>
        <row r="33">
          <cell r="B33" t="str">
            <v>F84714</v>
          </cell>
          <cell r="C33" t="str">
            <v>LAP 6</v>
          </cell>
          <cell r="D33" t="str">
            <v>St Pauls Way Medical Centre</v>
          </cell>
          <cell r="E33" t="str">
            <v>F84714</v>
          </cell>
          <cell r="G33">
            <v>11041</v>
          </cell>
        </row>
        <row r="34">
          <cell r="B34" t="str">
            <v>F84114</v>
          </cell>
          <cell r="C34" t="str">
            <v>LAP 3</v>
          </cell>
          <cell r="D34" t="str">
            <v>Tower Medical Centre</v>
          </cell>
          <cell r="E34" t="str">
            <v>F84114</v>
          </cell>
          <cell r="G34">
            <v>6444</v>
          </cell>
        </row>
        <row r="35">
          <cell r="B35" t="str">
            <v>F84025</v>
          </cell>
          <cell r="C35" t="str">
            <v>LAP 7</v>
          </cell>
          <cell r="D35" t="str">
            <v>Gough Walk Surgery</v>
          </cell>
          <cell r="E35" t="str">
            <v>F84025</v>
          </cell>
          <cell r="G35">
            <v>3681</v>
          </cell>
        </row>
        <row r="36">
          <cell r="B36" t="str">
            <v>F84733</v>
          </cell>
          <cell r="C36" t="str">
            <v>LAP 2</v>
          </cell>
          <cell r="D36" t="str">
            <v>Health E1</v>
          </cell>
          <cell r="E36" t="str">
            <v>F84733</v>
          </cell>
          <cell r="G36">
            <v>1708</v>
          </cell>
        </row>
        <row r="37">
          <cell r="B37" t="str">
            <v>F84747</v>
          </cell>
          <cell r="C37" t="str">
            <v>LAP 8</v>
          </cell>
          <cell r="D37" t="str">
            <v>The Barkantine Practice</v>
          </cell>
          <cell r="E37" t="str">
            <v>F84747</v>
          </cell>
          <cell r="G37">
            <v>14062</v>
          </cell>
        </row>
        <row r="38">
          <cell r="B38" t="str">
            <v>F84696</v>
          </cell>
          <cell r="C38" t="str">
            <v>LAP 5</v>
          </cell>
          <cell r="D38" t="str">
            <v>The Tredegar Practice</v>
          </cell>
          <cell r="E38" t="str">
            <v>F84696</v>
          </cell>
          <cell r="G38">
            <v>3504</v>
          </cell>
        </row>
        <row r="39">
          <cell r="B39" t="str">
            <v>F84012</v>
          </cell>
          <cell r="C39" t="str">
            <v>LAP 2</v>
          </cell>
          <cell r="D39" t="str">
            <v>Albion Health Centre</v>
          </cell>
          <cell r="E39" t="str">
            <v>F84012</v>
          </cell>
          <cell r="G39">
            <v>8840</v>
          </cell>
        </row>
      </sheetData>
      <sheetData sheetId="4"/>
      <sheetData sheetId="5"/>
      <sheetData sheetId="6"/>
      <sheetData sheetId="7" refreshError="1"/>
      <sheetData sheetId="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iled-06"/>
      <sheetName val="Compiled-05"/>
      <sheetName val="Compiled-04"/>
      <sheetName val="Compiled-03-2015"/>
      <sheetName val="Compiled 0916"/>
      <sheetName val="Compiled_08_1617"/>
      <sheetName val="Compiled_05_16"/>
      <sheetName val="Compiled_04_16"/>
      <sheetName val="Compiled_06_1617"/>
      <sheetName val="Compiled-03-16"/>
      <sheetName val="Compiled July 2016"/>
      <sheetName val="Compiled 11_16"/>
      <sheetName val="Compiled 10_16 v2"/>
      <sheetName val="Compiled 10_16"/>
      <sheetName val="Compiled 03-2017"/>
      <sheetName val="Compiled 02-2017"/>
      <sheetName val="Compiled 01-2017"/>
      <sheetName val="Compiled 12-2016"/>
      <sheetName val="Registers"/>
      <sheetName val="Performance"/>
      <sheetName val="Stratification"/>
      <sheetName val="Networks Trend"/>
      <sheetName val="Networks Summary"/>
      <sheetName val="Payments"/>
      <sheetName val="Borough Detail"/>
      <sheetName val="LOCATIONS"/>
      <sheetName val="Data"/>
      <sheetName val="Control"/>
      <sheetName val="PRACTICES"/>
      <sheetName val="HEADERS2"/>
      <sheetName val="SELECT"/>
      <sheetName val="TARGETS"/>
      <sheetName val="REGCHART"/>
      <sheetName val="PERFORMCHART"/>
      <sheetName val="STRATCHART"/>
      <sheetName val="NETWORKCHART"/>
      <sheetName val="PAYMENT"/>
      <sheetName val="BLANK"/>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ow r="26">
          <cell r="E26" t="str">
            <v>'STRATCHART'!$C$7:$O$7</v>
          </cell>
        </row>
        <row r="27">
          <cell r="E27" t="str">
            <v>'STRATCHART'!$C$20:$O$20</v>
          </cell>
        </row>
        <row r="28">
          <cell r="E28" t="str">
            <v>'STRATCHART'!$C$33:$O$33</v>
          </cell>
        </row>
        <row r="29">
          <cell r="E29" t="e">
            <v>#N/A</v>
          </cell>
        </row>
        <row r="30">
          <cell r="E30" t="e">
            <v>#N/A</v>
          </cell>
        </row>
        <row r="33">
          <cell r="E33" t="str">
            <v>'PERFORMCHART'!$C$7:$O$7</v>
          </cell>
        </row>
        <row r="34">
          <cell r="E34" t="str">
            <v>'PERFORMCHART'!$C$20:$O$20</v>
          </cell>
        </row>
        <row r="35">
          <cell r="E35" t="str">
            <v>'PERFORMCHART'!$C$33:$O$33</v>
          </cell>
        </row>
        <row r="36">
          <cell r="E36" t="str">
            <v>'PERFORMCHART'!$C$46:$O$46</v>
          </cell>
        </row>
        <row r="37">
          <cell r="E37" t="str">
            <v>'PERFORMCHART'!$C$59:$O$59</v>
          </cell>
        </row>
        <row r="42">
          <cell r="E42" t="str">
            <v>'REGCHART'!$C$7:$O$7</v>
          </cell>
        </row>
        <row r="43">
          <cell r="E43" t="str">
            <v>'REGCHART'!$C$20:$O$20</v>
          </cell>
        </row>
        <row r="44">
          <cell r="E44" t="str">
            <v>'REGCHART'!$C$33:$O$33</v>
          </cell>
        </row>
        <row r="47">
          <cell r="E47" t="str">
            <v>'REGCHART'!$C$72:$O$72</v>
          </cell>
        </row>
        <row r="48">
          <cell r="E48" t="str">
            <v>'REGCHART'!$C$85:$O$85</v>
          </cell>
        </row>
        <row r="49">
          <cell r="E49" t="e">
            <v>#N/A</v>
          </cell>
        </row>
        <row r="50">
          <cell r="E50" t="e">
            <v>#N/A</v>
          </cell>
        </row>
      </sheetData>
      <sheetData sheetId="31"/>
      <sheetData sheetId="32"/>
      <sheetData sheetId="33"/>
      <sheetData sheetId="34"/>
      <sheetData sheetId="35"/>
      <sheetData sheetId="36"/>
      <sheetData sheetId="37"/>
    </sheetDataSet>
  </externalBook>
</externalLink>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BN67"/>
  <sheetViews>
    <sheetView zoomScale="80" zoomScaleNormal="80" workbookViewId="0">
      <pane ySplit="5" topLeftCell="A6" activePane="bottomLeft" state="frozen"/>
      <selection pane="bottomLeft" activeCell="B2" sqref="B2"/>
    </sheetView>
  </sheetViews>
  <sheetFormatPr defaultColWidth="0" defaultRowHeight="0" customHeight="1" zeroHeight="1" x14ac:dyDescent="0.25"/>
  <cols>
    <col min="1" max="1" width="1.7109375" style="2" customWidth="1"/>
    <col min="2" max="2" width="9.28515625" style="2" customWidth="1"/>
    <col min="3" max="3" width="32.85546875" style="2" customWidth="1"/>
    <col min="4" max="5" width="10.7109375" style="2" customWidth="1"/>
    <col min="6" max="9" width="15.7109375" style="2" customWidth="1"/>
    <col min="10" max="13" width="13.5703125" style="2" customWidth="1"/>
    <col min="14" max="14" width="5.7109375" style="2" customWidth="1"/>
    <col min="15" max="27" width="5.7109375" style="69" hidden="1" customWidth="1"/>
    <col min="28" max="66" width="0" style="2" hidden="1" customWidth="1"/>
    <col min="67" max="16384" width="9.140625" style="2" hidden="1"/>
  </cols>
  <sheetData>
    <row r="1" spans="2:27" ht="18.75" x14ac:dyDescent="0.3">
      <c r="B1" s="56" t="s">
        <v>203</v>
      </c>
      <c r="E1" s="59" t="s">
        <v>0</v>
      </c>
      <c r="F1" s="59" t="s">
        <v>86</v>
      </c>
      <c r="G1" s="59" t="s">
        <v>86</v>
      </c>
      <c r="H1" s="59" t="s">
        <v>86</v>
      </c>
      <c r="I1" s="59" t="s">
        <v>86</v>
      </c>
      <c r="J1" s="59" t="s">
        <v>87</v>
      </c>
      <c r="K1" s="59" t="s">
        <v>88</v>
      </c>
      <c r="L1" s="59" t="s">
        <v>89</v>
      </c>
      <c r="M1" s="59" t="s">
        <v>90</v>
      </c>
      <c r="N1" s="65"/>
      <c r="O1" s="68"/>
      <c r="P1" s="68"/>
      <c r="Q1" s="68"/>
      <c r="R1" s="68"/>
      <c r="S1" s="68"/>
      <c r="T1" s="68"/>
      <c r="U1" s="68"/>
      <c r="V1" s="68"/>
      <c r="W1" s="68"/>
      <c r="X1" s="68"/>
      <c r="Y1" s="68"/>
      <c r="Z1" s="68"/>
      <c r="AA1" s="68"/>
    </row>
    <row r="2" spans="2:27" ht="15" customHeight="1" x14ac:dyDescent="0.25">
      <c r="B2" s="147" t="s">
        <v>185</v>
      </c>
      <c r="C2" s="147" t="s">
        <v>186</v>
      </c>
      <c r="D2" s="147" t="s">
        <v>185</v>
      </c>
      <c r="E2" s="148" t="s">
        <v>15</v>
      </c>
      <c r="F2" s="175" t="s">
        <v>188</v>
      </c>
      <c r="G2" s="149"/>
      <c r="H2" s="149"/>
      <c r="I2" s="149"/>
      <c r="J2" s="198" t="s">
        <v>189</v>
      </c>
      <c r="K2" s="199"/>
      <c r="L2" s="161"/>
      <c r="M2" s="151"/>
    </row>
    <row r="3" spans="2:27" ht="9.9499999999999993" customHeight="1" x14ac:dyDescent="0.25">
      <c r="B3" s="114"/>
      <c r="C3" s="114"/>
      <c r="D3" s="114"/>
      <c r="E3" s="200"/>
      <c r="F3" s="160">
        <f>VLOOKUP("Q1",CONTROL!$F$2:$G$5,2,FALSE)</f>
        <v>45108</v>
      </c>
      <c r="G3" s="160">
        <f>VLOOKUP("Q2",CONTROL!$F$2:$G$5,2,FALSE)</f>
        <v>45200</v>
      </c>
      <c r="H3" s="160">
        <f>VLOOKUP("Q3",CONTROL!$F$2:$G$5,2,FALSE)</f>
        <v>45292</v>
      </c>
      <c r="I3" s="160">
        <f>VLOOKUP("Q4",CONTROL!$F$2:$G$5,2,FALSE)</f>
        <v>45383</v>
      </c>
      <c r="J3" s="115"/>
      <c r="K3" s="178"/>
      <c r="L3" s="178"/>
      <c r="M3" s="116"/>
    </row>
    <row r="4" spans="2:27" ht="49.5" customHeight="1" x14ac:dyDescent="0.25">
      <c r="B4" s="114"/>
      <c r="C4" s="114"/>
      <c r="D4" s="118"/>
      <c r="E4" s="200"/>
      <c r="F4" s="158" t="s">
        <v>187</v>
      </c>
      <c r="G4" s="158" t="s">
        <v>187</v>
      </c>
      <c r="H4" s="158" t="s">
        <v>190</v>
      </c>
      <c r="I4" s="158" t="s">
        <v>190</v>
      </c>
      <c r="J4" s="115" t="s">
        <v>191</v>
      </c>
      <c r="K4" s="178" t="s">
        <v>191</v>
      </c>
      <c r="L4" s="178" t="s">
        <v>192</v>
      </c>
      <c r="M4" s="116" t="s">
        <v>191</v>
      </c>
    </row>
    <row r="5" spans="2:27" ht="28.5" customHeight="1" x14ac:dyDescent="0.25">
      <c r="B5" s="122"/>
      <c r="C5" s="114"/>
      <c r="D5" s="122"/>
      <c r="E5" s="201"/>
      <c r="F5" s="159" t="s">
        <v>193</v>
      </c>
      <c r="G5" s="159" t="s">
        <v>194</v>
      </c>
      <c r="H5" s="159" t="s">
        <v>195</v>
      </c>
      <c r="I5" s="159" t="s">
        <v>196</v>
      </c>
      <c r="J5" s="179" t="s">
        <v>193</v>
      </c>
      <c r="K5" s="159" t="s">
        <v>194</v>
      </c>
      <c r="L5" s="159" t="s">
        <v>195</v>
      </c>
      <c r="M5" s="176" t="s">
        <v>196</v>
      </c>
    </row>
    <row r="6" spans="2:27" ht="12.75" customHeight="1" x14ac:dyDescent="0.25">
      <c r="B6" s="88" t="s">
        <v>29</v>
      </c>
      <c r="C6" s="88" t="s">
        <v>30</v>
      </c>
      <c r="D6" s="88" t="s">
        <v>29</v>
      </c>
      <c r="E6" s="86">
        <f t="shared" ref="E6:M13" ca="1" si="0">SUMIF($B$15:$B$53, $B6, E$15:E$53)</f>
        <v>0</v>
      </c>
      <c r="F6" s="87">
        <f t="shared" ca="1" si="0"/>
        <v>0</v>
      </c>
      <c r="G6" s="87">
        <f t="shared" ca="1" si="0"/>
        <v>8</v>
      </c>
      <c r="H6" s="87">
        <f t="shared" ca="1" si="0"/>
        <v>11</v>
      </c>
      <c r="I6" s="87">
        <f t="shared" ca="1" si="0"/>
        <v>34</v>
      </c>
      <c r="J6" s="106">
        <f t="shared" ca="1" si="0"/>
        <v>16</v>
      </c>
      <c r="K6" s="87">
        <f t="shared" ca="1" si="0"/>
        <v>24</v>
      </c>
      <c r="L6" s="87">
        <f t="shared" ca="1" si="0"/>
        <v>104</v>
      </c>
      <c r="M6" s="107">
        <f t="shared" ca="1" si="0"/>
        <v>129</v>
      </c>
    </row>
    <row r="7" spans="2:27" ht="12.75" customHeight="1" x14ac:dyDescent="0.25">
      <c r="B7" s="88" t="s">
        <v>31</v>
      </c>
      <c r="C7" s="88" t="s">
        <v>32</v>
      </c>
      <c r="D7" s="88" t="s">
        <v>31</v>
      </c>
      <c r="E7" s="86">
        <f t="shared" ca="1" si="0"/>
        <v>0</v>
      </c>
      <c r="F7" s="87">
        <f t="shared" ca="1" si="0"/>
        <v>0</v>
      </c>
      <c r="G7" s="87">
        <f t="shared" ca="1" si="0"/>
        <v>10</v>
      </c>
      <c r="H7" s="87">
        <f t="shared" ca="1" si="0"/>
        <v>24</v>
      </c>
      <c r="I7" s="87">
        <f t="shared" ca="1" si="0"/>
        <v>43</v>
      </c>
      <c r="J7" s="106">
        <f t="shared" ca="1" si="0"/>
        <v>13</v>
      </c>
      <c r="K7" s="87">
        <f t="shared" ca="1" si="0"/>
        <v>39</v>
      </c>
      <c r="L7" s="87">
        <f t="shared" ca="1" si="0"/>
        <v>114</v>
      </c>
      <c r="M7" s="107">
        <f t="shared" ca="1" si="0"/>
        <v>163</v>
      </c>
    </row>
    <row r="8" spans="2:27" ht="12.75" customHeight="1" x14ac:dyDescent="0.25">
      <c r="B8" s="88" t="s">
        <v>33</v>
      </c>
      <c r="C8" s="88" t="s">
        <v>34</v>
      </c>
      <c r="D8" s="88" t="s">
        <v>33</v>
      </c>
      <c r="E8" s="86">
        <f t="shared" ca="1" si="0"/>
        <v>0</v>
      </c>
      <c r="F8" s="87">
        <f t="shared" ca="1" si="0"/>
        <v>7</v>
      </c>
      <c r="G8" s="87">
        <f t="shared" ca="1" si="0"/>
        <v>23</v>
      </c>
      <c r="H8" s="87">
        <f t="shared" ca="1" si="0"/>
        <v>42</v>
      </c>
      <c r="I8" s="87">
        <f t="shared" ca="1" si="0"/>
        <v>68</v>
      </c>
      <c r="J8" s="106">
        <f t="shared" ca="1" si="0"/>
        <v>63</v>
      </c>
      <c r="K8" s="87">
        <f t="shared" ca="1" si="0"/>
        <v>144</v>
      </c>
      <c r="L8" s="87">
        <f t="shared" ca="1" si="0"/>
        <v>169</v>
      </c>
      <c r="M8" s="107">
        <f t="shared" ca="1" si="0"/>
        <v>252</v>
      </c>
    </row>
    <row r="9" spans="2:27" ht="12.75" customHeight="1" x14ac:dyDescent="0.25">
      <c r="B9" s="88" t="s">
        <v>35</v>
      </c>
      <c r="C9" s="88" t="s">
        <v>36</v>
      </c>
      <c r="D9" s="88" t="s">
        <v>35</v>
      </c>
      <c r="E9" s="86">
        <f t="shared" ca="1" si="0"/>
        <v>0</v>
      </c>
      <c r="F9" s="87">
        <f t="shared" ca="1" si="0"/>
        <v>4</v>
      </c>
      <c r="G9" s="87">
        <f t="shared" ca="1" si="0"/>
        <v>14</v>
      </c>
      <c r="H9" s="87">
        <f t="shared" ca="1" si="0"/>
        <v>22</v>
      </c>
      <c r="I9" s="87">
        <f t="shared" ca="1" si="0"/>
        <v>34</v>
      </c>
      <c r="J9" s="106">
        <f t="shared" ca="1" si="0"/>
        <v>47</v>
      </c>
      <c r="K9" s="87">
        <f t="shared" ca="1" si="0"/>
        <v>86</v>
      </c>
      <c r="L9" s="87">
        <f t="shared" ca="1" si="0"/>
        <v>151</v>
      </c>
      <c r="M9" s="107">
        <f t="shared" ca="1" si="0"/>
        <v>204</v>
      </c>
    </row>
    <row r="10" spans="2:27" ht="12.75" customHeight="1" x14ac:dyDescent="0.25">
      <c r="B10" s="88" t="s">
        <v>37</v>
      </c>
      <c r="C10" s="88" t="s">
        <v>38</v>
      </c>
      <c r="D10" s="88" t="s">
        <v>37</v>
      </c>
      <c r="E10" s="86">
        <f t="shared" ca="1" si="0"/>
        <v>0</v>
      </c>
      <c r="F10" s="87">
        <f t="shared" ca="1" si="0"/>
        <v>2</v>
      </c>
      <c r="G10" s="87">
        <f t="shared" ca="1" si="0"/>
        <v>26</v>
      </c>
      <c r="H10" s="87">
        <f t="shared" ca="1" si="0"/>
        <v>73</v>
      </c>
      <c r="I10" s="87">
        <f t="shared" ca="1" si="0"/>
        <v>144</v>
      </c>
      <c r="J10" s="106">
        <f t="shared" ca="1" si="0"/>
        <v>74</v>
      </c>
      <c r="K10" s="87">
        <f t="shared" ca="1" si="0"/>
        <v>157</v>
      </c>
      <c r="L10" s="87">
        <f t="shared" ca="1" si="0"/>
        <v>260</v>
      </c>
      <c r="M10" s="107">
        <f t="shared" ca="1" si="0"/>
        <v>372</v>
      </c>
    </row>
    <row r="11" spans="2:27" ht="12.75" customHeight="1" x14ac:dyDescent="0.25">
      <c r="B11" s="88" t="s">
        <v>39</v>
      </c>
      <c r="C11" s="88" t="s">
        <v>40</v>
      </c>
      <c r="D11" s="88" t="s">
        <v>39</v>
      </c>
      <c r="E11" s="86">
        <f t="shared" ca="1" si="0"/>
        <v>0</v>
      </c>
      <c r="F11" s="87">
        <f t="shared" ca="1" si="0"/>
        <v>21</v>
      </c>
      <c r="G11" s="87">
        <f t="shared" ca="1" si="0"/>
        <v>44</v>
      </c>
      <c r="H11" s="87">
        <f t="shared" ca="1" si="0"/>
        <v>66</v>
      </c>
      <c r="I11" s="87">
        <f t="shared" ca="1" si="0"/>
        <v>113</v>
      </c>
      <c r="J11" s="106">
        <f t="shared" ca="1" si="0"/>
        <v>11</v>
      </c>
      <c r="K11" s="87">
        <f t="shared" ca="1" si="0"/>
        <v>31</v>
      </c>
      <c r="L11" s="87">
        <f t="shared" ca="1" si="0"/>
        <v>86</v>
      </c>
      <c r="M11" s="107">
        <f t="shared" ca="1" si="0"/>
        <v>260</v>
      </c>
    </row>
    <row r="12" spans="2:27" ht="12.75" customHeight="1" x14ac:dyDescent="0.25">
      <c r="B12" s="88" t="s">
        <v>41</v>
      </c>
      <c r="C12" s="88" t="s">
        <v>42</v>
      </c>
      <c r="D12" s="88" t="s">
        <v>41</v>
      </c>
      <c r="E12" s="86">
        <f t="shared" ca="1" si="0"/>
        <v>0</v>
      </c>
      <c r="F12" s="87">
        <f t="shared" ca="1" si="0"/>
        <v>0</v>
      </c>
      <c r="G12" s="87">
        <f t="shared" ca="1" si="0"/>
        <v>4</v>
      </c>
      <c r="H12" s="87">
        <f t="shared" ca="1" si="0"/>
        <v>12</v>
      </c>
      <c r="I12" s="87">
        <f t="shared" ca="1" si="0"/>
        <v>57</v>
      </c>
      <c r="J12" s="106">
        <f t="shared" ca="1" si="0"/>
        <v>3</v>
      </c>
      <c r="K12" s="87">
        <f t="shared" ca="1" si="0"/>
        <v>137</v>
      </c>
      <c r="L12" s="87">
        <f t="shared" ca="1" si="0"/>
        <v>175</v>
      </c>
      <c r="M12" s="107">
        <f t="shared" ca="1" si="0"/>
        <v>238</v>
      </c>
    </row>
    <row r="13" spans="2:27" ht="12.75" customHeight="1" x14ac:dyDescent="0.25">
      <c r="B13" s="89" t="s">
        <v>43</v>
      </c>
      <c r="C13" s="88" t="s">
        <v>44</v>
      </c>
      <c r="D13" s="108" t="s">
        <v>43</v>
      </c>
      <c r="E13" s="86">
        <f t="shared" ca="1" si="0"/>
        <v>0</v>
      </c>
      <c r="F13" s="87">
        <f t="shared" ca="1" si="0"/>
        <v>0</v>
      </c>
      <c r="G13" s="87">
        <f t="shared" ca="1" si="0"/>
        <v>23</v>
      </c>
      <c r="H13" s="87">
        <f t="shared" ca="1" si="0"/>
        <v>26</v>
      </c>
      <c r="I13" s="87">
        <f t="shared" ca="1" si="0"/>
        <v>61</v>
      </c>
      <c r="J13" s="109">
        <f t="shared" ca="1" si="0"/>
        <v>0</v>
      </c>
      <c r="K13" s="110">
        <f t="shared" ca="1" si="0"/>
        <v>368</v>
      </c>
      <c r="L13" s="87">
        <f t="shared" ca="1" si="0"/>
        <v>467</v>
      </c>
      <c r="M13" s="111">
        <f t="shared" ca="1" si="0"/>
        <v>529</v>
      </c>
    </row>
    <row r="14" spans="2:27" ht="12.75" customHeight="1" x14ac:dyDescent="0.25">
      <c r="B14" s="128"/>
      <c r="C14" s="129"/>
      <c r="D14" s="129" t="s">
        <v>45</v>
      </c>
      <c r="E14" s="130">
        <f t="shared" ref="E14" ca="1" si="1">SUM(E6:E13)</f>
        <v>0</v>
      </c>
      <c r="F14" s="131">
        <f t="shared" ref="F14:L14" ca="1" si="2">SUM(F6:F13)</f>
        <v>34</v>
      </c>
      <c r="G14" s="131">
        <f t="shared" ca="1" si="2"/>
        <v>152</v>
      </c>
      <c r="H14" s="131">
        <f t="shared" ca="1" si="2"/>
        <v>276</v>
      </c>
      <c r="I14" s="131">
        <f t="shared" ca="1" si="2"/>
        <v>554</v>
      </c>
      <c r="J14" s="133">
        <f t="shared" ca="1" si="2"/>
        <v>227</v>
      </c>
      <c r="K14" s="163">
        <f t="shared" ca="1" si="2"/>
        <v>986</v>
      </c>
      <c r="L14" s="162">
        <f t="shared" ca="1" si="2"/>
        <v>1526</v>
      </c>
      <c r="M14" s="135">
        <f ca="1">SUM(M6:M13)</f>
        <v>2147</v>
      </c>
    </row>
    <row r="15" spans="2:27" ht="12.75" customHeight="1" x14ac:dyDescent="0.25">
      <c r="B15" s="3" t="str">
        <f>VLOOKUP(D15,PRACTICE!A2:E42,5,0)</f>
        <v>NW1</v>
      </c>
      <c r="C15" s="3" t="str">
        <f>VLOOKUP(D15,PRACTICE!A2:E42,2,0)</f>
        <v>Allerton Road Surgery</v>
      </c>
      <c r="D15" s="3" t="s">
        <v>46</v>
      </c>
      <c r="E15" s="63" cm="1">
        <f t="array" aca="1" ref="E15" ca="1">SUMIFS(OFFSET(REL_D,,MATCH(E$1,IND,0)-1),REL_D,$C$55,IF(LEFT($D15,1)="N",NwID,OrgID),$D15)</f>
        <v>0</v>
      </c>
      <c r="F15" s="63" cm="1">
        <f t="array" aca="1" ref="F15" ca="1">SUMIFS(OFFSET(REL_D,,MATCH(F$1,IND,0)-1),REL_D,F$3,IF(LEFT($D15,1)="N",NwID,OrgID),$D15)</f>
        <v>1</v>
      </c>
      <c r="G15" s="63" cm="1">
        <f t="array" aca="1" ref="G15" ca="1">SUMIFS(OFFSET(REL_D,,MATCH(G$1,IND,0)-1),REL_D,G$3,IF(LEFT($D15,1)="N",NwID,OrgID),$D15)</f>
        <v>4</v>
      </c>
      <c r="H15" s="63" cm="1">
        <f t="array" aca="1" ref="H15" ca="1">SUMIFS(OFFSET(REL_D,,MATCH(H$1,IND,0)-1),REL_D,H$3,IF(LEFT($D15,1)="N",NwID,OrgID),$D15)</f>
        <v>4</v>
      </c>
      <c r="I15" s="63" cm="1">
        <f t="array" aca="1" ref="I15" ca="1">SUMIFS(OFFSET(REL_D,,MATCH(I$1,IND,0)-1),REL_D,I$3,IF(LEFT($D15,1)="N",NwID,OrgID),$D15)</f>
        <v>4</v>
      </c>
      <c r="J15" s="72">
        <f ca="1">VLOOKUP(D15,Summary_Calc!D15:L55,9,FALSE)</f>
        <v>0</v>
      </c>
      <c r="K15" s="55">
        <f ca="1">VLOOKUP($D15,Summary_Calc!D15:Q54,14,0)</f>
        <v>14</v>
      </c>
      <c r="L15" s="55">
        <f ca="1">VLOOKUP($D15,Summary_Calc!D15:V54,19,0)</f>
        <v>14</v>
      </c>
      <c r="M15" s="71">
        <f ca="1">VLOOKUP($D15,Summary_Calc!D15:AA54,24,FALSE)</f>
        <v>30</v>
      </c>
    </row>
    <row r="16" spans="2:27" ht="12.75" customHeight="1" x14ac:dyDescent="0.25">
      <c r="B16" s="3" t="str">
        <f>VLOOKUP(D16,PRACTICE!A2:E43,5,0)</f>
        <v>SE1</v>
      </c>
      <c r="C16" s="3" t="str">
        <f>VLOOKUP(D16,PRACTICE!A2:E43,2,0)</f>
        <v>Athena Medical Centre</v>
      </c>
      <c r="D16" s="3" t="s">
        <v>47</v>
      </c>
      <c r="E16" s="63" cm="1">
        <f t="array" aca="1" ref="E16" ca="1">SUMIFS(OFFSET(REL_D,,MATCH(E$1,IND,0)-1),REL_D,$C$55,IF(LEFT($D16,1)="N",NwID,OrgID),$D16)</f>
        <v>0</v>
      </c>
      <c r="F16" s="63" cm="1">
        <f t="array" aca="1" ref="F16" ca="1">SUMIFS(OFFSET(REL_D,,MATCH(F$1,IND,0)-1),REL_D,F$3,IF(LEFT($D16,1)="N",NwID,OrgID),$D16)</f>
        <v>0</v>
      </c>
      <c r="G16" s="63" cm="1">
        <f t="array" aca="1" ref="G16" ca="1">SUMIFS(OFFSET(REL_D,,MATCH(G$1,IND,0)-1),REL_D,G$3,IF(LEFT($D16,1)="N",NwID,OrgID),$D16)</f>
        <v>2</v>
      </c>
      <c r="H16" s="63" cm="1">
        <f t="array" aca="1" ref="H16" ca="1">SUMIFS(OFFSET(REL_D,,MATCH(H$1,IND,0)-1),REL_D,H$3,IF(LEFT($D16,1)="N",NwID,OrgID),$D16)</f>
        <v>3</v>
      </c>
      <c r="I16" s="63" cm="1">
        <f t="array" aca="1" ref="I16" ca="1">SUMIFS(OFFSET(REL_D,,MATCH(I$1,IND,0)-1),REL_D,I$3,IF(LEFT($D16,1)="N",NwID,OrgID),$D16)</f>
        <v>4</v>
      </c>
      <c r="J16" s="72">
        <f ca="1">VLOOKUP(D16,Summary_Calc!D16:L56,9,FALSE)</f>
        <v>0</v>
      </c>
      <c r="K16" s="55">
        <f ca="1">VLOOKUP($D16,Summary_Calc!D16:Q55,14,0)</f>
        <v>2</v>
      </c>
      <c r="L16" s="55">
        <f ca="1">VLOOKUP($D16,Summary_Calc!D16:V55,19,0)</f>
        <v>4</v>
      </c>
      <c r="M16" s="71">
        <f ca="1">VLOOKUP($D16,Summary_Calc!D16:AA55,24,FALSE)</f>
        <v>6</v>
      </c>
    </row>
    <row r="17" spans="2:13" ht="12.75" customHeight="1" x14ac:dyDescent="0.25">
      <c r="B17" s="3" t="str">
        <f>VLOOKUP(D17,PRACTICE!A3:E44,5,0)</f>
        <v>NW2</v>
      </c>
      <c r="C17" s="3" t="str">
        <f>VLOOKUP(D17,PRACTICE!A3:E44,2,0)</f>
        <v>Barretts Grove Surgery</v>
      </c>
      <c r="D17" s="3" t="s">
        <v>48</v>
      </c>
      <c r="E17" s="63" cm="1">
        <f t="array" aca="1" ref="E17" ca="1">SUMIFS(OFFSET(REL_D,,MATCH(E$1,IND,0)-1),REL_D,$C$55,IF(LEFT($D17,1)="N",NwID,OrgID),$D17)</f>
        <v>0</v>
      </c>
      <c r="F17" s="63" cm="1">
        <f t="array" aca="1" ref="F17" ca="1">SUMIFS(OFFSET(REL_D,,MATCH(F$1,IND,0)-1),REL_D,F$3,IF(LEFT($D17,1)="N",NwID,OrgID),$D17)</f>
        <v>0</v>
      </c>
      <c r="G17" s="63" cm="1">
        <f t="array" aca="1" ref="G17" ca="1">SUMIFS(OFFSET(REL_D,,MATCH(G$1,IND,0)-1),REL_D,G$3,IF(LEFT($D17,1)="N",NwID,OrgID),$D17)</f>
        <v>1</v>
      </c>
      <c r="H17" s="63" cm="1">
        <f t="array" aca="1" ref="H17" ca="1">SUMIFS(OFFSET(REL_D,,MATCH(H$1,IND,0)-1),REL_D,H$3,IF(LEFT($D17,1)="N",NwID,OrgID),$D17)</f>
        <v>2</v>
      </c>
      <c r="I17" s="63" cm="1">
        <f t="array" aca="1" ref="I17" ca="1">SUMIFS(OFFSET(REL_D,,MATCH(I$1,IND,0)-1),REL_D,I$3,IF(LEFT($D17,1)="N",NwID,OrgID),$D17)</f>
        <v>3</v>
      </c>
      <c r="J17" s="72">
        <f ca="1">VLOOKUP(D17,Summary_Calc!D17:L57,9,FALSE)</f>
        <v>0</v>
      </c>
      <c r="K17" s="55">
        <f ca="1">VLOOKUP($D17,Summary_Calc!D17:Q56,14,0)</f>
        <v>8</v>
      </c>
      <c r="L17" s="55">
        <f ca="1">VLOOKUP($D17,Summary_Calc!D17:V56,19,0)</f>
        <v>8</v>
      </c>
      <c r="M17" s="71">
        <f ca="1">VLOOKUP($D17,Summary_Calc!D17:AA56,24,FALSE)</f>
        <v>13</v>
      </c>
    </row>
    <row r="18" spans="2:13" ht="12.75" customHeight="1" x14ac:dyDescent="0.25">
      <c r="B18" s="3" t="str">
        <f>VLOOKUP(D18,PRACTICE!A4:E45,5,0)</f>
        <v>NW2</v>
      </c>
      <c r="C18" s="3" t="str">
        <f>VLOOKUP(D18,PRACTICE!A4:E45,2,0)</f>
        <v>Barton House Health Centre</v>
      </c>
      <c r="D18" s="3" t="s">
        <v>49</v>
      </c>
      <c r="E18" s="63" cm="1">
        <f t="array" aca="1" ref="E18" ca="1">SUMIFS(OFFSET(REL_D,,MATCH(E$1,IND,0)-1),REL_D,$C$55,IF(LEFT($D18,1)="N",NwID,OrgID),$D18)</f>
        <v>0</v>
      </c>
      <c r="F18" s="63" cm="1">
        <f t="array" aca="1" ref="F18" ca="1">SUMIFS(OFFSET(REL_D,,MATCH(F$1,IND,0)-1),REL_D,F$3,IF(LEFT($D18,1)="N",NwID,OrgID),$D18)</f>
        <v>0</v>
      </c>
      <c r="G18" s="63" cm="1">
        <f t="array" aca="1" ref="G18" ca="1">SUMIFS(OFFSET(REL_D,,MATCH(G$1,IND,0)-1),REL_D,G$3,IF(LEFT($D18,1)="N",NwID,OrgID),$D18)</f>
        <v>4</v>
      </c>
      <c r="H18" s="63" cm="1">
        <f t="array" aca="1" ref="H18" ca="1">SUMIFS(OFFSET(REL_D,,MATCH(H$1,IND,0)-1),REL_D,H$3,IF(LEFT($D18,1)="N",NwID,OrgID),$D18)</f>
        <v>7</v>
      </c>
      <c r="I18" s="63" cm="1">
        <f t="array" aca="1" ref="I18" ca="1">SUMIFS(OFFSET(REL_D,,MATCH(I$1,IND,0)-1),REL_D,I$3,IF(LEFT($D18,1)="N",NwID,OrgID),$D18)</f>
        <v>12</v>
      </c>
      <c r="J18" s="72">
        <f ca="1">VLOOKUP(D18,Summary_Calc!D18:L58,9,FALSE)</f>
        <v>7</v>
      </c>
      <c r="K18" s="55">
        <f ca="1">VLOOKUP($D18,Summary_Calc!D18:Q57,14,0)</f>
        <v>24</v>
      </c>
      <c r="L18" s="55">
        <f ca="1">VLOOKUP($D18,Summary_Calc!D18:V57,19,0)</f>
        <v>39</v>
      </c>
      <c r="M18" s="71">
        <f ca="1">VLOOKUP($D18,Summary_Calc!D18:AA57,24,FALSE)</f>
        <v>56</v>
      </c>
    </row>
    <row r="19" spans="2:13" ht="12.75" customHeight="1" x14ac:dyDescent="0.25">
      <c r="B19" s="3" t="str">
        <f>VLOOKUP(D19,PRACTICE!A5:E46,5,0)</f>
        <v>SW1</v>
      </c>
      <c r="C19" s="3" t="str">
        <f>VLOOKUP(D19,PRACTICE!A5:E46,2,0)</f>
        <v>Beechwood Medical Centre</v>
      </c>
      <c r="D19" s="3" t="s">
        <v>50</v>
      </c>
      <c r="E19" s="63" cm="1">
        <f t="array" aca="1" ref="E19" ca="1">SUMIFS(OFFSET(REL_D,,MATCH(E$1,IND,0)-1),REL_D,$C$55,IF(LEFT($D19,1)="N",NwID,OrgID),$D19)</f>
        <v>0</v>
      </c>
      <c r="F19" s="63" cm="1">
        <f t="array" aca="1" ref="F19" ca="1">SUMIFS(OFFSET(REL_D,,MATCH(F$1,IND,0)-1),REL_D,F$3,IF(LEFT($D19,1)="N",NwID,OrgID),$D19)</f>
        <v>0</v>
      </c>
      <c r="G19" s="63" cm="1">
        <f t="array" aca="1" ref="G19" ca="1">SUMIFS(OFFSET(REL_D,,MATCH(G$1,IND,0)-1),REL_D,G$3,IF(LEFT($D19,1)="N",NwID,OrgID),$D19)</f>
        <v>0</v>
      </c>
      <c r="H19" s="63" cm="1">
        <f t="array" aca="1" ref="H19" ca="1">SUMIFS(OFFSET(REL_D,,MATCH(H$1,IND,0)-1),REL_D,H$3,IF(LEFT($D19,1)="N",NwID,OrgID),$D19)</f>
        <v>0</v>
      </c>
      <c r="I19" s="63" cm="1">
        <f t="array" aca="1" ref="I19" ca="1">SUMIFS(OFFSET(REL_D,,MATCH(I$1,IND,0)-1),REL_D,I$3,IF(LEFT($D19,1)="N",NwID,OrgID),$D19)</f>
        <v>6</v>
      </c>
      <c r="J19" s="72">
        <f ca="1">VLOOKUP(D19,Summary_Calc!D19:L59,9,FALSE)</f>
        <v>3</v>
      </c>
      <c r="K19" s="55">
        <f ca="1">VLOOKUP($D19,Summary_Calc!D19:Q58,14,0)</f>
        <v>3</v>
      </c>
      <c r="L19" s="55">
        <f ca="1">VLOOKUP($D19,Summary_Calc!D19:V58,19,0)</f>
        <v>27</v>
      </c>
      <c r="M19" s="71">
        <f ca="1">VLOOKUP($D19,Summary_Calc!D19:AA58,24,FALSE)</f>
        <v>40</v>
      </c>
    </row>
    <row r="20" spans="2:13" ht="12.75" customHeight="1" x14ac:dyDescent="0.25">
      <c r="B20" s="3" t="str">
        <f>VLOOKUP(D20,PRACTICE!A6:E47,5,0)</f>
        <v>NW2</v>
      </c>
      <c r="C20" s="3" t="str">
        <f>VLOOKUP(D20,PRACTICE!A6:E47,2,0)</f>
        <v>Brooke Road Surgery</v>
      </c>
      <c r="D20" s="3" t="s">
        <v>51</v>
      </c>
      <c r="E20" s="63" cm="1">
        <f t="array" aca="1" ref="E20" ca="1">SUMIFS(OFFSET(REL_D,,MATCH(E$1,IND,0)-1),REL_D,$C$55,IF(LEFT($D20,1)="N",NwID,OrgID),$D20)</f>
        <v>0</v>
      </c>
      <c r="F20" s="63" cm="1">
        <f t="array" aca="1" ref="F20" ca="1">SUMIFS(OFFSET(REL_D,,MATCH(F$1,IND,0)-1),REL_D,F$3,IF(LEFT($D20,1)="N",NwID,OrgID),$D20)</f>
        <v>0</v>
      </c>
      <c r="G20" s="63" cm="1">
        <f t="array" aca="1" ref="G20" ca="1">SUMIFS(OFFSET(REL_D,,MATCH(G$1,IND,0)-1),REL_D,G$3,IF(LEFT($D20,1)="N",NwID,OrgID),$D20)</f>
        <v>0</v>
      </c>
      <c r="H20" s="63" cm="1">
        <f t="array" aca="1" ref="H20" ca="1">SUMIFS(OFFSET(REL_D,,MATCH(H$1,IND,0)-1),REL_D,H$3,IF(LEFT($D20,1)="N",NwID,OrgID),$D20)</f>
        <v>1</v>
      </c>
      <c r="I20" s="63" cm="1">
        <f t="array" aca="1" ref="I20" ca="1">SUMIFS(OFFSET(REL_D,,MATCH(I$1,IND,0)-1),REL_D,I$3,IF(LEFT($D20,1)="N",NwID,OrgID),$D20)</f>
        <v>3</v>
      </c>
      <c r="J20" s="72">
        <f ca="1">VLOOKUP(D20,Summary_Calc!D20:L60,9,FALSE)</f>
        <v>0</v>
      </c>
      <c r="K20" s="55">
        <f ca="1">VLOOKUP($D20,Summary_Calc!D20:Q59,14,0)</f>
        <v>0</v>
      </c>
      <c r="L20" s="55">
        <f ca="1">VLOOKUP($D20,Summary_Calc!D20:V59,19,0)</f>
        <v>32</v>
      </c>
      <c r="M20" s="71">
        <f ca="1">VLOOKUP($D20,Summary_Calc!D20:AA59,24,FALSE)</f>
        <v>38</v>
      </c>
    </row>
    <row r="21" spans="2:13" ht="12.75" customHeight="1" x14ac:dyDescent="0.25">
      <c r="B21" s="3" t="str">
        <f>VLOOKUP(D21,PRACTICE!A7:E48,5,0)</f>
        <v>NW1</v>
      </c>
      <c r="C21" s="3" t="str">
        <f>VLOOKUP(D21,PRACTICE!A7:E48,2,0)</f>
        <v xml:space="preserve">Cedar Practice </v>
      </c>
      <c r="D21" s="3" t="s">
        <v>52</v>
      </c>
      <c r="E21" s="63" cm="1">
        <f t="array" aca="1" ref="E21" ca="1">SUMIFS(OFFSET(REL_D,,MATCH(E$1,IND,0)-1),REL_D,$C$55,IF(LEFT($D21,1)="N",NwID,OrgID),$D21)</f>
        <v>0</v>
      </c>
      <c r="F21" s="63" cm="1">
        <f t="array" aca="1" ref="F21" ca="1">SUMIFS(OFFSET(REL_D,,MATCH(F$1,IND,0)-1),REL_D,F$3,IF(LEFT($D21,1)="N",NwID,OrgID),$D21)</f>
        <v>1</v>
      </c>
      <c r="G21" s="63" cm="1">
        <f t="array" aca="1" ref="G21" ca="1">SUMIFS(OFFSET(REL_D,,MATCH(G$1,IND,0)-1),REL_D,G$3,IF(LEFT($D21,1)="N",NwID,OrgID),$D21)</f>
        <v>7</v>
      </c>
      <c r="H21" s="63" cm="1">
        <f t="array" aca="1" ref="H21" ca="1">SUMIFS(OFFSET(REL_D,,MATCH(H$1,IND,0)-1),REL_D,H$3,IF(LEFT($D21,1)="N",NwID,OrgID),$D21)</f>
        <v>13</v>
      </c>
      <c r="I21" s="63" cm="1">
        <f t="array" aca="1" ref="I21" ca="1">SUMIFS(OFFSET(REL_D,,MATCH(I$1,IND,0)-1),REL_D,I$3,IF(LEFT($D21,1)="N",NwID,OrgID),$D21)</f>
        <v>21</v>
      </c>
      <c r="J21" s="72">
        <f ca="1">VLOOKUP(D21,Summary_Calc!D21:L61,9,FALSE)</f>
        <v>48</v>
      </c>
      <c r="K21" s="55">
        <f ca="1">VLOOKUP($D21,Summary_Calc!D21:Q60,14,0)</f>
        <v>61</v>
      </c>
      <c r="L21" s="55">
        <f ca="1">VLOOKUP($D21,Summary_Calc!D21:V60,19,0)</f>
        <v>67</v>
      </c>
      <c r="M21" s="71">
        <f ca="1">VLOOKUP($D21,Summary_Calc!D21:AA60,24,FALSE)</f>
        <v>110</v>
      </c>
    </row>
    <row r="22" spans="2:13" ht="12.75" customHeight="1" x14ac:dyDescent="0.25">
      <c r="B22" s="3" t="str">
        <f>VLOOKUP(D22,PRACTICE!A8:E49,5,0)</f>
        <v>NE2</v>
      </c>
      <c r="C22" s="3" t="str">
        <f>VLOOKUP(D22,PRACTICE!A8:E49,2,0)</f>
        <v>Clapton Surgery</v>
      </c>
      <c r="D22" s="3" t="s">
        <v>53</v>
      </c>
      <c r="E22" s="63" cm="1">
        <f t="array" aca="1" ref="E22" ca="1">SUMIFS(OFFSET(REL_D,,MATCH(E$1,IND,0)-1),REL_D,$C$55,IF(LEFT($D22,1)="N",NwID,OrgID),$D22)</f>
        <v>0</v>
      </c>
      <c r="F22" s="63" cm="1">
        <f t="array" aca="1" ref="F22" ca="1">SUMIFS(OFFSET(REL_D,,MATCH(F$1,IND,0)-1),REL_D,F$3,IF(LEFT($D22,1)="N",NwID,OrgID),$D22)</f>
        <v>0</v>
      </c>
      <c r="G22" s="63" cm="1">
        <f t="array" aca="1" ref="G22" ca="1">SUMIFS(OFFSET(REL_D,,MATCH(G$1,IND,0)-1),REL_D,G$3,IF(LEFT($D22,1)="N",NwID,OrgID),$D22)</f>
        <v>0</v>
      </c>
      <c r="H22" s="63" cm="1">
        <f t="array" aca="1" ref="H22" ca="1">SUMIFS(OFFSET(REL_D,,MATCH(H$1,IND,0)-1),REL_D,H$3,IF(LEFT($D22,1)="N",NwID,OrgID),$D22)</f>
        <v>0</v>
      </c>
      <c r="I22" s="63" cm="1">
        <f t="array" aca="1" ref="I22" ca="1">SUMIFS(OFFSET(REL_D,,MATCH(I$1,IND,0)-1),REL_D,I$3,IF(LEFT($D22,1)="N",NwID,OrgID),$D22)</f>
        <v>1</v>
      </c>
      <c r="J22" s="72">
        <f ca="1">VLOOKUP(D22,Summary_Calc!D22:L62,9,FALSE)</f>
        <v>0</v>
      </c>
      <c r="K22" s="55">
        <f ca="1">VLOOKUP($D22,Summary_Calc!D22:Q61,14,0)</f>
        <v>4</v>
      </c>
      <c r="L22" s="55">
        <f ca="1">VLOOKUP($D22,Summary_Calc!D22:V61,19,0)</f>
        <v>10</v>
      </c>
      <c r="M22" s="71">
        <f ca="1">VLOOKUP($D22,Summary_Calc!D22:AA61,24,FALSE)</f>
        <v>17</v>
      </c>
    </row>
    <row r="23" spans="2:13" ht="12.75" customHeight="1" x14ac:dyDescent="0.25">
      <c r="B23" s="3" t="str">
        <f>VLOOKUP(D23,PRACTICE!A9:E50,5,0)</f>
        <v>NE1</v>
      </c>
      <c r="C23" s="3" t="str">
        <f>VLOOKUP(D23,PRACTICE!A9:E50,2,0)</f>
        <v xml:space="preserve">Cranwich Road Surgery </v>
      </c>
      <c r="D23" s="3" t="s">
        <v>54</v>
      </c>
      <c r="E23" s="63" cm="1">
        <f t="array" aca="1" ref="E23" ca="1">SUMIFS(OFFSET(REL_D,,MATCH(E$1,IND,0)-1),REL_D,$C$55,IF(LEFT($D23,1)="N",NwID,OrgID),$D23)</f>
        <v>0</v>
      </c>
      <c r="F23" s="63" cm="1">
        <f t="array" aca="1" ref="F23" ca="1">SUMIFS(OFFSET(REL_D,,MATCH(F$1,IND,0)-1),REL_D,F$3,IF(LEFT($D23,1)="N",NwID,OrgID),$D23)</f>
        <v>0</v>
      </c>
      <c r="G23" s="63" cm="1">
        <f t="array" aca="1" ref="G23" ca="1">SUMIFS(OFFSET(REL_D,,MATCH(G$1,IND,0)-1),REL_D,G$3,IF(LEFT($D23,1)="N",NwID,OrgID),$D23)</f>
        <v>0</v>
      </c>
      <c r="H23" s="63" cm="1">
        <f t="array" aca="1" ref="H23" ca="1">SUMIFS(OFFSET(REL_D,,MATCH(H$1,IND,0)-1),REL_D,H$3,IF(LEFT($D23,1)="N",NwID,OrgID),$D23)</f>
        <v>1</v>
      </c>
      <c r="I23" s="63" cm="1">
        <f t="array" aca="1" ref="I23" ca="1">SUMIFS(OFFSET(REL_D,,MATCH(I$1,IND,0)-1),REL_D,I$3,IF(LEFT($D23,1)="N",NwID,OrgID),$D23)</f>
        <v>1</v>
      </c>
      <c r="J23" s="72">
        <f ca="1">VLOOKUP(D23,Summary_Calc!D23:L63,9,FALSE)</f>
        <v>2</v>
      </c>
      <c r="K23" s="55">
        <f ca="1">VLOOKUP($D23,Summary_Calc!D23:Q62,14,0)</f>
        <v>2</v>
      </c>
      <c r="L23" s="55">
        <f ca="1">VLOOKUP($D23,Summary_Calc!D23:V62,19,0)</f>
        <v>5</v>
      </c>
      <c r="M23" s="71">
        <f ca="1">VLOOKUP($D23,Summary_Calc!D23:AA62,24,FALSE)</f>
        <v>5</v>
      </c>
    </row>
    <row r="24" spans="2:13" ht="12.75" customHeight="1" x14ac:dyDescent="0.25">
      <c r="B24" s="3" t="str">
        <f>VLOOKUP(D24,PRACTICE!A10:E51,5,0)</f>
        <v>SW1</v>
      </c>
      <c r="C24" s="3" t="str">
        <f>VLOOKUP(D24,PRACTICE!A10:E51,2,0)</f>
        <v>Dalston Practice</v>
      </c>
      <c r="D24" s="3" t="s">
        <v>55</v>
      </c>
      <c r="E24" s="63" cm="1">
        <f t="array" aca="1" ref="E24" ca="1">SUMIFS(OFFSET(REL_D,,MATCH(E$1,IND,0)-1),REL_D,$C$55,IF(LEFT($D24,1)="N",NwID,OrgID),$D24)</f>
        <v>0</v>
      </c>
      <c r="F24" s="63" cm="1">
        <f t="array" aca="1" ref="F24" ca="1">SUMIFS(OFFSET(REL_D,,MATCH(F$1,IND,0)-1),REL_D,F$3,IF(LEFT($D24,1)="N",NwID,OrgID),$D24)</f>
        <v>0</v>
      </c>
      <c r="G24" s="63" cm="1">
        <f t="array" aca="1" ref="G24" ca="1">SUMIFS(OFFSET(REL_D,,MATCH(G$1,IND,0)-1),REL_D,G$3,IF(LEFT($D24,1)="N",NwID,OrgID),$D24)</f>
        <v>0</v>
      </c>
      <c r="H24" s="63" cm="1">
        <f t="array" aca="1" ref="H24" ca="1">SUMIFS(OFFSET(REL_D,,MATCH(H$1,IND,0)-1),REL_D,H$3,IF(LEFT($D24,1)="N",NwID,OrgID),$D24)</f>
        <v>2</v>
      </c>
      <c r="I24" s="63" cm="1">
        <f t="array" aca="1" ref="I24" ca="1">SUMIFS(OFFSET(REL_D,,MATCH(I$1,IND,0)-1),REL_D,I$3,IF(LEFT($D24,1)="N",NwID,OrgID),$D24)</f>
        <v>28</v>
      </c>
      <c r="J24" s="72">
        <f ca="1">VLOOKUP(D24,Summary_Calc!D24:L64,9,FALSE)</f>
        <v>0</v>
      </c>
      <c r="K24" s="55">
        <f ca="1">VLOOKUP($D24,Summary_Calc!D24:Q63,14,0)</f>
        <v>15</v>
      </c>
      <c r="L24" s="55">
        <f ca="1">VLOOKUP($D24,Summary_Calc!D24:V63,19,0)</f>
        <v>17</v>
      </c>
      <c r="M24" s="71">
        <f ca="1">VLOOKUP($D24,Summary_Calc!D24:AA63,24,FALSE)</f>
        <v>42</v>
      </c>
    </row>
    <row r="25" spans="2:13" ht="12.75" customHeight="1" x14ac:dyDescent="0.25">
      <c r="B25" s="3" t="str">
        <f>VLOOKUP(D25,PRACTICE!A11:E52,5,0)</f>
        <v>SW2</v>
      </c>
      <c r="C25" s="3" t="str">
        <f>VLOOKUP(D25,PRACTICE!A11:E52,2,0)</f>
        <v>De Beauvoir Surgery</v>
      </c>
      <c r="D25" s="3" t="s">
        <v>56</v>
      </c>
      <c r="E25" s="63" cm="1">
        <f t="array" aca="1" ref="E25" ca="1">SUMIFS(OFFSET(REL_D,,MATCH(E$1,IND,0)-1),REL_D,$C$55,IF(LEFT($D25,1)="N",NwID,OrgID),$D25)</f>
        <v>0</v>
      </c>
      <c r="F25" s="63" cm="1">
        <f t="array" aca="1" ref="F25" ca="1">SUMIFS(OFFSET(REL_D,,MATCH(F$1,IND,0)-1),REL_D,F$3,IF(LEFT($D25,1)="N",NwID,OrgID),$D25)</f>
        <v>0</v>
      </c>
      <c r="G25" s="63" cm="1">
        <f t="array" aca="1" ref="G25" ca="1">SUMIFS(OFFSET(REL_D,,MATCH(G$1,IND,0)-1),REL_D,G$3,IF(LEFT($D25,1)="N",NwID,OrgID),$D25)</f>
        <v>6</v>
      </c>
      <c r="H25" s="63" cm="1">
        <f t="array" aca="1" ref="H25" ca="1">SUMIFS(OFFSET(REL_D,,MATCH(H$1,IND,0)-1),REL_D,H$3,IF(LEFT($D25,1)="N",NwID,OrgID),$D25)</f>
        <v>5</v>
      </c>
      <c r="I25" s="63" cm="1">
        <f t="array" aca="1" ref="I25" ca="1">SUMIFS(OFFSET(REL_D,,MATCH(I$1,IND,0)-1),REL_D,I$3,IF(LEFT($D25,1)="N",NwID,OrgID),$D25)</f>
        <v>10</v>
      </c>
      <c r="J25" s="72">
        <f ca="1">VLOOKUP(D25,Summary_Calc!D25:L65,9,FALSE)</f>
        <v>0</v>
      </c>
      <c r="K25" s="55">
        <f ca="1">VLOOKUP($D25,Summary_Calc!D25:Q64,14,0)</f>
        <v>34</v>
      </c>
      <c r="L25" s="55">
        <f ca="1">VLOOKUP($D25,Summary_Calc!D25:V64,19,0)</f>
        <v>34</v>
      </c>
      <c r="M25" s="71">
        <f ca="1">VLOOKUP($D25,Summary_Calc!D25:AA64,24,FALSE)</f>
        <v>37</v>
      </c>
    </row>
    <row r="26" spans="2:13" ht="12.75" customHeight="1" x14ac:dyDescent="0.25">
      <c r="B26" s="3" t="str">
        <f>VLOOKUP(D26,PRACTICE!A12:E53,5,0)</f>
        <v>NE2</v>
      </c>
      <c r="C26" s="3" t="str">
        <f>VLOOKUP(D26,PRACTICE!A12:E53,2,0)</f>
        <v>Elm Practice</v>
      </c>
      <c r="D26" s="3" t="s">
        <v>57</v>
      </c>
      <c r="E26" s="63" cm="1">
        <f t="array" aca="1" ref="E26" ca="1">SUMIFS(OFFSET(REL_D,,MATCH(E$1,IND,0)-1),REL_D,$C$55,IF(LEFT($D26,1)="N",NwID,OrgID),$D26)</f>
        <v>0</v>
      </c>
      <c r="F26" s="63" cm="1">
        <f t="array" aca="1" ref="F26" ca="1">SUMIFS(OFFSET(REL_D,,MATCH(F$1,IND,0)-1),REL_D,F$3,IF(LEFT($D26,1)="N",NwID,OrgID),$D26)</f>
        <v>0</v>
      </c>
      <c r="G26" s="63" cm="1">
        <f t="array" aca="1" ref="G26" ca="1">SUMIFS(OFFSET(REL_D,,MATCH(G$1,IND,0)-1),REL_D,G$3,IF(LEFT($D26,1)="N",NwID,OrgID),$D26)</f>
        <v>0</v>
      </c>
      <c r="H26" s="63" cm="1">
        <f t="array" aca="1" ref="H26" ca="1">SUMIFS(OFFSET(REL_D,,MATCH(H$1,IND,0)-1),REL_D,H$3,IF(LEFT($D26,1)="N",NwID,OrgID),$D26)</f>
        <v>0</v>
      </c>
      <c r="I26" s="63" cm="1">
        <f t="array" aca="1" ref="I26" ca="1">SUMIFS(OFFSET(REL_D,,MATCH(I$1,IND,0)-1),REL_D,I$3,IF(LEFT($D26,1)="N",NwID,OrgID),$D26)</f>
        <v>0</v>
      </c>
      <c r="J26" s="72">
        <f ca="1">VLOOKUP(D26,Summary_Calc!D26:L66,9,FALSE)</f>
        <v>0</v>
      </c>
      <c r="K26" s="55">
        <f ca="1">VLOOKUP($D26,Summary_Calc!D26:Q65,14,0)</f>
        <v>0</v>
      </c>
      <c r="L26" s="55">
        <f ca="1">VLOOKUP($D26,Summary_Calc!D26:V65,19,0)</f>
        <v>0</v>
      </c>
      <c r="M26" s="71">
        <f ca="1">VLOOKUP($D26,Summary_Calc!D26:AA65,24,FALSE)</f>
        <v>0</v>
      </c>
    </row>
    <row r="27" spans="2:13" ht="12.75" customHeight="1" x14ac:dyDescent="0.25">
      <c r="B27" s="3" t="str">
        <f>VLOOKUP(D27,PRACTICE!A13:E54,5,0)</f>
        <v>SE2</v>
      </c>
      <c r="C27" s="3" t="str">
        <f>VLOOKUP(D27,PRACTICE!A13:E54,2,0)</f>
        <v xml:space="preserve">Elsdale Street Surgery </v>
      </c>
      <c r="D27" s="3" t="s">
        <v>58</v>
      </c>
      <c r="E27" s="63" cm="1">
        <f t="array" aca="1" ref="E27" ca="1">SUMIFS(OFFSET(REL_D,,MATCH(E$1,IND,0)-1),REL_D,$C$55,IF(LEFT($D27,1)="N",NwID,OrgID),$D27)</f>
        <v>0</v>
      </c>
      <c r="F27" s="63" cm="1">
        <f t="array" aca="1" ref="F27" ca="1">SUMIFS(OFFSET(REL_D,,MATCH(F$1,IND,0)-1),REL_D,F$3,IF(LEFT($D27,1)="N",NwID,OrgID),$D27)</f>
        <v>0</v>
      </c>
      <c r="G27" s="63" cm="1">
        <f t="array" aca="1" ref="G27" ca="1">SUMIFS(OFFSET(REL_D,,MATCH(G$1,IND,0)-1),REL_D,G$3,IF(LEFT($D27,1)="N",NwID,OrgID),$D27)</f>
        <v>2</v>
      </c>
      <c r="H27" s="63" cm="1">
        <f t="array" aca="1" ref="H27" ca="1">SUMIFS(OFFSET(REL_D,,MATCH(H$1,IND,0)-1),REL_D,H$3,IF(LEFT($D27,1)="N",NwID,OrgID),$D27)</f>
        <v>2</v>
      </c>
      <c r="I27" s="63" cm="1">
        <f t="array" aca="1" ref="I27" ca="1">SUMIFS(OFFSET(REL_D,,MATCH(I$1,IND,0)-1),REL_D,I$3,IF(LEFT($D27,1)="N",NwID,OrgID),$D27)</f>
        <v>2</v>
      </c>
      <c r="J27" s="72">
        <f ca="1">VLOOKUP(D27,Summary_Calc!D27:L67,9,FALSE)</f>
        <v>11</v>
      </c>
      <c r="K27" s="55">
        <f ca="1">VLOOKUP($D27,Summary_Calc!D27:Q66,14,0)</f>
        <v>11</v>
      </c>
      <c r="L27" s="55">
        <f ca="1">VLOOKUP($D27,Summary_Calc!D27:V66,19,0)</f>
        <v>11</v>
      </c>
      <c r="M27" s="71">
        <f ca="1">VLOOKUP($D27,Summary_Calc!D27:AA66,24,FALSE)</f>
        <v>13</v>
      </c>
    </row>
    <row r="28" spans="2:13" ht="12.75" customHeight="1" x14ac:dyDescent="0.25">
      <c r="B28" s="3" t="str">
        <f>VLOOKUP(D28,PRACTICE!A14:E55,5,0)</f>
        <v>NE2</v>
      </c>
      <c r="C28" s="3" t="str">
        <f>VLOOKUP(D28,PRACTICE!A14:E55,2,0)</f>
        <v>Gadvhi Practice</v>
      </c>
      <c r="D28" s="3" t="s">
        <v>59</v>
      </c>
      <c r="E28" s="63" cm="1">
        <f t="array" aca="1" ref="E28" ca="1">SUMIFS(OFFSET(REL_D,,MATCH(E$1,IND,0)-1),REL_D,$C$55,IF(LEFT($D28,1)="N",NwID,OrgID),$D28)</f>
        <v>0</v>
      </c>
      <c r="F28" s="63" cm="1">
        <f t="array" aca="1" ref="F28" ca="1">SUMIFS(OFFSET(REL_D,,MATCH(F$1,IND,0)-1),REL_D,F$3,IF(LEFT($D28,1)="N",NwID,OrgID),$D28)</f>
        <v>0</v>
      </c>
      <c r="G28" s="63" cm="1">
        <f t="array" aca="1" ref="G28" ca="1">SUMIFS(OFFSET(REL_D,,MATCH(G$1,IND,0)-1),REL_D,G$3,IF(LEFT($D28,1)="N",NwID,OrgID),$D28)</f>
        <v>4</v>
      </c>
      <c r="H28" s="63" cm="1">
        <f t="array" aca="1" ref="H28" ca="1">SUMIFS(OFFSET(REL_D,,MATCH(H$1,IND,0)-1),REL_D,H$3,IF(LEFT($D28,1)="N",NwID,OrgID),$D28)</f>
        <v>9</v>
      </c>
      <c r="I28" s="63" cm="1">
        <f t="array" aca="1" ref="I28" ca="1">SUMIFS(OFFSET(REL_D,,MATCH(I$1,IND,0)-1),REL_D,I$3,IF(LEFT($D28,1)="N",NwID,OrgID),$D28)</f>
        <v>16</v>
      </c>
      <c r="J28" s="72">
        <f ca="1">VLOOKUP(D28,Summary_Calc!D28:L68,9,FALSE)</f>
        <v>11</v>
      </c>
      <c r="K28" s="55">
        <f ca="1">VLOOKUP($D28,Summary_Calc!D28:Q67,14,0)</f>
        <v>14</v>
      </c>
      <c r="L28" s="55">
        <f ca="1">VLOOKUP($D28,Summary_Calc!D28:V67,19,0)</f>
        <v>15</v>
      </c>
      <c r="M28" s="71">
        <f ca="1">VLOOKUP($D28,Summary_Calc!D28:AA67,24,FALSE)</f>
        <v>19</v>
      </c>
    </row>
    <row r="29" spans="2:13" ht="12.75" customHeight="1" x14ac:dyDescent="0.25">
      <c r="B29" s="3" t="str">
        <f>VLOOKUP(D29,PRACTICE!A15:E56,5,0)</f>
        <v>SE2</v>
      </c>
      <c r="C29" s="3" t="str">
        <f>VLOOKUP(D29,PRACTICE!A15:E56,2,0)</f>
        <v>Greenhouse Health Centre</v>
      </c>
      <c r="D29" s="3" t="s">
        <v>60</v>
      </c>
      <c r="E29" s="63" cm="1">
        <f t="array" aca="1" ref="E29" ca="1">SUMIFS(OFFSET(REL_D,,MATCH(E$1,IND,0)-1),REL_D,$C$55,IF(LEFT($D29,1)="N",NwID,OrgID),$D29)</f>
        <v>0</v>
      </c>
      <c r="F29" s="63" cm="1">
        <f t="array" aca="1" ref="F29" ca="1">SUMIFS(OFFSET(REL_D,,MATCH(F$1,IND,0)-1),REL_D,F$3,IF(LEFT($D29,1)="N",NwID,OrgID),$D29)</f>
        <v>21</v>
      </c>
      <c r="G29" s="63" cm="1">
        <f t="array" aca="1" ref="G29" ca="1">SUMIFS(OFFSET(REL_D,,MATCH(G$1,IND,0)-1),REL_D,G$3,IF(LEFT($D29,1)="N",NwID,OrgID),$D29)</f>
        <v>41</v>
      </c>
      <c r="H29" s="63" cm="1">
        <f t="array" aca="1" ref="H29" ca="1">SUMIFS(OFFSET(REL_D,,MATCH(H$1,IND,0)-1),REL_D,H$3,IF(LEFT($D29,1)="N",NwID,OrgID),$D29)</f>
        <v>62</v>
      </c>
      <c r="I29" s="63" cm="1">
        <f t="array" aca="1" ref="I29" ca="1">SUMIFS(OFFSET(REL_D,,MATCH(I$1,IND,0)-1),REL_D,I$3,IF(LEFT($D29,1)="N",NwID,OrgID),$D29)</f>
        <v>101</v>
      </c>
      <c r="J29" s="72">
        <f ca="1">VLOOKUP(D29,Summary_Calc!D29:L69,9,FALSE)</f>
        <v>0</v>
      </c>
      <c r="K29" s="55">
        <f ca="1">VLOOKUP($D29,Summary_Calc!D29:Q68,14,0)</f>
        <v>0</v>
      </c>
      <c r="L29" s="55">
        <f ca="1">VLOOKUP($D29,Summary_Calc!D29:V68,19,0)</f>
        <v>0</v>
      </c>
      <c r="M29" s="71">
        <f ca="1">VLOOKUP($D29,Summary_Calc!D29:AA68,24,FALSE)</f>
        <v>1</v>
      </c>
    </row>
    <row r="30" spans="2:13" ht="12.75" customHeight="1" x14ac:dyDescent="0.25">
      <c r="B30" s="3" t="str">
        <f>VLOOKUP(D30,PRACTICE!A16:E57,5,0)</f>
        <v>NE2</v>
      </c>
      <c r="C30" s="3" t="str">
        <f>VLOOKUP(D30,PRACTICE!A16:E57,2,0)</f>
        <v>Healy Medical Centre</v>
      </c>
      <c r="D30" s="3" t="s">
        <v>61</v>
      </c>
      <c r="E30" s="63" cm="1">
        <f t="array" aca="1" ref="E30" ca="1">SUMIFS(OFFSET(REL_D,,MATCH(E$1,IND,0)-1),REL_D,$C$55,IF(LEFT($D30,1)="N",NwID,OrgID),$D30)</f>
        <v>0</v>
      </c>
      <c r="F30" s="63" cm="1">
        <f t="array" aca="1" ref="F30" ca="1">SUMIFS(OFFSET(REL_D,,MATCH(F$1,IND,0)-1),REL_D,F$3,IF(LEFT($D30,1)="N",NwID,OrgID),$D30)</f>
        <v>0</v>
      </c>
      <c r="G30" s="63" cm="1">
        <f t="array" aca="1" ref="G30" ca="1">SUMIFS(OFFSET(REL_D,,MATCH(G$1,IND,0)-1),REL_D,G$3,IF(LEFT($D30,1)="N",NwID,OrgID),$D30)</f>
        <v>0</v>
      </c>
      <c r="H30" s="63" cm="1">
        <f t="array" aca="1" ref="H30" ca="1">SUMIFS(OFFSET(REL_D,,MATCH(H$1,IND,0)-1),REL_D,H$3,IF(LEFT($D30,1)="N",NwID,OrgID),$D30)</f>
        <v>0</v>
      </c>
      <c r="I30" s="63" cm="1">
        <f t="array" aca="1" ref="I30" ca="1">SUMIFS(OFFSET(REL_D,,MATCH(I$1,IND,0)-1),REL_D,I$3,IF(LEFT($D30,1)="N",NwID,OrgID),$D30)</f>
        <v>1</v>
      </c>
      <c r="J30" s="72">
        <f ca="1">VLOOKUP(D30,Summary_Calc!D30:L70,9,FALSE)</f>
        <v>0</v>
      </c>
      <c r="K30" s="55">
        <f ca="1">VLOOKUP($D30,Summary_Calc!D30:Q69,14,0)</f>
        <v>0</v>
      </c>
      <c r="L30" s="55">
        <f ca="1">VLOOKUP($D30,Summary_Calc!D30:V69,19,0)</f>
        <v>8</v>
      </c>
      <c r="M30" s="71">
        <f ca="1">VLOOKUP($D30,Summary_Calc!D30:AA69,24,FALSE)</f>
        <v>39</v>
      </c>
    </row>
    <row r="31" spans="2:13" ht="12.75" customHeight="1" x14ac:dyDescent="0.25">
      <c r="B31" s="3" t="str">
        <f>VLOOKUP(D31,PRACTICE!A17:E58,5,0)</f>
        <v>NW1</v>
      </c>
      <c r="C31" s="3" t="str">
        <f>VLOOKUP(D31,PRACTICE!A17:E58,2,0)</f>
        <v>Heron Practice</v>
      </c>
      <c r="D31" s="3" t="s">
        <v>62</v>
      </c>
      <c r="E31" s="63" cm="1">
        <f t="array" aca="1" ref="E31" ca="1">SUMIFS(OFFSET(REL_D,,MATCH(E$1,IND,0)-1),REL_D,$C$55,IF(LEFT($D31,1)="N",NwID,OrgID),$D31)</f>
        <v>0</v>
      </c>
      <c r="F31" s="63" cm="1">
        <f t="array" aca="1" ref="F31" ca="1">SUMIFS(OFFSET(REL_D,,MATCH(F$1,IND,0)-1),REL_D,F$3,IF(LEFT($D31,1)="N",NwID,OrgID),$D31)</f>
        <v>5</v>
      </c>
      <c r="G31" s="63" cm="1">
        <f t="array" aca="1" ref="G31" ca="1">SUMIFS(OFFSET(REL_D,,MATCH(G$1,IND,0)-1),REL_D,G$3,IF(LEFT($D31,1)="N",NwID,OrgID),$D31)</f>
        <v>9</v>
      </c>
      <c r="H31" s="63" cm="1">
        <f t="array" aca="1" ref="H31" ca="1">SUMIFS(OFFSET(REL_D,,MATCH(H$1,IND,0)-1),REL_D,H$3,IF(LEFT($D31,1)="N",NwID,OrgID),$D31)</f>
        <v>23</v>
      </c>
      <c r="I31" s="63" cm="1">
        <f t="array" aca="1" ref="I31" ca="1">SUMIFS(OFFSET(REL_D,,MATCH(I$1,IND,0)-1),REL_D,I$3,IF(LEFT($D31,1)="N",NwID,OrgID),$D31)</f>
        <v>38</v>
      </c>
      <c r="J31" s="72">
        <f ca="1">VLOOKUP(D31,Summary_Calc!D31:L71,9,FALSE)</f>
        <v>11</v>
      </c>
      <c r="K31" s="55">
        <f ca="1">VLOOKUP($D31,Summary_Calc!D31:Q70,14,0)</f>
        <v>59</v>
      </c>
      <c r="L31" s="55">
        <f ca="1">VLOOKUP($D31,Summary_Calc!D31:V70,19,0)</f>
        <v>70</v>
      </c>
      <c r="M31" s="71">
        <f ca="1">VLOOKUP($D31,Summary_Calc!D31:AA70,24,FALSE)</f>
        <v>90</v>
      </c>
    </row>
    <row r="32" spans="2:13" ht="12.75" customHeight="1" x14ac:dyDescent="0.25">
      <c r="B32" s="3" t="str">
        <f>VLOOKUP(D32,PRACTICE!A18:E59,5,0)</f>
        <v>SW2</v>
      </c>
      <c r="C32" s="3" t="str">
        <f>VLOOKUP(D32,PRACTICE!A18:E59,2,0)</f>
        <v>Hoxton Surgery</v>
      </c>
      <c r="D32" s="3" t="s">
        <v>63</v>
      </c>
      <c r="E32" s="63" cm="1">
        <f t="array" aca="1" ref="E32" ca="1">SUMIFS(OFFSET(REL_D,,MATCH(E$1,IND,0)-1),REL_D,$C$55,IF(LEFT($D32,1)="N",NwID,OrgID),$D32)</f>
        <v>0</v>
      </c>
      <c r="F32" s="63" cm="1">
        <f t="array" aca="1" ref="F32" ca="1">SUMIFS(OFFSET(REL_D,,MATCH(F$1,IND,0)-1),REL_D,F$3,IF(LEFT($D32,1)="N",NwID,OrgID),$D32)</f>
        <v>0</v>
      </c>
      <c r="G32" s="63" cm="1">
        <f t="array" aca="1" ref="G32" ca="1">SUMIFS(OFFSET(REL_D,,MATCH(G$1,IND,0)-1),REL_D,G$3,IF(LEFT($D32,1)="N",NwID,OrgID),$D32)</f>
        <v>5</v>
      </c>
      <c r="H32" s="63" cm="1">
        <f t="array" aca="1" ref="H32" ca="1">SUMIFS(OFFSET(REL_D,,MATCH(H$1,IND,0)-1),REL_D,H$3,IF(LEFT($D32,1)="N",NwID,OrgID),$D32)</f>
        <v>6</v>
      </c>
      <c r="I32" s="63" cm="1">
        <f t="array" aca="1" ref="I32" ca="1">SUMIFS(OFFSET(REL_D,,MATCH(I$1,IND,0)-1),REL_D,I$3,IF(LEFT($D32,1)="N",NwID,OrgID),$D32)</f>
        <v>9</v>
      </c>
      <c r="J32" s="72">
        <f ca="1">VLOOKUP(D32,Summary_Calc!D32:L72,9,FALSE)</f>
        <v>0</v>
      </c>
      <c r="K32" s="55">
        <f ca="1">VLOOKUP($D32,Summary_Calc!D32:Q71,14,0)</f>
        <v>131</v>
      </c>
      <c r="L32" s="55">
        <f ca="1">VLOOKUP($D32,Summary_Calc!D32:V71,19,0)</f>
        <v>156</v>
      </c>
      <c r="M32" s="71">
        <f ca="1">VLOOKUP($D32,Summary_Calc!D32:AA71,24,FALSE)</f>
        <v>171</v>
      </c>
    </row>
    <row r="33" spans="2:13" ht="12.75" customHeight="1" x14ac:dyDescent="0.25">
      <c r="B33" s="3" t="str">
        <f>VLOOKUP(D33,PRACTICE!A19:E60,5,0)</f>
        <v>SE1</v>
      </c>
      <c r="C33" s="3" t="str">
        <f>VLOOKUP(D33,PRACTICE!A19:E60,2,0)</f>
        <v>Kingsmead Healthcare</v>
      </c>
      <c r="D33" s="3" t="s">
        <v>64</v>
      </c>
      <c r="E33" s="63" cm="1">
        <f t="array" aca="1" ref="E33" ca="1">SUMIFS(OFFSET(REL_D,,MATCH(E$1,IND,0)-1),REL_D,$C$55,IF(LEFT($D33,1)="N",NwID,OrgID),$D33)</f>
        <v>0</v>
      </c>
      <c r="F33" s="63" cm="1">
        <f t="array" aca="1" ref="F33" ca="1">SUMIFS(OFFSET(REL_D,,MATCH(F$1,IND,0)-1),REL_D,F$3,IF(LEFT($D33,1)="N",NwID,OrgID),$D33)</f>
        <v>0</v>
      </c>
      <c r="G33" s="63" cm="1">
        <f t="array" aca="1" ref="G33" ca="1">SUMIFS(OFFSET(REL_D,,MATCH(G$1,IND,0)-1),REL_D,G$3,IF(LEFT($D33,1)="N",NwID,OrgID),$D33)</f>
        <v>7</v>
      </c>
      <c r="H33" s="63" cm="1">
        <f t="array" aca="1" ref="H33" ca="1">SUMIFS(OFFSET(REL_D,,MATCH(H$1,IND,0)-1),REL_D,H$3,IF(LEFT($D33,1)="N",NwID,OrgID),$D33)</f>
        <v>13</v>
      </c>
      <c r="I33" s="63" cm="1">
        <f t="array" aca="1" ref="I33" ca="1">SUMIFS(OFFSET(REL_D,,MATCH(I$1,IND,0)-1),REL_D,I$3,IF(LEFT($D33,1)="N",NwID,OrgID),$D33)</f>
        <v>37</v>
      </c>
      <c r="J33" s="72">
        <f ca="1">VLOOKUP(D33,Summary_Calc!D33:L73,9,FALSE)</f>
        <v>31</v>
      </c>
      <c r="K33" s="55">
        <f ca="1">VLOOKUP($D33,Summary_Calc!D33:Q72,14,0)</f>
        <v>31</v>
      </c>
      <c r="L33" s="55">
        <f ca="1">VLOOKUP($D33,Summary_Calc!D33:V72,19,0)</f>
        <v>35</v>
      </c>
      <c r="M33" s="71">
        <f ca="1">VLOOKUP($D33,Summary_Calc!D33:AA72,24,FALSE)</f>
        <v>48</v>
      </c>
    </row>
    <row r="34" spans="2:13" ht="12.75" customHeight="1" x14ac:dyDescent="0.25">
      <c r="B34" s="3" t="str">
        <f>VLOOKUP(D34,PRACTICE!A20:E61,5,0)</f>
        <v>SE1</v>
      </c>
      <c r="C34" s="3" t="str">
        <f>VLOOKUP(D34,PRACTICE!A20:E61,2,0)</f>
        <v>Latimer Health Centre</v>
      </c>
      <c r="D34" s="3" t="s">
        <v>65</v>
      </c>
      <c r="E34" s="63" cm="1">
        <f t="array" aca="1" ref="E34" ca="1">SUMIFS(OFFSET(REL_D,,MATCH(E$1,IND,0)-1),REL_D,$C$55,IF(LEFT($D34,1)="N",NwID,OrgID),$D34)</f>
        <v>0</v>
      </c>
      <c r="F34" s="63" cm="1">
        <f t="array" aca="1" ref="F34" ca="1">SUMIFS(OFFSET(REL_D,,MATCH(F$1,IND,0)-1),REL_D,F$3,IF(LEFT($D34,1)="N",NwID,OrgID),$D34)</f>
        <v>0</v>
      </c>
      <c r="G34" s="63" cm="1">
        <f t="array" aca="1" ref="G34" ca="1">SUMIFS(OFFSET(REL_D,,MATCH(G$1,IND,0)-1),REL_D,G$3,IF(LEFT($D34,1)="N",NwID,OrgID),$D34)</f>
        <v>3</v>
      </c>
      <c r="H34" s="63" cm="1">
        <f t="array" aca="1" ref="H34" ca="1">SUMIFS(OFFSET(REL_D,,MATCH(H$1,IND,0)-1),REL_D,H$3,IF(LEFT($D34,1)="N",NwID,OrgID),$D34)</f>
        <v>21</v>
      </c>
      <c r="I34" s="63" cm="1">
        <f t="array" aca="1" ref="I34" ca="1">SUMIFS(OFFSET(REL_D,,MATCH(I$1,IND,0)-1),REL_D,I$3,IF(LEFT($D34,1)="N",NwID,OrgID),$D34)</f>
        <v>31</v>
      </c>
      <c r="J34" s="72">
        <f ca="1">VLOOKUP(D34,Summary_Calc!D34:L74,9,FALSE)</f>
        <v>0</v>
      </c>
      <c r="K34" s="55">
        <f ca="1">VLOOKUP($D34,Summary_Calc!D34:Q73,14,0)</f>
        <v>4</v>
      </c>
      <c r="L34" s="55">
        <f ca="1">VLOOKUP($D34,Summary_Calc!D34:V73,19,0)</f>
        <v>50</v>
      </c>
      <c r="M34" s="71">
        <f ca="1">VLOOKUP($D34,Summary_Calc!D34:AA73,24,FALSE)</f>
        <v>58</v>
      </c>
    </row>
    <row r="35" spans="2:13" ht="12.75" customHeight="1" x14ac:dyDescent="0.25">
      <c r="B35" s="3" t="str">
        <f>VLOOKUP(D35,PRACTICE!A21:E62,5,0)</f>
        <v>SW2</v>
      </c>
      <c r="C35" s="3" t="str">
        <f>VLOOKUP(D35,PRACTICE!A21:E62,2,0)</f>
        <v>Lawson Practice</v>
      </c>
      <c r="D35" s="3" t="s">
        <v>66</v>
      </c>
      <c r="E35" s="63" cm="1">
        <f t="array" aca="1" ref="E35" ca="1">SUMIFS(OFFSET(REL_D,,MATCH(E$1,IND,0)-1),REL_D,$C$55,IF(LEFT($D35,1)="N",NwID,OrgID),$D35)</f>
        <v>0</v>
      </c>
      <c r="F35" s="63" cm="1">
        <f t="array" aca="1" ref="F35" ca="1">SUMIFS(OFFSET(REL_D,,MATCH(F$1,IND,0)-1),REL_D,F$3,IF(LEFT($D35,1)="N",NwID,OrgID),$D35)</f>
        <v>0</v>
      </c>
      <c r="G35" s="63" cm="1">
        <f t="array" aca="1" ref="G35" ca="1">SUMIFS(OFFSET(REL_D,,MATCH(G$1,IND,0)-1),REL_D,G$3,IF(LEFT($D35,1)="N",NwID,OrgID),$D35)</f>
        <v>12</v>
      </c>
      <c r="H35" s="63" cm="1">
        <f t="array" aca="1" ref="H35" ca="1">SUMIFS(OFFSET(REL_D,,MATCH(H$1,IND,0)-1),REL_D,H$3,IF(LEFT($D35,1)="N",NwID,OrgID),$D35)</f>
        <v>15</v>
      </c>
      <c r="I35" s="63" cm="1">
        <f t="array" aca="1" ref="I35" ca="1">SUMIFS(OFFSET(REL_D,,MATCH(I$1,IND,0)-1),REL_D,I$3,IF(LEFT($D35,1)="N",NwID,OrgID),$D35)</f>
        <v>42</v>
      </c>
      <c r="J35" s="72">
        <f ca="1">VLOOKUP(D35,Summary_Calc!D35:L75,9,FALSE)</f>
        <v>0</v>
      </c>
      <c r="K35" s="55">
        <f ca="1">VLOOKUP($D35,Summary_Calc!D35:Q74,14,0)</f>
        <v>121</v>
      </c>
      <c r="L35" s="55">
        <f ca="1">VLOOKUP($D35,Summary_Calc!D35:V74,19,0)</f>
        <v>194</v>
      </c>
      <c r="M35" s="71">
        <f ca="1">VLOOKUP($D35,Summary_Calc!D35:AA74,24,FALSE)</f>
        <v>198</v>
      </c>
    </row>
    <row r="36" spans="2:13" ht="12.75" customHeight="1" x14ac:dyDescent="0.25">
      <c r="B36" s="3" t="str">
        <f>VLOOKUP(D36,PRACTICE!A22:E63,5,0)</f>
        <v>SE1</v>
      </c>
      <c r="C36" s="3" t="str">
        <f>VLOOKUP(D36,PRACTICE!A22:E63,2,0)</f>
        <v>Lea Surgery</v>
      </c>
      <c r="D36" s="3" t="s">
        <v>67</v>
      </c>
      <c r="E36" s="63" cm="1">
        <f t="array" aca="1" ref="E36" ca="1">SUMIFS(OFFSET(REL_D,,MATCH(E$1,IND,0)-1),REL_D,$C$55,IF(LEFT($D36,1)="N",NwID,OrgID),$D36)</f>
        <v>0</v>
      </c>
      <c r="F36" s="63" cm="1">
        <f t="array" aca="1" ref="F36" ca="1">SUMIFS(OFFSET(REL_D,,MATCH(F$1,IND,0)-1),REL_D,F$3,IF(LEFT($D36,1)="N",NwID,OrgID),$D36)</f>
        <v>1</v>
      </c>
      <c r="G36" s="63" cm="1">
        <f t="array" aca="1" ref="G36" ca="1">SUMIFS(OFFSET(REL_D,,MATCH(G$1,IND,0)-1),REL_D,G$3,IF(LEFT($D36,1)="N",NwID,OrgID),$D36)</f>
        <v>7</v>
      </c>
      <c r="H36" s="63" cm="1">
        <f t="array" aca="1" ref="H36" ca="1">SUMIFS(OFFSET(REL_D,,MATCH(H$1,IND,0)-1),REL_D,H$3,IF(LEFT($D36,1)="N",NwID,OrgID),$D36)</f>
        <v>15</v>
      </c>
      <c r="I36" s="63" cm="1">
        <f t="array" aca="1" ref="I36" ca="1">SUMIFS(OFFSET(REL_D,,MATCH(I$1,IND,0)-1),REL_D,I$3,IF(LEFT($D36,1)="N",NwID,OrgID),$D36)</f>
        <v>39</v>
      </c>
      <c r="J36" s="72">
        <f ca="1">VLOOKUP(D36,Summary_Calc!D36:L76,9,FALSE)</f>
        <v>20</v>
      </c>
      <c r="K36" s="55">
        <f ca="1">VLOOKUP($D36,Summary_Calc!D36:Q75,14,0)</f>
        <v>39</v>
      </c>
      <c r="L36" s="55">
        <f ca="1">VLOOKUP($D36,Summary_Calc!D36:V75,19,0)</f>
        <v>60</v>
      </c>
      <c r="M36" s="71">
        <f ca="1">VLOOKUP($D36,Summary_Calc!D36:AA75,24,FALSE)</f>
        <v>99</v>
      </c>
    </row>
    <row r="37" spans="2:13" ht="12.75" customHeight="1" x14ac:dyDescent="0.25">
      <c r="B37" s="3" t="str">
        <f>VLOOKUP(D37,PRACTICE!A23:E64,5,0)</f>
        <v>SW1</v>
      </c>
      <c r="C37" s="3" t="str">
        <f>VLOOKUP(D37,PRACTICE!A23:E64,2,0)</f>
        <v>London Fields Medical Centre</v>
      </c>
      <c r="D37" s="3" t="s">
        <v>68</v>
      </c>
      <c r="E37" s="63" cm="1">
        <f t="array" aca="1" ref="E37" ca="1">SUMIFS(OFFSET(REL_D,,MATCH(E$1,IND,0)-1),REL_D,$C$55,IF(LEFT($D37,1)="N",NwID,OrgID),$D37)</f>
        <v>0</v>
      </c>
      <c r="F37" s="63" cm="1">
        <f t="array" aca="1" ref="F37" ca="1">SUMIFS(OFFSET(REL_D,,MATCH(F$1,IND,0)-1),REL_D,F$3,IF(LEFT($D37,1)="N",NwID,OrgID),$D37)</f>
        <v>0</v>
      </c>
      <c r="G37" s="63" cm="1">
        <f t="array" aca="1" ref="G37" ca="1">SUMIFS(OFFSET(REL_D,,MATCH(G$1,IND,0)-1),REL_D,G$3,IF(LEFT($D37,1)="N",NwID,OrgID),$D37)</f>
        <v>0</v>
      </c>
      <c r="H37" s="63" cm="1">
        <f t="array" aca="1" ref="H37" ca="1">SUMIFS(OFFSET(REL_D,,MATCH(H$1,IND,0)-1),REL_D,H$3,IF(LEFT($D37,1)="N",NwID,OrgID),$D37)</f>
        <v>1</v>
      </c>
      <c r="I37" s="63" cm="1">
        <f t="array" aca="1" ref="I37" ca="1">SUMIFS(OFFSET(REL_D,,MATCH(I$1,IND,0)-1),REL_D,I$3,IF(LEFT($D37,1)="N",NwID,OrgID),$D37)</f>
        <v>7</v>
      </c>
      <c r="J37" s="72">
        <f ca="1">VLOOKUP(D37,Summary_Calc!D37:L77,9,FALSE)</f>
        <v>0</v>
      </c>
      <c r="K37" s="55">
        <f ca="1">VLOOKUP($D37,Summary_Calc!D37:Q76,14,0)</f>
        <v>41</v>
      </c>
      <c r="L37" s="55">
        <f ca="1">VLOOKUP($D37,Summary_Calc!D37:V76,19,0)</f>
        <v>48</v>
      </c>
      <c r="M37" s="71">
        <f ca="1">VLOOKUP($D37,Summary_Calc!D37:AA76,24,FALSE)</f>
        <v>66</v>
      </c>
    </row>
    <row r="38" spans="2:13" ht="12.75" customHeight="1" x14ac:dyDescent="0.25">
      <c r="B38" s="3" t="str">
        <f>VLOOKUP(D38,PRACTICE!A24:E65,5,0)</f>
        <v>SE1</v>
      </c>
      <c r="C38" s="3" t="str">
        <f>VLOOKUP(D38,PRACTICE!A24:E65,2,0)</f>
        <v>Lower Clapton Group Practice</v>
      </c>
      <c r="D38" s="3" t="s">
        <v>69</v>
      </c>
      <c r="E38" s="63" cm="1">
        <f t="array" aca="1" ref="E38" ca="1">SUMIFS(OFFSET(REL_D,,MATCH(E$1,IND,0)-1),REL_D,$C$55,IF(LEFT($D38,1)="N",NwID,OrgID),$D38)</f>
        <v>0</v>
      </c>
      <c r="F38" s="63" cm="1">
        <f t="array" aca="1" ref="F38" ca="1">SUMIFS(OFFSET(REL_D,,MATCH(F$1,IND,0)-1),REL_D,F$3,IF(LEFT($D38,1)="N",NwID,OrgID),$D38)</f>
        <v>1</v>
      </c>
      <c r="G38" s="63" cm="1">
        <f t="array" aca="1" ref="G38" ca="1">SUMIFS(OFFSET(REL_D,,MATCH(G$1,IND,0)-1),REL_D,G$3,IF(LEFT($D38,1)="N",NwID,OrgID),$D38)</f>
        <v>7</v>
      </c>
      <c r="H38" s="63" cm="1">
        <f t="array" aca="1" ref="H38" ca="1">SUMIFS(OFFSET(REL_D,,MATCH(H$1,IND,0)-1),REL_D,H$3,IF(LEFT($D38,1)="N",NwID,OrgID),$D38)</f>
        <v>21</v>
      </c>
      <c r="I38" s="63" cm="1">
        <f t="array" aca="1" ref="I38" ca="1">SUMIFS(OFFSET(REL_D,,MATCH(I$1,IND,0)-1),REL_D,I$3,IF(LEFT($D38,1)="N",NwID,OrgID),$D38)</f>
        <v>33</v>
      </c>
      <c r="J38" s="72">
        <f ca="1">VLOOKUP(D38,Summary_Calc!D38:L78,9,FALSE)</f>
        <v>23</v>
      </c>
      <c r="K38" s="55">
        <f ca="1">VLOOKUP($D38,Summary_Calc!D38:Q77,14,0)</f>
        <v>81</v>
      </c>
      <c r="L38" s="55">
        <f ca="1">VLOOKUP($D38,Summary_Calc!D38:V77,19,0)</f>
        <v>111</v>
      </c>
      <c r="M38" s="71">
        <f ca="1">VLOOKUP($D38,Summary_Calc!D38:AA77,24,FALSE)</f>
        <v>161</v>
      </c>
    </row>
    <row r="39" spans="2:13" ht="12.75" customHeight="1" x14ac:dyDescent="0.25">
      <c r="B39" s="3" t="str">
        <f>VLOOKUP(D39,PRACTICE!A25:E66,5,0)</f>
        <v>SW2</v>
      </c>
      <c r="C39" s="3" t="str">
        <f>VLOOKUP(D39,PRACTICE!A25:E66,2,0)</f>
        <v>Neaman Practice</v>
      </c>
      <c r="D39" s="3" t="s">
        <v>70</v>
      </c>
      <c r="E39" s="63" cm="1">
        <f t="array" aca="1" ref="E39" ca="1">SUMIFS(OFFSET(REL_D,,MATCH(E$1,IND,0)-1),REL_D,$C$55,IF(LEFT($D39,1)="N",NwID,OrgID),$D39)</f>
        <v>0</v>
      </c>
      <c r="F39" s="63" cm="1">
        <f t="array" aca="1" ref="F39" ca="1">SUMIFS(OFFSET(REL_D,,MATCH(F$1,IND,0)-1),REL_D,F$3,IF(LEFT($D39,1)="N",NwID,OrgID),$D39)</f>
        <v>0</v>
      </c>
      <c r="G39" s="63" cm="1">
        <f t="array" aca="1" ref="G39" ca="1">SUMIFS(OFFSET(REL_D,,MATCH(G$1,IND,0)-1),REL_D,G$3,IF(LEFT($D39,1)="N",NwID,OrgID),$D39)</f>
        <v>0</v>
      </c>
      <c r="H39" s="63" cm="1">
        <f t="array" aca="1" ref="H39" ca="1">SUMIFS(OFFSET(REL_D,,MATCH(H$1,IND,0)-1),REL_D,H$3,IF(LEFT($D39,1)="N",NwID,OrgID),$D39)</f>
        <v>0</v>
      </c>
      <c r="I39" s="63" cm="1">
        <f t="array" aca="1" ref="I39" ca="1">SUMIFS(OFFSET(REL_D,,MATCH(I$1,IND,0)-1),REL_D,I$3,IF(LEFT($D39,1)="N",NwID,OrgID),$D39)</f>
        <v>0</v>
      </c>
      <c r="J39" s="72">
        <f ca="1">VLOOKUP(D39,Summary_Calc!D39:L79,9,FALSE)</f>
        <v>0</v>
      </c>
      <c r="K39" s="55">
        <f ca="1">VLOOKUP($D39,Summary_Calc!D39:Q78,14,0)</f>
        <v>23</v>
      </c>
      <c r="L39" s="55">
        <f ca="1">VLOOKUP($D39,Summary_Calc!D39:V78,19,0)</f>
        <v>23</v>
      </c>
      <c r="M39" s="71">
        <f ca="1">VLOOKUP($D39,Summary_Calc!D39:AA78,24,FALSE)</f>
        <v>23</v>
      </c>
    </row>
    <row r="40" spans="2:13" ht="12.75" customHeight="1" x14ac:dyDescent="0.25">
      <c r="B40" s="3" t="str">
        <f>VLOOKUP(D40,PRACTICE!A26:E67,5,0)</f>
        <v>NE2</v>
      </c>
      <c r="C40" s="3" t="str">
        <f>VLOOKUP(D40,PRACTICE!A26:E67,2,0)</f>
        <v>Nightingale Practice</v>
      </c>
      <c r="D40" s="3" t="s">
        <v>71</v>
      </c>
      <c r="E40" s="63" cm="1">
        <f t="array" aca="1" ref="E40" ca="1">SUMIFS(OFFSET(REL_D,,MATCH(E$1,IND,0)-1),REL_D,$C$55,IF(LEFT($D40,1)="N",NwID,OrgID),$D40)</f>
        <v>0</v>
      </c>
      <c r="F40" s="63" cm="1">
        <f t="array" aca="1" ref="F40" ca="1">SUMIFS(OFFSET(REL_D,,MATCH(F$1,IND,0)-1),REL_D,F$3,IF(LEFT($D40,1)="N",NwID,OrgID),$D40)</f>
        <v>0</v>
      </c>
      <c r="G40" s="63" cm="1">
        <f t="array" aca="1" ref="G40" ca="1">SUMIFS(OFFSET(REL_D,,MATCH(G$1,IND,0)-1),REL_D,G$3,IF(LEFT($D40,1)="N",NwID,OrgID),$D40)</f>
        <v>1</v>
      </c>
      <c r="H40" s="63" cm="1">
        <f t="array" aca="1" ref="H40" ca="1">SUMIFS(OFFSET(REL_D,,MATCH(H$1,IND,0)-1),REL_D,H$3,IF(LEFT($D40,1)="N",NwID,OrgID),$D40)</f>
        <v>7</v>
      </c>
      <c r="I40" s="63" cm="1">
        <f t="array" aca="1" ref="I40" ca="1">SUMIFS(OFFSET(REL_D,,MATCH(I$1,IND,0)-1),REL_D,I$3,IF(LEFT($D40,1)="N",NwID,OrgID),$D40)</f>
        <v>13</v>
      </c>
      <c r="J40" s="72">
        <f ca="1">VLOOKUP(D40,Summary_Calc!D40:L80,9,FALSE)</f>
        <v>1</v>
      </c>
      <c r="K40" s="55">
        <f ca="1">VLOOKUP($D40,Summary_Calc!D40:Q79,14,0)</f>
        <v>2</v>
      </c>
      <c r="L40" s="55">
        <f ca="1">VLOOKUP($D40,Summary_Calc!D40:V79,19,0)</f>
        <v>49</v>
      </c>
      <c r="M40" s="71">
        <f ca="1">VLOOKUP($D40,Summary_Calc!D40:AA79,24,FALSE)</f>
        <v>50</v>
      </c>
    </row>
    <row r="41" spans="2:13" ht="12.75" customHeight="1" x14ac:dyDescent="0.25">
      <c r="B41" s="3" t="str">
        <f>VLOOKUP(D41,PRACTICE!A27:E68,5,0)</f>
        <v>SW1</v>
      </c>
      <c r="C41" s="3" t="str">
        <f>VLOOKUP(D41,PRACTICE!A27:E68,2,0)</f>
        <v>Queensbridge Group Practice</v>
      </c>
      <c r="D41" s="3" t="s">
        <v>72</v>
      </c>
      <c r="E41" s="63" cm="1">
        <f t="array" aca="1" ref="E41" ca="1">SUMIFS(OFFSET(REL_D,,MATCH(E$1,IND,0)-1),REL_D,$C$55,IF(LEFT($D41,1)="N",NwID,OrgID),$D41)</f>
        <v>0</v>
      </c>
      <c r="F41" s="63" cm="1">
        <f t="array" aca="1" ref="F41" ca="1">SUMIFS(OFFSET(REL_D,,MATCH(F$1,IND,0)-1),REL_D,F$3,IF(LEFT($D41,1)="N",NwID,OrgID),$D41)</f>
        <v>0</v>
      </c>
      <c r="G41" s="63" cm="1">
        <f t="array" aca="1" ref="G41" ca="1">SUMIFS(OFFSET(REL_D,,MATCH(G$1,IND,0)-1),REL_D,G$3,IF(LEFT($D41,1)="N",NwID,OrgID),$D41)</f>
        <v>0</v>
      </c>
      <c r="H41" s="63" cm="1">
        <f t="array" aca="1" ref="H41" ca="1">SUMIFS(OFFSET(REL_D,,MATCH(H$1,IND,0)-1),REL_D,H$3,IF(LEFT($D41,1)="N",NwID,OrgID),$D41)</f>
        <v>1</v>
      </c>
      <c r="I41" s="63" cm="1">
        <f t="array" aca="1" ref="I41" ca="1">SUMIFS(OFFSET(REL_D,,MATCH(I$1,IND,0)-1),REL_D,I$3,IF(LEFT($D41,1)="N",NwID,OrgID),$D41)</f>
        <v>1</v>
      </c>
      <c r="J41" s="72">
        <f ca="1">VLOOKUP(D41,Summary_Calc!D41:L81,9,FALSE)</f>
        <v>0</v>
      </c>
      <c r="K41" s="55">
        <f ca="1">VLOOKUP($D41,Summary_Calc!D41:Q80,14,0)</f>
        <v>3</v>
      </c>
      <c r="L41" s="55">
        <f ca="1">VLOOKUP($D41,Summary_Calc!D41:V80,19,0)</f>
        <v>8</v>
      </c>
      <c r="M41" s="71">
        <f ca="1">VLOOKUP($D41,Summary_Calc!D41:AA80,24,FALSE)</f>
        <v>10</v>
      </c>
    </row>
    <row r="42" spans="2:13" ht="12.75" customHeight="1" x14ac:dyDescent="0.25">
      <c r="B42" s="3" t="str">
        <f>VLOOKUP(D42,PRACTICE!A28:E69,5,0)</f>
        <v>SW1</v>
      </c>
      <c r="C42" s="3" t="str">
        <f>VLOOKUP(D42,PRACTICE!A28:E69,2,0)</f>
        <v>Richmond Road Medical Center</v>
      </c>
      <c r="D42" s="3" t="s">
        <v>73</v>
      </c>
      <c r="E42" s="63" cm="1">
        <f t="array" aca="1" ref="E42" ca="1">SUMIFS(OFFSET(REL_D,,MATCH(E$1,IND,0)-1),REL_D,$C$55,IF(LEFT($D42,1)="N",NwID,OrgID),$D42)</f>
        <v>0</v>
      </c>
      <c r="F42" s="63" cm="1">
        <f t="array" aca="1" ref="F42" ca="1">SUMIFS(OFFSET(REL_D,,MATCH(F$1,IND,0)-1),REL_D,F$3,IF(LEFT($D42,1)="N",NwID,OrgID),$D42)</f>
        <v>0</v>
      </c>
      <c r="G42" s="63" cm="1">
        <f t="array" aca="1" ref="G42" ca="1">SUMIFS(OFFSET(REL_D,,MATCH(G$1,IND,0)-1),REL_D,G$3,IF(LEFT($D42,1)="N",NwID,OrgID),$D42)</f>
        <v>2</v>
      </c>
      <c r="H42" s="63" cm="1">
        <f t="array" aca="1" ref="H42" ca="1">SUMIFS(OFFSET(REL_D,,MATCH(H$1,IND,0)-1),REL_D,H$3,IF(LEFT($D42,1)="N",NwID,OrgID),$D42)</f>
        <v>6</v>
      </c>
      <c r="I42" s="63" cm="1">
        <f t="array" aca="1" ref="I42" ca="1">SUMIFS(OFFSET(REL_D,,MATCH(I$1,IND,0)-1),REL_D,I$3,IF(LEFT($D42,1)="N",NwID,OrgID),$D42)</f>
        <v>6</v>
      </c>
      <c r="J42" s="72">
        <f ca="1">VLOOKUP(D42,Summary_Calc!D42:L82,9,FALSE)</f>
        <v>0</v>
      </c>
      <c r="K42" s="55">
        <f ca="1">VLOOKUP($D42,Summary_Calc!D42:Q81,14,0)</f>
        <v>64</v>
      </c>
      <c r="L42" s="55">
        <f ca="1">VLOOKUP($D42,Summary_Calc!D42:V81,19,0)</f>
        <v>64</v>
      </c>
      <c r="M42" s="71">
        <f ca="1">VLOOKUP($D42,Summary_Calc!D42:AA81,24,FALSE)</f>
        <v>65</v>
      </c>
    </row>
    <row r="43" spans="2:13" ht="12.75" customHeight="1" x14ac:dyDescent="0.25">
      <c r="B43" s="3" t="str">
        <f>VLOOKUP(D43,PRACTICE!A29:E70,5,0)</f>
        <v>NE2</v>
      </c>
      <c r="C43" s="3" t="str">
        <f>VLOOKUP(D43,PRACTICE!A29:E70,2,0)</f>
        <v>Riverside Practice</v>
      </c>
      <c r="D43" s="3" t="s">
        <v>74</v>
      </c>
      <c r="E43" s="63" cm="1">
        <f t="array" aca="1" ref="E43" ca="1">SUMIFS(OFFSET(REL_D,,MATCH(E$1,IND,0)-1),REL_D,$C$55,IF(LEFT($D43,1)="N",NwID,OrgID),$D43)</f>
        <v>0</v>
      </c>
      <c r="F43" s="63" cm="1">
        <f t="array" aca="1" ref="F43" ca="1">SUMIFS(OFFSET(REL_D,,MATCH(F$1,IND,0)-1),REL_D,F$3,IF(LEFT($D43,1)="N",NwID,OrgID),$D43)</f>
        <v>0</v>
      </c>
      <c r="G43" s="63" cm="1">
        <f t="array" aca="1" ref="G43" ca="1">SUMIFS(OFFSET(REL_D,,MATCH(G$1,IND,0)-1),REL_D,G$3,IF(LEFT($D43,1)="N",NwID,OrgID),$D43)</f>
        <v>4</v>
      </c>
      <c r="H43" s="63" cm="1">
        <f t="array" aca="1" ref="H43" ca="1">SUMIFS(OFFSET(REL_D,,MATCH(H$1,IND,0)-1),REL_D,H$3,IF(LEFT($D43,1)="N",NwID,OrgID),$D43)</f>
        <v>6</v>
      </c>
      <c r="I43" s="63" cm="1">
        <f t="array" aca="1" ref="I43" ca="1">SUMIFS(OFFSET(REL_D,,MATCH(I$1,IND,0)-1),REL_D,I$3,IF(LEFT($D43,1)="N",NwID,OrgID),$D43)</f>
        <v>9</v>
      </c>
      <c r="J43" s="72">
        <f ca="1">VLOOKUP(D43,Summary_Calc!D43:L83,9,FALSE)</f>
        <v>0</v>
      </c>
      <c r="K43" s="55">
        <f ca="1">VLOOKUP($D43,Summary_Calc!D43:Q82,14,0)</f>
        <v>14</v>
      </c>
      <c r="L43" s="55">
        <f ca="1">VLOOKUP($D43,Summary_Calc!D43:V82,19,0)</f>
        <v>23</v>
      </c>
      <c r="M43" s="71">
        <f ca="1">VLOOKUP($D43,Summary_Calc!D43:AA82,24,FALSE)</f>
        <v>28</v>
      </c>
    </row>
    <row r="44" spans="2:13" ht="12.75" customHeight="1" x14ac:dyDescent="0.25">
      <c r="B44" s="3" t="str">
        <f>VLOOKUP(D44,PRACTICE!A30:E71,5,0)</f>
        <v>NE2</v>
      </c>
      <c r="C44" s="3" t="str">
        <f>VLOOKUP(D44,PRACTICE!A30:E71,2,0)</f>
        <v>Rosewood Practice</v>
      </c>
      <c r="D44" s="3" t="s">
        <v>75</v>
      </c>
      <c r="E44" s="63" cm="1">
        <f t="array" aca="1" ref="E44" ca="1">SUMIFS(OFFSET(REL_D,,MATCH(E$1,IND,0)-1),REL_D,$C$55,IF(LEFT($D44,1)="N",NwID,OrgID),$D44)</f>
        <v>0</v>
      </c>
      <c r="F44" s="63" cm="1">
        <f t="array" aca="1" ref="F44" ca="1">SUMIFS(OFFSET(REL_D,,MATCH(F$1,IND,0)-1),REL_D,F$3,IF(LEFT($D44,1)="N",NwID,OrgID),$D44)</f>
        <v>0</v>
      </c>
      <c r="G44" s="63" cm="1">
        <f t="array" aca="1" ref="G44" ca="1">SUMIFS(OFFSET(REL_D,,MATCH(G$1,IND,0)-1),REL_D,G$3,IF(LEFT($D44,1)="N",NwID,OrgID),$D44)</f>
        <v>1</v>
      </c>
      <c r="H44" s="63" cm="1">
        <f t="array" aca="1" ref="H44" ca="1">SUMIFS(OFFSET(REL_D,,MATCH(H$1,IND,0)-1),REL_D,H$3,IF(LEFT($D44,1)="N",NwID,OrgID),$D44)</f>
        <v>2</v>
      </c>
      <c r="I44" s="63" cm="1">
        <f t="array" aca="1" ref="I44" ca="1">SUMIFS(OFFSET(REL_D,,MATCH(I$1,IND,0)-1),REL_D,I$3,IF(LEFT($D44,1)="N",NwID,OrgID),$D44)</f>
        <v>3</v>
      </c>
      <c r="J44" s="72">
        <f ca="1">VLOOKUP(D44,Summary_Calc!D44:L84,9,FALSE)</f>
        <v>1</v>
      </c>
      <c r="K44" s="55">
        <f ca="1">VLOOKUP($D44,Summary_Calc!D44:Q83,14,0)</f>
        <v>5</v>
      </c>
      <c r="L44" s="55">
        <f ca="1">VLOOKUP($D44,Summary_Calc!D44:V83,19,0)</f>
        <v>9</v>
      </c>
      <c r="M44" s="71">
        <f ca="1">VLOOKUP($D44,Summary_Calc!D44:AA83,24,FALSE)</f>
        <v>10</v>
      </c>
    </row>
    <row r="45" spans="2:13" ht="12.75" customHeight="1" x14ac:dyDescent="0.25">
      <c r="B45" s="3" t="str">
        <f>VLOOKUP(D45,PRACTICE!A31:E72,5,0)</f>
        <v>SW1</v>
      </c>
      <c r="C45" s="3" t="str">
        <f>VLOOKUP(D45,PRACTICE!A31:E72,2,0)</f>
        <v>Sandringham Road Practice</v>
      </c>
      <c r="D45" s="3" t="s">
        <v>76</v>
      </c>
      <c r="E45" s="63" cm="1">
        <f t="array" aca="1" ref="E45" ca="1">SUMIFS(OFFSET(REL_D,,MATCH(E$1,IND,0)-1),REL_D,$C$55,IF(LEFT($D45,1)="N",NwID,OrgID),$D45)</f>
        <v>0</v>
      </c>
      <c r="F45" s="63" cm="1">
        <f t="array" aca="1" ref="F45" ca="1">SUMIFS(OFFSET(REL_D,,MATCH(F$1,IND,0)-1),REL_D,F$3,IF(LEFT($D45,1)="N",NwID,OrgID),$D45)</f>
        <v>0</v>
      </c>
      <c r="G45" s="63" cm="1">
        <f t="array" aca="1" ref="G45" ca="1">SUMIFS(OFFSET(REL_D,,MATCH(G$1,IND,0)-1),REL_D,G$3,IF(LEFT($D45,1)="N",NwID,OrgID),$D45)</f>
        <v>2</v>
      </c>
      <c r="H45" s="63" cm="1">
        <f t="array" aca="1" ref="H45" ca="1">SUMIFS(OFFSET(REL_D,,MATCH(H$1,IND,0)-1),REL_D,H$3,IF(LEFT($D45,1)="N",NwID,OrgID),$D45)</f>
        <v>2</v>
      </c>
      <c r="I45" s="63" cm="1">
        <f t="array" aca="1" ref="I45" ca="1">SUMIFS(OFFSET(REL_D,,MATCH(I$1,IND,0)-1),REL_D,I$3,IF(LEFT($D45,1)="N",NwID,OrgID),$D45)</f>
        <v>9</v>
      </c>
      <c r="J45" s="72">
        <f ca="1">VLOOKUP(D45,Summary_Calc!D45:L85,9,FALSE)</f>
        <v>0</v>
      </c>
      <c r="K45" s="55">
        <f ca="1">VLOOKUP($D45,Summary_Calc!D45:Q84,14,0)</f>
        <v>11</v>
      </c>
      <c r="L45" s="55">
        <f ca="1">VLOOKUP($D45,Summary_Calc!D45:V84,19,0)</f>
        <v>11</v>
      </c>
      <c r="M45" s="71">
        <f ca="1">VLOOKUP($D45,Summary_Calc!D45:AA84,24,FALSE)</f>
        <v>15</v>
      </c>
    </row>
    <row r="46" spans="2:13" ht="12.75" customHeight="1" x14ac:dyDescent="0.25">
      <c r="B46" s="3" t="str">
        <f>VLOOKUP(D46,PRACTICE!A32:E73,5,0)</f>
        <v>SW2</v>
      </c>
      <c r="C46" s="3" t="str">
        <f>VLOOKUP(D46,PRACTICE!A32:E73,2,0)</f>
        <v>Shoreditch Park Surgery</v>
      </c>
      <c r="D46" s="3" t="s">
        <v>77</v>
      </c>
      <c r="E46" s="63" cm="1">
        <f t="array" aca="1" ref="E46" ca="1">SUMIFS(OFFSET(REL_D,,MATCH(E$1,IND,0)-1),REL_D,$C$55,IF(LEFT($D46,1)="N",NwID,OrgID),$D46)</f>
        <v>0</v>
      </c>
      <c r="F46" s="63" cm="1">
        <f t="array" aca="1" ref="F46" ca="1">SUMIFS(OFFSET(REL_D,,MATCH(F$1,IND,0)-1),REL_D,F$3,IF(LEFT($D46,1)="N",NwID,OrgID),$D46)</f>
        <v>0</v>
      </c>
      <c r="G46" s="63" cm="1">
        <f t="array" aca="1" ref="G46" ca="1">SUMIFS(OFFSET(REL_D,,MATCH(G$1,IND,0)-1),REL_D,G$3,IF(LEFT($D46,1)="N",NwID,OrgID),$D46)</f>
        <v>0</v>
      </c>
      <c r="H46" s="63" cm="1">
        <f t="array" aca="1" ref="H46" ca="1">SUMIFS(OFFSET(REL_D,,MATCH(H$1,IND,0)-1),REL_D,H$3,IF(LEFT($D46,1)="N",NwID,OrgID),$D46)</f>
        <v>0</v>
      </c>
      <c r="I46" s="63" cm="1">
        <f t="array" aca="1" ref="I46" ca="1">SUMIFS(OFFSET(REL_D,,MATCH(I$1,IND,0)-1),REL_D,I$3,IF(LEFT($D46,1)="N",NwID,OrgID),$D46)</f>
        <v>0</v>
      </c>
      <c r="J46" s="72">
        <f ca="1">VLOOKUP(D46,Summary_Calc!D46:L86,9,FALSE)</f>
        <v>0</v>
      </c>
      <c r="K46" s="55">
        <f ca="1">VLOOKUP($D46,Summary_Calc!D46:Q85,14,0)</f>
        <v>59</v>
      </c>
      <c r="L46" s="55">
        <f ca="1">VLOOKUP($D46,Summary_Calc!D46:V85,19,0)</f>
        <v>60</v>
      </c>
      <c r="M46" s="71">
        <f ca="1">VLOOKUP($D46,Summary_Calc!D46:AA85,24,FALSE)</f>
        <v>100</v>
      </c>
    </row>
    <row r="47" spans="2:13" ht="12.75" customHeight="1" x14ac:dyDescent="0.25">
      <c r="B47" s="3" t="str">
        <f>VLOOKUP(D47,PRACTICE!A33:E74,5,0)</f>
        <v>NW2</v>
      </c>
      <c r="C47" s="3" t="str">
        <f>VLOOKUP(D47,PRACTICE!A33:E74,2,0)</f>
        <v>Somerford Grove Health Centre</v>
      </c>
      <c r="D47" s="3" t="s">
        <v>78</v>
      </c>
      <c r="E47" s="63" cm="1">
        <f t="array" aca="1" ref="E47" ca="1">SUMIFS(OFFSET(REL_D,,MATCH(E$1,IND,0)-1),REL_D,$C$55,IF(LEFT($D47,1)="N",NwID,OrgID),$D47)</f>
        <v>0</v>
      </c>
      <c r="F47" s="63" cm="1">
        <f t="array" aca="1" ref="F47" ca="1">SUMIFS(OFFSET(REL_D,,MATCH(F$1,IND,0)-1),REL_D,F$3,IF(LEFT($D47,1)="N",NwID,OrgID),$D47)</f>
        <v>4</v>
      </c>
      <c r="G47" s="63" cm="1">
        <f t="array" aca="1" ref="G47" ca="1">SUMIFS(OFFSET(REL_D,,MATCH(G$1,IND,0)-1),REL_D,G$3,IF(LEFT($D47,1)="N",NwID,OrgID),$D47)</f>
        <v>9</v>
      </c>
      <c r="H47" s="63" cm="1">
        <f t="array" aca="1" ref="H47" ca="1">SUMIFS(OFFSET(REL_D,,MATCH(H$1,IND,0)-1),REL_D,H$3,IF(LEFT($D47,1)="N",NwID,OrgID),$D47)</f>
        <v>12</v>
      </c>
      <c r="I47" s="63" cm="1">
        <f t="array" aca="1" ref="I47" ca="1">SUMIFS(OFFSET(REL_D,,MATCH(I$1,IND,0)-1),REL_D,I$3,IF(LEFT($D47,1)="N",NwID,OrgID),$D47)</f>
        <v>16</v>
      </c>
      <c r="J47" s="72">
        <f ca="1">VLOOKUP(D47,Summary_Calc!D47:L87,9,FALSE)</f>
        <v>40</v>
      </c>
      <c r="K47" s="55">
        <f ca="1">VLOOKUP($D47,Summary_Calc!D47:Q86,14,0)</f>
        <v>54</v>
      </c>
      <c r="L47" s="55">
        <f ca="1">VLOOKUP($D47,Summary_Calc!D47:V86,19,0)</f>
        <v>72</v>
      </c>
      <c r="M47" s="71">
        <f ca="1">VLOOKUP($D47,Summary_Calc!D47:AA86,24,FALSE)</f>
        <v>97</v>
      </c>
    </row>
    <row r="48" spans="2:13" ht="12.75" customHeight="1" x14ac:dyDescent="0.25">
      <c r="B48" s="3" t="str">
        <f>VLOOKUP(D48,PRACTICE!A35:E77,5,0)</f>
        <v>NE1</v>
      </c>
      <c r="C48" s="3" t="str">
        <f>VLOOKUP(D48,PRACTICE!A35:E77,2,0)</f>
        <v>Spring Hill Practice</v>
      </c>
      <c r="D48" s="3" t="s">
        <v>79</v>
      </c>
      <c r="E48" s="63" cm="1">
        <f t="array" aca="1" ref="E48" ca="1">SUMIFS(OFFSET(REL_D,,MATCH(E$1,IND,0)-1),REL_D,$C$55,IF(LEFT($D48,1)="N",NwID,OrgID),$D48)</f>
        <v>0</v>
      </c>
      <c r="F48" s="63" cm="1">
        <f t="array" aca="1" ref="F48" ca="1">SUMIFS(OFFSET(REL_D,,MATCH(F$1,IND,0)-1),REL_D,F$3,IF(LEFT($D48,1)="N",NwID,OrgID),$D48)</f>
        <v>0</v>
      </c>
      <c r="G48" s="63" cm="1">
        <f t="array" aca="1" ref="G48" ca="1">SUMIFS(OFFSET(REL_D,,MATCH(G$1,IND,0)-1),REL_D,G$3,IF(LEFT($D48,1)="N",NwID,OrgID),$D48)</f>
        <v>8</v>
      </c>
      <c r="H48" s="63" cm="1">
        <f t="array" aca="1" ref="H48" ca="1">SUMIFS(OFFSET(REL_D,,MATCH(H$1,IND,0)-1),REL_D,H$3,IF(LEFT($D48,1)="N",NwID,OrgID),$D48)</f>
        <v>10</v>
      </c>
      <c r="I48" s="63" cm="1">
        <f t="array" aca="1" ref="I48" ca="1">SUMIFS(OFFSET(REL_D,,MATCH(I$1,IND,0)-1),REL_D,I$3,IF(LEFT($D48,1)="N",NwID,OrgID),$D48)</f>
        <v>31</v>
      </c>
      <c r="J48" s="72">
        <f ca="1">VLOOKUP(D48,Summary_Calc!D48:L90,9,FALSE)</f>
        <v>14</v>
      </c>
      <c r="K48" s="55">
        <f ca="1">VLOOKUP($D48,Summary_Calc!D48:Q89,14,0)</f>
        <v>18</v>
      </c>
      <c r="L48" s="55">
        <f ca="1">VLOOKUP($D48,Summary_Calc!D48:V89,19,0)</f>
        <v>91</v>
      </c>
      <c r="M48" s="71">
        <f ca="1">VLOOKUP($D48,Summary_Calc!D48:AA89,24,FALSE)</f>
        <v>101</v>
      </c>
    </row>
    <row r="49" spans="2:27" ht="12.75" customHeight="1" x14ac:dyDescent="0.25">
      <c r="B49" s="3" t="str">
        <f>VLOOKUP(D49,PRACTICE!A35:E78,5,0)</f>
        <v>NE1</v>
      </c>
      <c r="C49" s="3" t="str">
        <f>VLOOKUP(D49,PRACTICE!A35:E78,2,0)</f>
        <v>Stamford Hill Group Practice</v>
      </c>
      <c r="D49" s="3" t="s">
        <v>80</v>
      </c>
      <c r="E49" s="63" cm="1">
        <f t="array" aca="1" ref="E49" ca="1">SUMIFS(OFFSET(REL_D,,MATCH(E$1,IND,0)-1),REL_D,$C$55,IF(LEFT($D49,1)="N",NwID,OrgID),$D49)</f>
        <v>0</v>
      </c>
      <c r="F49" s="63" cm="1">
        <f t="array" aca="1" ref="F49" ca="1">SUMIFS(OFFSET(REL_D,,MATCH(F$1,IND,0)-1),REL_D,F$3,IF(LEFT($D49,1)="N",NwID,OrgID),$D49)</f>
        <v>0</v>
      </c>
      <c r="G49" s="63" cm="1">
        <f t="array" aca="1" ref="G49" ca="1">SUMIFS(OFFSET(REL_D,,MATCH(G$1,IND,0)-1),REL_D,G$3,IF(LEFT($D49,1)="N",NwID,OrgID),$D49)</f>
        <v>0</v>
      </c>
      <c r="H49" s="63" cm="1">
        <f t="array" aca="1" ref="H49" ca="1">SUMIFS(OFFSET(REL_D,,MATCH(H$1,IND,0)-1),REL_D,H$3,IF(LEFT($D49,1)="N",NwID,OrgID),$D49)</f>
        <v>0</v>
      </c>
      <c r="I49" s="63" cm="1">
        <f t="array" aca="1" ref="I49" ca="1">SUMIFS(OFFSET(REL_D,,MATCH(I$1,IND,0)-1),REL_D,I$3,IF(LEFT($D49,1)="N",NwID,OrgID),$D49)</f>
        <v>2</v>
      </c>
      <c r="J49" s="72">
        <f ca="1">VLOOKUP(D49,Summary_Calc!D49:L91,9,FALSE)</f>
        <v>0</v>
      </c>
      <c r="K49" s="55">
        <f ca="1">VLOOKUP($D49,Summary_Calc!D49:Q90,14,0)</f>
        <v>4</v>
      </c>
      <c r="L49" s="55">
        <f ca="1">VLOOKUP($D49,Summary_Calc!D49:V90,19,0)</f>
        <v>8</v>
      </c>
      <c r="M49" s="71">
        <f ca="1">VLOOKUP($D49,Summary_Calc!D49:AA90,24,FALSE)</f>
        <v>23</v>
      </c>
    </row>
    <row r="50" spans="2:27" ht="12.75" customHeight="1" x14ac:dyDescent="0.25">
      <c r="B50" s="3" t="str">
        <f>VLOOKUP(D50,PRACTICE!A36:E79,5,0)</f>
        <v>NW1</v>
      </c>
      <c r="C50" s="3" t="str">
        <f>VLOOKUP(D50,PRACTICE!A36:E79,2,0)</f>
        <v>Statham Grove Surgery</v>
      </c>
      <c r="D50" s="3" t="s">
        <v>81</v>
      </c>
      <c r="E50" s="63" cm="1">
        <f t="array" aca="1" ref="E50" ca="1">SUMIFS(OFFSET(REL_D,,MATCH(E$1,IND,0)-1),REL_D,$C$55,IF(LEFT($D50,1)="N",NwID,OrgID),$D50)</f>
        <v>0</v>
      </c>
      <c r="F50" s="63" cm="1">
        <f t="array" aca="1" ref="F50" ca="1">SUMIFS(OFFSET(REL_D,,MATCH(F$1,IND,0)-1),REL_D,F$3,IF(LEFT($D50,1)="N",NwID,OrgID),$D50)</f>
        <v>0</v>
      </c>
      <c r="G50" s="63" cm="1">
        <f t="array" aca="1" ref="G50" ca="1">SUMIFS(OFFSET(REL_D,,MATCH(G$1,IND,0)-1),REL_D,G$3,IF(LEFT($D50,1)="N",NwID,OrgID),$D50)</f>
        <v>3</v>
      </c>
      <c r="H50" s="63" cm="1">
        <f t="array" aca="1" ref="H50" ca="1">SUMIFS(OFFSET(REL_D,,MATCH(H$1,IND,0)-1),REL_D,H$3,IF(LEFT($D50,1)="N",NwID,OrgID),$D50)</f>
        <v>2</v>
      </c>
      <c r="I50" s="63" cm="1">
        <f t="array" aca="1" ref="I50" ca="1">SUMIFS(OFFSET(REL_D,,MATCH(I$1,IND,0)-1),REL_D,I$3,IF(LEFT($D50,1)="N",NwID,OrgID),$D50)</f>
        <v>5</v>
      </c>
      <c r="J50" s="72">
        <f ca="1">VLOOKUP(D50,Summary_Calc!D50:L92,9,FALSE)</f>
        <v>4</v>
      </c>
      <c r="K50" s="55">
        <f ca="1">VLOOKUP($D50,Summary_Calc!D50:Q91,14,0)</f>
        <v>10</v>
      </c>
      <c r="L50" s="55">
        <f ca="1">VLOOKUP($D50,Summary_Calc!D50:V91,19,0)</f>
        <v>18</v>
      </c>
      <c r="M50" s="71">
        <f ca="1">VLOOKUP($D50,Summary_Calc!D50:AA91,24,FALSE)</f>
        <v>22</v>
      </c>
    </row>
    <row r="51" spans="2:27" ht="12.75" customHeight="1" x14ac:dyDescent="0.25">
      <c r="B51" s="3" t="str">
        <f>VLOOKUP(D51,PRACTICE!A38:E81,5,0)</f>
        <v>SE2</v>
      </c>
      <c r="C51" s="3" t="str">
        <f>VLOOKUP(D51,PRACTICE!A38:E81,2,0)</f>
        <v>Trowbridge Practice</v>
      </c>
      <c r="D51" s="3" t="s">
        <v>82</v>
      </c>
      <c r="E51" s="63" cm="1">
        <f t="array" aca="1" ref="E51" ca="1">SUMIFS(OFFSET(REL_D,,MATCH(E$1,IND,0)-1),REL_D,$C$55,IF(LEFT($D51,1)="N",NwID,OrgID),$D51)</f>
        <v>0</v>
      </c>
      <c r="F51" s="63" cm="1">
        <f t="array" aca="1" ref="F51" ca="1">SUMIFS(OFFSET(REL_D,,MATCH(F$1,IND,0)-1),REL_D,F$3,IF(LEFT($D51,1)="N",NwID,OrgID),$D51)</f>
        <v>0</v>
      </c>
      <c r="G51" s="63" cm="1">
        <f t="array" aca="1" ref="G51" ca="1">SUMIFS(OFFSET(REL_D,,MATCH(G$1,IND,0)-1),REL_D,G$3,IF(LEFT($D51,1)="N",NwID,OrgID),$D51)</f>
        <v>1</v>
      </c>
      <c r="H51" s="63" cm="1">
        <f t="array" aca="1" ref="H51" ca="1">SUMIFS(OFFSET(REL_D,,MATCH(H$1,IND,0)-1),REL_D,H$3,IF(LEFT($D51,1)="N",NwID,OrgID),$D51)</f>
        <v>0</v>
      </c>
      <c r="I51" s="63" cm="1">
        <f t="array" aca="1" ref="I51" ca="1">SUMIFS(OFFSET(REL_D,,MATCH(I$1,IND,0)-1),REL_D,I$3,IF(LEFT($D51,1)="N",NwID,OrgID),$D51)</f>
        <v>6</v>
      </c>
      <c r="J51" s="72">
        <f ca="1">VLOOKUP(D51,Summary_Calc!D51:L93,9,FALSE)</f>
        <v>0</v>
      </c>
      <c r="K51" s="55">
        <f ca="1">VLOOKUP($D51,Summary_Calc!D51:Q92,14,0)</f>
        <v>0</v>
      </c>
      <c r="L51" s="55">
        <f ca="1">VLOOKUP($D51,Summary_Calc!D51:V92,19,0)</f>
        <v>16</v>
      </c>
      <c r="M51" s="71">
        <f ca="1">VLOOKUP($D51,Summary_Calc!D51:AA92,24,FALSE)</f>
        <v>118</v>
      </c>
    </row>
    <row r="52" spans="2:27" ht="12.75" customHeight="1" x14ac:dyDescent="0.25">
      <c r="B52" s="3" t="str">
        <f>VLOOKUP(D52,PRACTICE!A39:E82,5,0)</f>
        <v>SE2</v>
      </c>
      <c r="C52" s="3" t="str">
        <f>VLOOKUP(D52,PRACTICE!A39:E82,2,0)</f>
        <v>Well Street Surgery</v>
      </c>
      <c r="D52" s="3" t="s">
        <v>83</v>
      </c>
      <c r="E52" s="63" cm="1">
        <f t="array" aca="1" ref="E52" ca="1">SUMIFS(OFFSET(REL_D,,MATCH(E$1,IND,0)-1),REL_D,$C$55,IF(LEFT($D52,1)="N",NwID,OrgID),$D52)</f>
        <v>0</v>
      </c>
      <c r="F52" s="63" cm="1">
        <f t="array" aca="1" ref="F52" ca="1">SUMIFS(OFFSET(REL_D,,MATCH(F$1,IND,0)-1),REL_D,F$3,IF(LEFT($D52,1)="N",NwID,OrgID),$D52)</f>
        <v>0</v>
      </c>
      <c r="G52" s="63" cm="1">
        <f t="array" aca="1" ref="G52" ca="1">SUMIFS(OFFSET(REL_D,,MATCH(G$1,IND,0)-1),REL_D,G$3,IF(LEFT($D52,1)="N",NwID,OrgID),$D52)</f>
        <v>0</v>
      </c>
      <c r="H52" s="63" cm="1">
        <f t="array" aca="1" ref="H52" ca="1">SUMIFS(OFFSET(REL_D,,MATCH(H$1,IND,0)-1),REL_D,H$3,IF(LEFT($D52,1)="N",NwID,OrgID),$D52)</f>
        <v>1</v>
      </c>
      <c r="I52" s="63" cm="1">
        <f t="array" aca="1" ref="I52" ca="1">SUMIFS(OFFSET(REL_D,,MATCH(I$1,IND,0)-1),REL_D,I$3,IF(LEFT($D52,1)="N",NwID,OrgID),$D52)</f>
        <v>3</v>
      </c>
      <c r="J52" s="72">
        <f ca="1">VLOOKUP(D52,Summary_Calc!D52:L94,9,FALSE)</f>
        <v>0</v>
      </c>
      <c r="K52" s="55">
        <f ca="1">VLOOKUP($D52,Summary_Calc!D52:Q93,14,0)</f>
        <v>0</v>
      </c>
      <c r="L52" s="55">
        <f ca="1">VLOOKUP($D52,Summary_Calc!D52:V93,19,0)</f>
        <v>25</v>
      </c>
      <c r="M52" s="71">
        <f ca="1">VLOOKUP($D52,Summary_Calc!D52:AA93,24,FALSE)</f>
        <v>72</v>
      </c>
    </row>
    <row r="53" spans="2:27" ht="12.75" customHeight="1" x14ac:dyDescent="0.25">
      <c r="B53" s="3" t="str">
        <f>VLOOKUP(D53,PRACTICE!A40:E83,5,0)</f>
        <v>SE2</v>
      </c>
      <c r="C53" s="3" t="str">
        <f>VLOOKUP(D53,PRACTICE!A40:E83,2,0)</f>
        <v>Wick Health Centre</v>
      </c>
      <c r="D53" s="3" t="s">
        <v>84</v>
      </c>
      <c r="E53" s="63" cm="1">
        <f t="array" aca="1" ref="E53" ca="1">SUMIFS(OFFSET(REL_D,,MATCH(E$1,IND,0)-1),REL_D,$C$55,IF(LEFT($D53,1)="N",NwID,OrgID),$D53)</f>
        <v>0</v>
      </c>
      <c r="F53" s="63" cm="1">
        <f t="array" aca="1" ref="F53" ca="1">SUMIFS(OFFSET(REL_D,,MATCH(F$1,IND,0)-1),REL_D,F$3,IF(LEFT($D53,1)="N",NwID,OrgID),$D53)</f>
        <v>0</v>
      </c>
      <c r="G53" s="63" cm="1">
        <f t="array" aca="1" ref="G53" ca="1">SUMIFS(OFFSET(REL_D,,MATCH(G$1,IND,0)-1),REL_D,G$3,IF(LEFT($D53,1)="N",NwID,OrgID),$D53)</f>
        <v>0</v>
      </c>
      <c r="H53" s="63" cm="1">
        <f t="array" aca="1" ref="H53" ca="1">SUMIFS(OFFSET(REL_D,,MATCH(H$1,IND,0)-1),REL_D,H$3,IF(LEFT($D53,1)="N",NwID,OrgID),$D53)</f>
        <v>1</v>
      </c>
      <c r="I53" s="63" cm="1">
        <f t="array" aca="1" ref="I53" ca="1">SUMIFS(OFFSET(REL_D,,MATCH(I$1,IND,0)-1),REL_D,I$3,IF(LEFT($D53,1)="N",NwID,OrgID),$D53)</f>
        <v>1</v>
      </c>
      <c r="J53" s="72">
        <f ca="1">VLOOKUP(D53,Summary_Calc!D53:L95,9,FALSE)</f>
        <v>0</v>
      </c>
      <c r="K53" s="55">
        <f ca="1">VLOOKUP($D53,Summary_Calc!D53:Q94,14,0)</f>
        <v>20</v>
      </c>
      <c r="L53" s="55">
        <f ca="1">VLOOKUP($D53,Summary_Calc!D53:V94,19,0)</f>
        <v>34</v>
      </c>
      <c r="M53" s="71">
        <f ca="1">VLOOKUP($D53,Summary_Calc!D53:AA94,24,FALSE)</f>
        <v>56</v>
      </c>
    </row>
    <row r="54" spans="2:27" ht="12.75" customHeight="1" x14ac:dyDescent="0.25">
      <c r="B54" s="138"/>
      <c r="C54" s="138"/>
      <c r="D54" s="138" t="s">
        <v>45</v>
      </c>
      <c r="E54" s="139">
        <f t="shared" ref="E54:I54" ca="1" si="3">SUM(E15:E53)</f>
        <v>0</v>
      </c>
      <c r="F54" s="139">
        <f t="shared" ca="1" si="3"/>
        <v>34</v>
      </c>
      <c r="G54" s="139">
        <f t="shared" ca="1" si="3"/>
        <v>152</v>
      </c>
      <c r="H54" s="139">
        <f t="shared" ca="1" si="3"/>
        <v>276</v>
      </c>
      <c r="I54" s="139">
        <f t="shared" ca="1" si="3"/>
        <v>554</v>
      </c>
      <c r="J54" s="133">
        <f ca="1">VLOOKUP(D54,Summary_Calc!D54:L96,9,FALSE)</f>
        <v>227</v>
      </c>
      <c r="K54" s="163">
        <f ca="1">VLOOKUP($D54,Summary_Calc!D54:Q95,14,0)</f>
        <v>986</v>
      </c>
      <c r="L54" s="162">
        <f ca="1">VLOOKUP($D54,Summary_Calc!D54:V95,19,0)</f>
        <v>1526</v>
      </c>
      <c r="M54" s="135">
        <f ca="1">VLOOKUP($D54,Summary_Calc!D54:AA95,24,FALSE)</f>
        <v>2147</v>
      </c>
    </row>
    <row r="55" spans="2:27" ht="12.75" customHeight="1" x14ac:dyDescent="0.25">
      <c r="B55" s="52" t="s">
        <v>85</v>
      </c>
      <c r="C55" s="50">
        <v>44105</v>
      </c>
      <c r="D55" s="3"/>
      <c r="E55" s="3"/>
      <c r="F55" s="3"/>
      <c r="G55" s="3"/>
      <c r="H55" s="3"/>
      <c r="I55" s="3"/>
      <c r="J55" s="3"/>
      <c r="K55" s="3"/>
      <c r="L55" s="3"/>
      <c r="M55" s="3"/>
    </row>
    <row r="56" spans="2:27" ht="12.75" customHeight="1" x14ac:dyDescent="0.25">
      <c r="B56" s="49"/>
      <c r="C56" s="50"/>
      <c r="D56" s="3"/>
      <c r="E56" s="3"/>
      <c r="F56" s="3"/>
      <c r="G56" s="3"/>
      <c r="H56" s="3"/>
      <c r="I56" s="3"/>
      <c r="J56" s="3"/>
      <c r="K56" s="3"/>
      <c r="L56" s="3"/>
      <c r="M56" s="3"/>
    </row>
    <row r="57" spans="2:27" s="57" customFormat="1" ht="12.75" customHeight="1" x14ac:dyDescent="0.25">
      <c r="B57" s="53"/>
      <c r="C57" s="73"/>
      <c r="D57" s="3"/>
      <c r="E57" s="3"/>
      <c r="F57" s="74"/>
      <c r="G57" s="74"/>
      <c r="H57" s="74"/>
      <c r="I57" s="74"/>
      <c r="J57" s="3"/>
      <c r="K57" s="3"/>
      <c r="L57" s="3"/>
      <c r="M57" s="3"/>
      <c r="O57" s="70"/>
      <c r="P57" s="70"/>
      <c r="Q57" s="70"/>
      <c r="R57" s="70"/>
      <c r="S57" s="70"/>
      <c r="T57" s="70"/>
      <c r="U57" s="70"/>
      <c r="V57" s="70"/>
      <c r="W57" s="70"/>
      <c r="X57" s="70"/>
      <c r="Y57" s="70"/>
      <c r="Z57" s="70"/>
      <c r="AA57" s="70"/>
    </row>
    <row r="58" spans="2:27" s="70" customFormat="1" ht="12.75" customHeight="1" x14ac:dyDescent="0.25">
      <c r="B58" s="180"/>
      <c r="C58" s="181"/>
      <c r="E58" s="182"/>
      <c r="F58" s="181"/>
      <c r="G58" s="181"/>
      <c r="H58" s="181"/>
      <c r="I58" s="181"/>
      <c r="J58" s="182"/>
      <c r="K58" s="182"/>
      <c r="L58" s="182"/>
      <c r="M58" s="182"/>
    </row>
    <row r="59" spans="2:27" s="70" customFormat="1" ht="15" customHeight="1" x14ac:dyDescent="0.25">
      <c r="B59" s="181"/>
      <c r="C59" s="183"/>
      <c r="F59" s="181"/>
      <c r="G59" s="181"/>
      <c r="H59" s="181"/>
      <c r="I59" s="181"/>
    </row>
    <row r="60" spans="2:27" s="69" customFormat="1" ht="15" customHeight="1" x14ac:dyDescent="0.25">
      <c r="B60" s="184"/>
      <c r="C60" s="184" t="s">
        <v>197</v>
      </c>
      <c r="D60" s="69" t="s">
        <v>198</v>
      </c>
      <c r="F60" s="70"/>
      <c r="G60" s="184" t="s">
        <v>197</v>
      </c>
      <c r="H60" s="70" t="s">
        <v>192</v>
      </c>
      <c r="I60" s="70"/>
    </row>
    <row r="61" spans="2:27" s="69" customFormat="1" ht="15" customHeight="1" x14ac:dyDescent="0.25">
      <c r="B61" s="184"/>
      <c r="C61" s="184" t="s">
        <v>122</v>
      </c>
      <c r="D61" s="69">
        <f ca="1">F54</f>
        <v>34</v>
      </c>
      <c r="F61" s="70"/>
      <c r="G61" s="184" t="s">
        <v>122</v>
      </c>
      <c r="H61" s="70">
        <f ca="1">J54</f>
        <v>227</v>
      </c>
      <c r="I61" s="70"/>
    </row>
    <row r="62" spans="2:27" s="69" customFormat="1" ht="15" customHeight="1" x14ac:dyDescent="0.25">
      <c r="B62" s="184"/>
      <c r="C62" s="181" t="s">
        <v>125</v>
      </c>
      <c r="D62" s="69">
        <f ca="1">G54</f>
        <v>152</v>
      </c>
      <c r="F62" s="70"/>
      <c r="G62" s="181" t="s">
        <v>125</v>
      </c>
      <c r="H62" s="70">
        <f ca="1">K54</f>
        <v>986</v>
      </c>
      <c r="I62" s="70"/>
    </row>
    <row r="63" spans="2:27" s="69" customFormat="1" ht="15" customHeight="1" x14ac:dyDescent="0.25">
      <c r="B63" s="184"/>
      <c r="C63" s="184" t="s">
        <v>127</v>
      </c>
      <c r="D63" s="69">
        <f ca="1">H54</f>
        <v>276</v>
      </c>
      <c r="F63" s="70"/>
      <c r="G63" s="184" t="s">
        <v>127</v>
      </c>
      <c r="H63" s="70">
        <f ca="1">L54</f>
        <v>1526</v>
      </c>
      <c r="I63" s="70"/>
    </row>
    <row r="64" spans="2:27" s="69" customFormat="1" ht="15" customHeight="1" x14ac:dyDescent="0.25">
      <c r="B64" s="184"/>
      <c r="C64" s="184" t="s">
        <v>129</v>
      </c>
      <c r="D64" s="69">
        <f ca="1">I54</f>
        <v>554</v>
      </c>
      <c r="F64" s="70"/>
      <c r="G64" s="184" t="s">
        <v>129</v>
      </c>
      <c r="H64" s="70">
        <f ca="1">M54</f>
        <v>2147</v>
      </c>
      <c r="I64" s="70"/>
    </row>
    <row r="65" s="69" customFormat="1" ht="15" customHeight="1" x14ac:dyDescent="0.25"/>
    <row r="66" s="69" customFormat="1" ht="15" customHeight="1" x14ac:dyDescent="0.25"/>
    <row r="67" s="69" customFormat="1" ht="15" customHeight="1" x14ac:dyDescent="0.25"/>
  </sheetData>
  <mergeCells count="2">
    <mergeCell ref="J2:K2"/>
    <mergeCell ref="E3:E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A3D2A-A015-4EC6-8BE4-BEBD909043D5}">
  <sheetPr>
    <tabColor theme="0" tint="-0.249977111117893"/>
  </sheetPr>
  <dimension ref="A1:AD37"/>
  <sheetViews>
    <sheetView showGridLines="0" tabSelected="1" workbookViewId="0">
      <selection activeCell="P14" sqref="P14"/>
    </sheetView>
  </sheetViews>
  <sheetFormatPr defaultColWidth="0" defaultRowHeight="15" zeroHeight="1" x14ac:dyDescent="0.25"/>
  <cols>
    <col min="1" max="30" width="9.140625" customWidth="1"/>
    <col min="31" max="16384" width="9.140625" hidden="1"/>
  </cols>
  <sheetData>
    <row r="1" x14ac:dyDescent="0.25"/>
    <row r="2" x14ac:dyDescent="0.25"/>
    <row r="3" x14ac:dyDescent="0.25"/>
    <row r="4" x14ac:dyDescent="0.25"/>
    <row r="5" x14ac:dyDescent="0.25"/>
    <row r="6" x14ac:dyDescent="0.25"/>
    <row r="7" x14ac:dyDescent="0.25"/>
    <row r="8" x14ac:dyDescent="0.25"/>
    <row r="9" x14ac:dyDescent="0.25"/>
    <row r="10" x14ac:dyDescent="0.25"/>
    <row r="11" x14ac:dyDescent="0.25"/>
    <row r="12" x14ac:dyDescent="0.25"/>
    <row r="13" x14ac:dyDescent="0.25"/>
    <row r="14" x14ac:dyDescent="0.25"/>
    <row r="15" x14ac:dyDescent="0.25"/>
    <row r="16" x14ac:dyDescent="0.25"/>
    <row r="17" x14ac:dyDescent="0.25"/>
    <row r="18" x14ac:dyDescent="0.25"/>
    <row r="19" x14ac:dyDescent="0.25"/>
    <row r="20" x14ac:dyDescent="0.25"/>
    <row r="21" x14ac:dyDescent="0.25"/>
    <row r="22" x14ac:dyDescent="0.25"/>
    <row r="23" x14ac:dyDescent="0.25"/>
    <row r="24" x14ac:dyDescent="0.25"/>
    <row r="25" x14ac:dyDescent="0.25"/>
    <row r="26" x14ac:dyDescent="0.25"/>
    <row r="27" x14ac:dyDescent="0.25"/>
    <row r="28" x14ac:dyDescent="0.25"/>
    <row r="29" x14ac:dyDescent="0.25"/>
    <row r="30" x14ac:dyDescent="0.25"/>
    <row r="31" x14ac:dyDescent="0.25"/>
    <row r="32" x14ac:dyDescent="0.25"/>
    <row r="33" x14ac:dyDescent="0.25"/>
    <row r="34" x14ac:dyDescent="0.25"/>
    <row r="35" x14ac:dyDescent="0.25"/>
    <row r="36" x14ac:dyDescent="0.25"/>
    <row r="37" x14ac:dyDescent="0.25"/>
  </sheetData>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4" tint="0.79998168889431442"/>
  </sheetPr>
  <dimension ref="A1:AB67"/>
  <sheetViews>
    <sheetView showRowColHeaders="0" zoomScale="80" zoomScaleNormal="80" workbookViewId="0">
      <pane xSplit="3" ySplit="5" topLeftCell="D6" activePane="bottomRight" state="frozen"/>
      <selection pane="topRight" activeCell="D1" sqref="D1"/>
      <selection pane="bottomLeft" activeCell="A6" sqref="A6"/>
      <selection pane="bottomRight" activeCell="C4" sqref="C4"/>
    </sheetView>
  </sheetViews>
  <sheetFormatPr defaultColWidth="0" defaultRowHeight="0" customHeight="1" zeroHeight="1" x14ac:dyDescent="0.25"/>
  <cols>
    <col min="1" max="1" width="1.7109375" style="2" customWidth="1"/>
    <col min="2" max="2" width="9.28515625" style="2" customWidth="1"/>
    <col min="3" max="3" width="32.85546875" style="2" customWidth="1"/>
    <col min="4" max="5" width="10.7109375" style="2" customWidth="1"/>
    <col min="6" max="8" width="15.7109375" style="2" customWidth="1"/>
    <col min="9" max="17" width="13.5703125" style="2" customWidth="1"/>
    <col min="18" max="18" width="5.7109375" style="2" customWidth="1"/>
    <col min="19" max="28" width="5.7109375" style="69" hidden="1" customWidth="1"/>
    <col min="29" max="59" width="0" style="69" hidden="1" customWidth="1"/>
    <col min="60" max="16384" width="0" style="69" hidden="1"/>
  </cols>
  <sheetData>
    <row r="1" spans="2:27" ht="18.75" x14ac:dyDescent="0.3">
      <c r="B1" s="56" t="s">
        <v>203</v>
      </c>
      <c r="E1" s="177" t="s">
        <v>0</v>
      </c>
      <c r="F1" s="177" t="s">
        <v>1</v>
      </c>
      <c r="G1" s="177"/>
      <c r="H1" s="177" t="s">
        <v>2</v>
      </c>
      <c r="I1" s="177" t="s">
        <v>3</v>
      </c>
      <c r="J1" s="177" t="s">
        <v>4</v>
      </c>
      <c r="K1" s="177" t="s">
        <v>5</v>
      </c>
      <c r="L1" s="177" t="s">
        <v>6</v>
      </c>
      <c r="M1" s="177" t="s">
        <v>7</v>
      </c>
      <c r="N1" s="177" t="s">
        <v>8</v>
      </c>
      <c r="O1" s="177" t="s">
        <v>9</v>
      </c>
      <c r="P1" s="177" t="s">
        <v>10</v>
      </c>
      <c r="Q1" s="177" t="s">
        <v>11</v>
      </c>
      <c r="R1" s="65"/>
      <c r="S1" s="68"/>
      <c r="T1" s="68"/>
      <c r="U1" s="68"/>
      <c r="V1" s="68"/>
      <c r="W1" s="68"/>
      <c r="X1" s="68"/>
      <c r="Y1" s="68"/>
      <c r="Z1" s="68"/>
      <c r="AA1" s="68"/>
    </row>
    <row r="2" spans="2:27" ht="15" customHeight="1" x14ac:dyDescent="0.25">
      <c r="B2" s="66" t="s">
        <v>12</v>
      </c>
      <c r="C2" s="66" t="s">
        <v>13</v>
      </c>
      <c r="D2" s="66" t="s">
        <v>14</v>
      </c>
      <c r="E2" s="66" t="s">
        <v>15</v>
      </c>
      <c r="F2" s="66" t="s">
        <v>16</v>
      </c>
      <c r="G2" s="66"/>
      <c r="H2" s="67"/>
      <c r="I2" s="67"/>
      <c r="J2" s="66"/>
      <c r="K2" s="66"/>
      <c r="L2" s="67"/>
      <c r="M2" s="67"/>
      <c r="N2" s="67"/>
      <c r="O2" s="67"/>
      <c r="P2" s="203" t="s">
        <v>211</v>
      </c>
      <c r="Q2" s="203"/>
    </row>
    <row r="3" spans="2:27" ht="9.9499999999999993" customHeight="1" thickBot="1" x14ac:dyDescent="0.3">
      <c r="B3" s="100"/>
      <c r="C3" s="100"/>
      <c r="D3" s="202"/>
      <c r="E3" s="202"/>
      <c r="F3" s="206" t="s">
        <v>17</v>
      </c>
      <c r="G3" s="187"/>
      <c r="H3" s="209" t="s">
        <v>18</v>
      </c>
      <c r="I3" s="211" t="s">
        <v>19</v>
      </c>
      <c r="J3" s="204" t="s">
        <v>20</v>
      </c>
      <c r="K3" s="204" t="s">
        <v>21</v>
      </c>
      <c r="L3" s="204" t="s">
        <v>22</v>
      </c>
      <c r="M3" s="204" t="s">
        <v>23</v>
      </c>
      <c r="N3" s="101"/>
      <c r="O3" s="101"/>
      <c r="P3" s="206" t="s">
        <v>24</v>
      </c>
      <c r="Q3" s="204" t="s">
        <v>25</v>
      </c>
    </row>
    <row r="4" spans="2:27" ht="60.75" customHeight="1" thickBot="1" x14ac:dyDescent="0.3">
      <c r="B4" s="202"/>
      <c r="C4" s="1" t="s">
        <v>207</v>
      </c>
      <c r="D4" s="202" t="s">
        <v>26</v>
      </c>
      <c r="E4" s="202"/>
      <c r="F4" s="206"/>
      <c r="G4" s="187" t="s">
        <v>200</v>
      </c>
      <c r="H4" s="209"/>
      <c r="I4" s="209"/>
      <c r="J4" s="204"/>
      <c r="K4" s="204"/>
      <c r="L4" s="204"/>
      <c r="M4" s="204"/>
      <c r="N4" s="101" t="s">
        <v>27</v>
      </c>
      <c r="O4" s="101" t="s">
        <v>28</v>
      </c>
      <c r="P4" s="206"/>
      <c r="Q4" s="204"/>
    </row>
    <row r="5" spans="2:27" ht="16.5" customHeight="1" x14ac:dyDescent="0.25">
      <c r="B5" s="202"/>
      <c r="C5" s="102"/>
      <c r="D5" s="202"/>
      <c r="E5" s="208"/>
      <c r="F5" s="207"/>
      <c r="G5" s="188"/>
      <c r="H5" s="210"/>
      <c r="I5" s="212"/>
      <c r="J5" s="205"/>
      <c r="K5" s="205"/>
      <c r="L5" s="205"/>
      <c r="M5" s="205"/>
      <c r="N5" s="103"/>
      <c r="O5" s="103"/>
      <c r="P5" s="207"/>
      <c r="Q5" s="205"/>
    </row>
    <row r="6" spans="2:27" ht="12.75" customHeight="1" x14ac:dyDescent="0.25">
      <c r="B6" s="90" t="s">
        <v>29</v>
      </c>
      <c r="C6" s="91" t="s">
        <v>30</v>
      </c>
      <c r="D6" s="90" t="s">
        <v>29</v>
      </c>
      <c r="E6" s="79">
        <f t="shared" ref="E6:Q13" ca="1" si="0">SUMIF($B$15:$B$53, $B6, E$15:E$53)</f>
        <v>43169</v>
      </c>
      <c r="F6" s="92">
        <f t="shared" ca="1" si="0"/>
        <v>114</v>
      </c>
      <c r="G6" s="195">
        <f t="shared" si="0"/>
        <v>18.837837837837835</v>
      </c>
      <c r="H6" s="92">
        <f t="shared" ca="1" si="0"/>
        <v>34</v>
      </c>
      <c r="I6" s="93">
        <f t="shared" ca="1" si="0"/>
        <v>31</v>
      </c>
      <c r="J6" s="92">
        <f t="shared" ca="1" si="0"/>
        <v>3</v>
      </c>
      <c r="K6" s="92">
        <f t="shared" ca="1" si="0"/>
        <v>0</v>
      </c>
      <c r="L6" s="92">
        <f t="shared" ca="1" si="0"/>
        <v>0</v>
      </c>
      <c r="M6" s="92">
        <f t="shared" ca="1" si="0"/>
        <v>0</v>
      </c>
      <c r="N6" s="94">
        <f t="shared" ca="1" si="0"/>
        <v>0</v>
      </c>
      <c r="O6" s="94">
        <f t="shared" ca="1" si="0"/>
        <v>5</v>
      </c>
      <c r="P6" s="92">
        <f t="shared" ca="1" si="0"/>
        <v>6</v>
      </c>
      <c r="Q6" s="92">
        <f t="shared" ca="1" si="0"/>
        <v>1</v>
      </c>
    </row>
    <row r="7" spans="2:27" ht="12.75" customHeight="1" x14ac:dyDescent="0.25">
      <c r="B7" s="78" t="s">
        <v>31</v>
      </c>
      <c r="C7" s="78" t="s">
        <v>32</v>
      </c>
      <c r="D7" s="78" t="s">
        <v>31</v>
      </c>
      <c r="E7" s="79">
        <f t="shared" ca="1" si="0"/>
        <v>39136</v>
      </c>
      <c r="F7" s="92">
        <f t="shared" ca="1" si="0"/>
        <v>159</v>
      </c>
      <c r="G7" s="195">
        <f t="shared" si="0"/>
        <v>37.675675675675677</v>
      </c>
      <c r="H7" s="92">
        <f t="shared" ca="1" si="0"/>
        <v>43</v>
      </c>
      <c r="I7" s="95">
        <f t="shared" ca="1" si="0"/>
        <v>37</v>
      </c>
      <c r="J7" s="92">
        <f t="shared" ca="1" si="0"/>
        <v>6</v>
      </c>
      <c r="K7" s="92">
        <f t="shared" ca="1" si="0"/>
        <v>3</v>
      </c>
      <c r="L7" s="92">
        <f t="shared" ca="1" si="0"/>
        <v>0</v>
      </c>
      <c r="M7" s="92">
        <f t="shared" ca="1" si="0"/>
        <v>0</v>
      </c>
      <c r="N7" s="92">
        <f t="shared" ca="1" si="0"/>
        <v>0</v>
      </c>
      <c r="O7" s="92">
        <f t="shared" ca="1" si="0"/>
        <v>5</v>
      </c>
      <c r="P7" s="92">
        <f t="shared" ca="1" si="0"/>
        <v>8</v>
      </c>
      <c r="Q7" s="92">
        <f t="shared" ca="1" si="0"/>
        <v>1</v>
      </c>
    </row>
    <row r="8" spans="2:27" ht="12.75" customHeight="1" x14ac:dyDescent="0.25">
      <c r="B8" s="78" t="s">
        <v>33</v>
      </c>
      <c r="C8" s="78" t="s">
        <v>34</v>
      </c>
      <c r="D8" s="78" t="s">
        <v>33</v>
      </c>
      <c r="E8" s="79">
        <f t="shared" ca="1" si="0"/>
        <v>35308</v>
      </c>
      <c r="F8" s="92">
        <f t="shared" ca="1" si="0"/>
        <v>248</v>
      </c>
      <c r="G8" s="195">
        <f t="shared" si="0"/>
        <v>25.945945945945944</v>
      </c>
      <c r="H8" s="92">
        <f t="shared" ca="1" si="0"/>
        <v>68</v>
      </c>
      <c r="I8" s="95">
        <f t="shared" ca="1" si="0"/>
        <v>47</v>
      </c>
      <c r="J8" s="92">
        <f t="shared" ca="1" si="0"/>
        <v>21</v>
      </c>
      <c r="K8" s="92">
        <f t="shared" ca="1" si="0"/>
        <v>1</v>
      </c>
      <c r="L8" s="92">
        <f t="shared" ca="1" si="0"/>
        <v>4</v>
      </c>
      <c r="M8" s="92">
        <f t="shared" ca="1" si="0"/>
        <v>0</v>
      </c>
      <c r="N8" s="92">
        <f t="shared" ca="1" si="0"/>
        <v>4</v>
      </c>
      <c r="O8" s="92">
        <f t="shared" ca="1" si="0"/>
        <v>1</v>
      </c>
      <c r="P8" s="92">
        <f t="shared" ca="1" si="0"/>
        <v>5</v>
      </c>
      <c r="Q8" s="92">
        <f t="shared" ca="1" si="0"/>
        <v>0</v>
      </c>
    </row>
    <row r="9" spans="2:27" ht="12.75" customHeight="1" x14ac:dyDescent="0.25">
      <c r="B9" s="78" t="s">
        <v>35</v>
      </c>
      <c r="C9" s="78" t="s">
        <v>36</v>
      </c>
      <c r="D9" s="78" t="s">
        <v>35</v>
      </c>
      <c r="E9" s="79">
        <f t="shared" ca="1" si="0"/>
        <v>35665</v>
      </c>
      <c r="F9" s="92">
        <f t="shared" ca="1" si="0"/>
        <v>189</v>
      </c>
      <c r="G9" s="195">
        <f t="shared" si="0"/>
        <v>30.810810810810814</v>
      </c>
      <c r="H9" s="92">
        <f t="shared" ca="1" si="0"/>
        <v>34</v>
      </c>
      <c r="I9" s="95">
        <f t="shared" ca="1" si="0"/>
        <v>33</v>
      </c>
      <c r="J9" s="92">
        <f t="shared" ca="1" si="0"/>
        <v>1</v>
      </c>
      <c r="K9" s="92">
        <f t="shared" ca="1" si="0"/>
        <v>0</v>
      </c>
      <c r="L9" s="92">
        <f t="shared" ca="1" si="0"/>
        <v>0</v>
      </c>
      <c r="M9" s="92">
        <f t="shared" ca="1" si="0"/>
        <v>0</v>
      </c>
      <c r="N9" s="92">
        <f t="shared" ca="1" si="0"/>
        <v>0</v>
      </c>
      <c r="O9" s="92">
        <f t="shared" ca="1" si="0"/>
        <v>6</v>
      </c>
      <c r="P9" s="92">
        <f t="shared" ca="1" si="0"/>
        <v>3</v>
      </c>
      <c r="Q9" s="92">
        <f t="shared" ca="1" si="0"/>
        <v>1</v>
      </c>
    </row>
    <row r="10" spans="2:27" ht="12.75" customHeight="1" x14ac:dyDescent="0.25">
      <c r="B10" s="78" t="s">
        <v>37</v>
      </c>
      <c r="C10" s="78" t="s">
        <v>38</v>
      </c>
      <c r="D10" s="78" t="s">
        <v>37</v>
      </c>
      <c r="E10" s="79">
        <f t="shared" ca="1" si="0"/>
        <v>41971</v>
      </c>
      <c r="F10" s="92">
        <f t="shared" ca="1" si="0"/>
        <v>353</v>
      </c>
      <c r="G10" s="195">
        <f t="shared" si="0"/>
        <v>63.243243243243242</v>
      </c>
      <c r="H10" s="92">
        <f t="shared" ca="1" si="0"/>
        <v>144</v>
      </c>
      <c r="I10" s="95">
        <f t="shared" ca="1" si="0"/>
        <v>131</v>
      </c>
      <c r="J10" s="92">
        <f t="shared" ca="1" si="0"/>
        <v>13</v>
      </c>
      <c r="K10" s="92">
        <f t="shared" ca="1" si="0"/>
        <v>3</v>
      </c>
      <c r="L10" s="92">
        <f t="shared" ca="1" si="0"/>
        <v>2</v>
      </c>
      <c r="M10" s="92">
        <f t="shared" ca="1" si="0"/>
        <v>1</v>
      </c>
      <c r="N10" s="92">
        <f t="shared" ca="1" si="0"/>
        <v>2</v>
      </c>
      <c r="O10" s="92">
        <f t="shared" ca="1" si="0"/>
        <v>11</v>
      </c>
      <c r="P10" s="92">
        <f t="shared" ca="1" si="0"/>
        <v>76</v>
      </c>
      <c r="Q10" s="92">
        <f t="shared" ca="1" si="0"/>
        <v>4</v>
      </c>
    </row>
    <row r="11" spans="2:27" ht="12.75" customHeight="1" x14ac:dyDescent="0.25">
      <c r="B11" s="78" t="s">
        <v>39</v>
      </c>
      <c r="C11" s="78" t="s">
        <v>40</v>
      </c>
      <c r="D11" s="78" t="s">
        <v>39</v>
      </c>
      <c r="E11" s="79">
        <f t="shared" ca="1" si="0"/>
        <v>39199</v>
      </c>
      <c r="F11" s="92">
        <f t="shared" ca="1" si="0"/>
        <v>253</v>
      </c>
      <c r="G11" s="195">
        <f t="shared" si="0"/>
        <v>30.810810810810811</v>
      </c>
      <c r="H11" s="92">
        <f t="shared" ca="1" si="0"/>
        <v>113</v>
      </c>
      <c r="I11" s="95">
        <f t="shared" ca="1" si="0"/>
        <v>11</v>
      </c>
      <c r="J11" s="92">
        <f t="shared" ca="1" si="0"/>
        <v>102</v>
      </c>
      <c r="K11" s="92">
        <f t="shared" ca="1" si="0"/>
        <v>0</v>
      </c>
      <c r="L11" s="92">
        <f t="shared" ca="1" si="0"/>
        <v>0</v>
      </c>
      <c r="M11" s="92">
        <f t="shared" ca="1" si="0"/>
        <v>0</v>
      </c>
      <c r="N11" s="92">
        <f t="shared" ca="1" si="0"/>
        <v>0</v>
      </c>
      <c r="O11" s="92">
        <f t="shared" ca="1" si="0"/>
        <v>2</v>
      </c>
      <c r="P11" s="92">
        <f t="shared" ca="1" si="0"/>
        <v>18</v>
      </c>
      <c r="Q11" s="92">
        <f t="shared" ca="1" si="0"/>
        <v>4</v>
      </c>
    </row>
    <row r="12" spans="2:27" ht="12.75" customHeight="1" x14ac:dyDescent="0.25">
      <c r="B12" s="78" t="s">
        <v>41</v>
      </c>
      <c r="C12" s="78" t="s">
        <v>42</v>
      </c>
      <c r="D12" s="78" t="s">
        <v>41</v>
      </c>
      <c r="E12" s="79">
        <f t="shared" ca="1" si="0"/>
        <v>57015</v>
      </c>
      <c r="F12" s="92">
        <f t="shared" ca="1" si="0"/>
        <v>233</v>
      </c>
      <c r="G12" s="195">
        <f t="shared" si="0"/>
        <v>60</v>
      </c>
      <c r="H12" s="92">
        <f t="shared" ca="1" si="0"/>
        <v>57</v>
      </c>
      <c r="I12" s="95">
        <f t="shared" ca="1" si="0"/>
        <v>48</v>
      </c>
      <c r="J12" s="92">
        <f t="shared" ca="1" si="0"/>
        <v>9</v>
      </c>
      <c r="K12" s="92">
        <f t="shared" ca="1" si="0"/>
        <v>0</v>
      </c>
      <c r="L12" s="92">
        <f t="shared" ca="1" si="0"/>
        <v>0</v>
      </c>
      <c r="M12" s="92">
        <f t="shared" ca="1" si="0"/>
        <v>0</v>
      </c>
      <c r="N12" s="92">
        <f t="shared" ca="1" si="0"/>
        <v>0</v>
      </c>
      <c r="O12" s="92">
        <f t="shared" ca="1" si="0"/>
        <v>2</v>
      </c>
      <c r="P12" s="92">
        <f t="shared" ca="1" si="0"/>
        <v>6</v>
      </c>
      <c r="Q12" s="92">
        <f t="shared" ca="1" si="0"/>
        <v>1</v>
      </c>
    </row>
    <row r="13" spans="2:27" ht="12.75" customHeight="1" x14ac:dyDescent="0.25">
      <c r="B13" s="105" t="s">
        <v>43</v>
      </c>
      <c r="C13" s="105" t="s">
        <v>44</v>
      </c>
      <c r="D13" s="78" t="s">
        <v>43</v>
      </c>
      <c r="E13" s="79">
        <f t="shared" ca="1" si="0"/>
        <v>56341</v>
      </c>
      <c r="F13" s="92">
        <f t="shared" ca="1" si="0"/>
        <v>521</v>
      </c>
      <c r="G13" s="195">
        <f t="shared" si="0"/>
        <v>95.675675675675677</v>
      </c>
      <c r="H13" s="92">
        <f t="shared" ca="1" si="0"/>
        <v>61</v>
      </c>
      <c r="I13" s="95">
        <f t="shared" ca="1" si="0"/>
        <v>36</v>
      </c>
      <c r="J13" s="92">
        <f t="shared" ca="1" si="0"/>
        <v>25</v>
      </c>
      <c r="K13" s="92">
        <f t="shared" ca="1" si="0"/>
        <v>0</v>
      </c>
      <c r="L13" s="92">
        <f t="shared" ca="1" si="0"/>
        <v>0</v>
      </c>
      <c r="M13" s="92">
        <f t="shared" ca="1" si="0"/>
        <v>0</v>
      </c>
      <c r="N13" s="92">
        <f t="shared" ca="1" si="0"/>
        <v>0</v>
      </c>
      <c r="O13" s="92">
        <f t="shared" ca="1" si="0"/>
        <v>2</v>
      </c>
      <c r="P13" s="92">
        <f t="shared" ca="1" si="0"/>
        <v>10</v>
      </c>
      <c r="Q13" s="92">
        <f t="shared" ca="1" si="0"/>
        <v>1</v>
      </c>
    </row>
    <row r="14" spans="2:27" ht="12.75" customHeight="1" x14ac:dyDescent="0.25">
      <c r="B14" s="104"/>
      <c r="C14" s="104"/>
      <c r="D14" s="96" t="s">
        <v>45</v>
      </c>
      <c r="E14" s="97">
        <f t="shared" ref="E14" ca="1" si="1">SUM(E6:E13)</f>
        <v>347804</v>
      </c>
      <c r="F14" s="98">
        <f t="shared" ref="F14:Q14" ca="1" si="2">SUM(F6:F13)</f>
        <v>2070</v>
      </c>
      <c r="G14" s="98">
        <f t="shared" ref="G14" si="3">SUM(G6:G13)</f>
        <v>362.99999999999994</v>
      </c>
      <c r="H14" s="98">
        <f t="shared" ca="1" si="2"/>
        <v>554</v>
      </c>
      <c r="I14" s="99">
        <f t="shared" ca="1" si="2"/>
        <v>374</v>
      </c>
      <c r="J14" s="98">
        <f t="shared" ca="1" si="2"/>
        <v>180</v>
      </c>
      <c r="K14" s="98">
        <f t="shared" ca="1" si="2"/>
        <v>7</v>
      </c>
      <c r="L14" s="98">
        <f t="shared" ca="1" si="2"/>
        <v>6</v>
      </c>
      <c r="M14" s="98">
        <f t="shared" ca="1" si="2"/>
        <v>1</v>
      </c>
      <c r="N14" s="98">
        <f t="shared" ca="1" si="2"/>
        <v>6</v>
      </c>
      <c r="O14" s="98">
        <f t="shared" ca="1" si="2"/>
        <v>34</v>
      </c>
      <c r="P14" s="98">
        <f t="shared" ca="1" si="2"/>
        <v>132</v>
      </c>
      <c r="Q14" s="98">
        <f t="shared" ca="1" si="2"/>
        <v>13</v>
      </c>
    </row>
    <row r="15" spans="2:27" ht="12.75" customHeight="1" x14ac:dyDescent="0.25">
      <c r="B15" s="3" t="str">
        <f>VLOOKUP(D15,PRACTICE!A2:E42,5,0)</f>
        <v>NW1</v>
      </c>
      <c r="C15" s="3" t="str">
        <f>VLOOKUP(D15,PRACTICE!A2:E42,2,0)</f>
        <v>Allerton Road Surgery</v>
      </c>
      <c r="D15" s="3" t="s">
        <v>46</v>
      </c>
      <c r="E15" s="63">
        <f t="shared" ref="E15:F34" ca="1" si="4">SUMIFS(OFFSET(REL_D,,MATCH(E$1,IND,0)-1),REL_D,$C$55,IF(LEFT($D15,1)="N",NwID,OrgID),$D15)</f>
        <v>5861</v>
      </c>
      <c r="F15" s="84">
        <f t="shared" ca="1" si="4"/>
        <v>29</v>
      </c>
      <c r="G15" s="196">
        <f>VLOOKUP($D15,PRACTICE!$A$2:$F$40,6,FALSE)</f>
        <v>4.8648648648648649</v>
      </c>
      <c r="H15" s="84">
        <f t="shared" ref="H15:Q24" ca="1" si="5">SUMIFS(OFFSET(REL_D,,MATCH(H$1,IND,0)-1),REL_D,$C$55,IF(LEFT($D15,1)="N",NwID,OrgID),$D15)</f>
        <v>4</v>
      </c>
      <c r="I15" s="85">
        <f t="shared" ca="1" si="5"/>
        <v>4</v>
      </c>
      <c r="J15" s="84">
        <f t="shared" ca="1" si="5"/>
        <v>0</v>
      </c>
      <c r="K15" s="84">
        <f t="shared" ca="1" si="5"/>
        <v>0</v>
      </c>
      <c r="L15" s="84">
        <f t="shared" ca="1" si="5"/>
        <v>0</v>
      </c>
      <c r="M15" s="84">
        <f t="shared" ca="1" si="5"/>
        <v>0</v>
      </c>
      <c r="N15" s="84">
        <f t="shared" ca="1" si="5"/>
        <v>0</v>
      </c>
      <c r="O15" s="84">
        <f t="shared" ca="1" si="5"/>
        <v>0</v>
      </c>
      <c r="P15" s="84">
        <f t="shared" ca="1" si="5"/>
        <v>1</v>
      </c>
      <c r="Q15" s="84">
        <f t="shared" ca="1" si="5"/>
        <v>0</v>
      </c>
    </row>
    <row r="16" spans="2:27" ht="12.75" customHeight="1" x14ac:dyDescent="0.25">
      <c r="B16" s="3" t="str">
        <f>VLOOKUP(D16,PRACTICE!A2:E43,5,0)</f>
        <v>SE1</v>
      </c>
      <c r="C16" s="3" t="str">
        <f>VLOOKUP(D16,PRACTICE!A2:E43,2,0)</f>
        <v>Athena Medical Centre</v>
      </c>
      <c r="D16" s="3" t="s">
        <v>47</v>
      </c>
      <c r="E16" s="63">
        <f t="shared" ca="1" si="4"/>
        <v>4963</v>
      </c>
      <c r="F16" s="84">
        <f t="shared" ca="1" si="4"/>
        <v>6</v>
      </c>
      <c r="G16" s="196">
        <f>VLOOKUP($D16,PRACTICE!$A$2:$F$40,6,FALSE)</f>
        <v>12.162162162162163</v>
      </c>
      <c r="H16" s="84">
        <f t="shared" ca="1" si="5"/>
        <v>4</v>
      </c>
      <c r="I16" s="85">
        <f t="shared" ca="1" si="5"/>
        <v>3</v>
      </c>
      <c r="J16" s="84">
        <f t="shared" ca="1" si="5"/>
        <v>1</v>
      </c>
      <c r="K16" s="84">
        <f t="shared" ca="1" si="5"/>
        <v>0</v>
      </c>
      <c r="L16" s="84">
        <f t="shared" ca="1" si="5"/>
        <v>0</v>
      </c>
      <c r="M16" s="84">
        <f t="shared" ca="1" si="5"/>
        <v>0</v>
      </c>
      <c r="N16" s="84">
        <f t="shared" ca="1" si="5"/>
        <v>0</v>
      </c>
      <c r="O16" s="84">
        <f t="shared" ca="1" si="5"/>
        <v>0</v>
      </c>
      <c r="P16" s="84">
        <f t="shared" ca="1" si="5"/>
        <v>0</v>
      </c>
      <c r="Q16" s="84">
        <f t="shared" ca="1" si="5"/>
        <v>0</v>
      </c>
    </row>
    <row r="17" spans="2:17" ht="12.75" customHeight="1" x14ac:dyDescent="0.25">
      <c r="B17" s="3" t="str">
        <f>VLOOKUP(D17,PRACTICE!A3:E44,5,0)</f>
        <v>NW2</v>
      </c>
      <c r="C17" s="3" t="str">
        <f>VLOOKUP(D17,PRACTICE!A3:E44,2,0)</f>
        <v>Barretts Grove Surgery</v>
      </c>
      <c r="D17" s="3" t="s">
        <v>48</v>
      </c>
      <c r="E17" s="63">
        <f t="shared" ca="1" si="4"/>
        <v>6825</v>
      </c>
      <c r="F17" s="84">
        <f t="shared" ca="1" si="4"/>
        <v>13</v>
      </c>
      <c r="G17" s="196">
        <f>VLOOKUP($D17,PRACTICE!$A$2:$F$40,6,FALSE)</f>
        <v>4.8648648648648649</v>
      </c>
      <c r="H17" s="84">
        <f t="shared" ca="1" si="5"/>
        <v>3</v>
      </c>
      <c r="I17" s="85">
        <f t="shared" ca="1" si="5"/>
        <v>2</v>
      </c>
      <c r="J17" s="84">
        <f t="shared" ca="1" si="5"/>
        <v>1</v>
      </c>
      <c r="K17" s="84">
        <f t="shared" ca="1" si="5"/>
        <v>0</v>
      </c>
      <c r="L17" s="84">
        <f t="shared" ca="1" si="5"/>
        <v>0</v>
      </c>
      <c r="M17" s="84">
        <f t="shared" ca="1" si="5"/>
        <v>0</v>
      </c>
      <c r="N17" s="84">
        <f t="shared" ca="1" si="5"/>
        <v>0</v>
      </c>
      <c r="O17" s="84">
        <f t="shared" ca="1" si="5"/>
        <v>0</v>
      </c>
      <c r="P17" s="84">
        <f t="shared" ca="1" si="5"/>
        <v>0</v>
      </c>
      <c r="Q17" s="84">
        <f t="shared" ca="1" si="5"/>
        <v>0</v>
      </c>
    </row>
    <row r="18" spans="2:17" ht="12.75" customHeight="1" x14ac:dyDescent="0.25">
      <c r="B18" s="3" t="str">
        <f>VLOOKUP(D18,PRACTICE!A4:E45,5,0)</f>
        <v>NW2</v>
      </c>
      <c r="C18" s="3" t="str">
        <f>VLOOKUP(D18,PRACTICE!A4:E45,2,0)</f>
        <v>Barton House Health Centre</v>
      </c>
      <c r="D18" s="3" t="s">
        <v>49</v>
      </c>
      <c r="E18" s="63">
        <f t="shared" ca="1" si="4"/>
        <v>12161</v>
      </c>
      <c r="F18" s="84">
        <f t="shared" ca="1" si="4"/>
        <v>47</v>
      </c>
      <c r="G18" s="196">
        <f>VLOOKUP($D18,PRACTICE!$A$2:$F$40,6,FALSE)</f>
        <v>4.0540540540540535</v>
      </c>
      <c r="H18" s="84">
        <f t="shared" ca="1" si="5"/>
        <v>12</v>
      </c>
      <c r="I18" s="85">
        <f t="shared" ca="1" si="5"/>
        <v>12</v>
      </c>
      <c r="J18" s="84">
        <f t="shared" ca="1" si="5"/>
        <v>0</v>
      </c>
      <c r="K18" s="84">
        <f t="shared" ca="1" si="5"/>
        <v>0</v>
      </c>
      <c r="L18" s="84">
        <f t="shared" ca="1" si="5"/>
        <v>0</v>
      </c>
      <c r="M18" s="84">
        <f t="shared" ca="1" si="5"/>
        <v>0</v>
      </c>
      <c r="N18" s="84">
        <f t="shared" ca="1" si="5"/>
        <v>0</v>
      </c>
      <c r="O18" s="84">
        <f t="shared" ca="1" si="5"/>
        <v>3</v>
      </c>
      <c r="P18" s="84">
        <f t="shared" ca="1" si="5"/>
        <v>0</v>
      </c>
      <c r="Q18" s="84">
        <f t="shared" ca="1" si="5"/>
        <v>0</v>
      </c>
    </row>
    <row r="19" spans="2:17" ht="12.75" customHeight="1" x14ac:dyDescent="0.25">
      <c r="B19" s="3" t="str">
        <f>VLOOKUP(D19,PRACTICE!A5:E46,5,0)</f>
        <v>SW1</v>
      </c>
      <c r="C19" s="3" t="str">
        <f>VLOOKUP(D19,PRACTICE!A5:E46,2,0)</f>
        <v>Beechwood Medical Centre</v>
      </c>
      <c r="D19" s="3" t="s">
        <v>50</v>
      </c>
      <c r="E19" s="63">
        <f t="shared" ca="1" si="4"/>
        <v>3844</v>
      </c>
      <c r="F19" s="84">
        <f t="shared" ca="1" si="4"/>
        <v>40</v>
      </c>
      <c r="G19" s="196">
        <f>VLOOKUP($D19,PRACTICE!$A$2:$F$40,6,FALSE)</f>
        <v>3.2432432432432434</v>
      </c>
      <c r="H19" s="84">
        <f t="shared" ca="1" si="5"/>
        <v>6</v>
      </c>
      <c r="I19" s="85">
        <f t="shared" ca="1" si="5"/>
        <v>5</v>
      </c>
      <c r="J19" s="84">
        <f t="shared" ca="1" si="5"/>
        <v>1</v>
      </c>
      <c r="K19" s="84">
        <f t="shared" ca="1" si="5"/>
        <v>0</v>
      </c>
      <c r="L19" s="84">
        <f t="shared" ca="1" si="5"/>
        <v>0</v>
      </c>
      <c r="M19" s="84">
        <f t="shared" ca="1" si="5"/>
        <v>0</v>
      </c>
      <c r="N19" s="84">
        <f t="shared" ca="1" si="5"/>
        <v>0</v>
      </c>
      <c r="O19" s="84">
        <f t="shared" ca="1" si="5"/>
        <v>0</v>
      </c>
      <c r="P19" s="84">
        <f t="shared" ca="1" si="5"/>
        <v>0</v>
      </c>
      <c r="Q19" s="84">
        <f t="shared" ca="1" si="5"/>
        <v>0</v>
      </c>
    </row>
    <row r="20" spans="2:17" ht="12.75" customHeight="1" x14ac:dyDescent="0.25">
      <c r="B20" s="3" t="str">
        <f>VLOOKUP(D20,PRACTICE!A6:E47,5,0)</f>
        <v>NW2</v>
      </c>
      <c r="C20" s="3" t="str">
        <f>VLOOKUP(D20,PRACTICE!A6:E47,2,0)</f>
        <v>Brooke Road Surgery</v>
      </c>
      <c r="D20" s="3" t="s">
        <v>51</v>
      </c>
      <c r="E20" s="63">
        <f t="shared" ca="1" si="4"/>
        <v>4680</v>
      </c>
      <c r="F20" s="84">
        <f t="shared" ca="1" si="4"/>
        <v>32</v>
      </c>
      <c r="G20" s="196">
        <f>VLOOKUP($D20,PRACTICE!$A$2:$F$40,6,FALSE)</f>
        <v>4.8648648648648649</v>
      </c>
      <c r="H20" s="84">
        <f t="shared" ca="1" si="5"/>
        <v>3</v>
      </c>
      <c r="I20" s="85">
        <f t="shared" ca="1" si="5"/>
        <v>3</v>
      </c>
      <c r="J20" s="84">
        <f t="shared" ca="1" si="5"/>
        <v>0</v>
      </c>
      <c r="K20" s="84">
        <f t="shared" ca="1" si="5"/>
        <v>0</v>
      </c>
      <c r="L20" s="84">
        <f t="shared" ca="1" si="5"/>
        <v>0</v>
      </c>
      <c r="M20" s="84">
        <f t="shared" ca="1" si="5"/>
        <v>0</v>
      </c>
      <c r="N20" s="84">
        <f t="shared" ca="1" si="5"/>
        <v>0</v>
      </c>
      <c r="O20" s="84">
        <f t="shared" ca="1" si="5"/>
        <v>2</v>
      </c>
      <c r="P20" s="84">
        <f t="shared" ca="1" si="5"/>
        <v>0</v>
      </c>
      <c r="Q20" s="84">
        <f t="shared" ca="1" si="5"/>
        <v>0</v>
      </c>
    </row>
    <row r="21" spans="2:17" ht="12.75" customHeight="1" x14ac:dyDescent="0.25">
      <c r="B21" s="3" t="str">
        <f>VLOOKUP(D21,PRACTICE!A7:E48,5,0)</f>
        <v>NW1</v>
      </c>
      <c r="C21" s="3" t="str">
        <f>VLOOKUP(D21,PRACTICE!A7:E48,2,0)</f>
        <v xml:space="preserve">Cedar Practice </v>
      </c>
      <c r="D21" s="3" t="s">
        <v>52</v>
      </c>
      <c r="E21" s="63">
        <f t="shared" ca="1" si="4"/>
        <v>8370</v>
      </c>
      <c r="F21" s="84">
        <f t="shared" ca="1" si="4"/>
        <v>110</v>
      </c>
      <c r="G21" s="196">
        <f>VLOOKUP($D21,PRACTICE!$A$2:$F$40,6,FALSE)</f>
        <v>9.7297297297297298</v>
      </c>
      <c r="H21" s="84">
        <f t="shared" ca="1" si="5"/>
        <v>21</v>
      </c>
      <c r="I21" s="85">
        <f t="shared" ca="1" si="5"/>
        <v>21</v>
      </c>
      <c r="J21" s="84">
        <f t="shared" ca="1" si="5"/>
        <v>0</v>
      </c>
      <c r="K21" s="84">
        <f t="shared" ca="1" si="5"/>
        <v>1</v>
      </c>
      <c r="L21" s="84">
        <f t="shared" ca="1" si="5"/>
        <v>0</v>
      </c>
      <c r="M21" s="84">
        <f t="shared" ca="1" si="5"/>
        <v>0</v>
      </c>
      <c r="N21" s="84">
        <f t="shared" ca="1" si="5"/>
        <v>0</v>
      </c>
      <c r="O21" s="84">
        <f t="shared" ca="1" si="5"/>
        <v>0</v>
      </c>
      <c r="P21" s="84">
        <f t="shared" ca="1" si="5"/>
        <v>1</v>
      </c>
      <c r="Q21" s="84">
        <f t="shared" ca="1" si="5"/>
        <v>0</v>
      </c>
    </row>
    <row r="22" spans="2:17" ht="12.75" customHeight="1" x14ac:dyDescent="0.25">
      <c r="B22" s="3" t="str">
        <f>VLOOKUP(D22,PRACTICE!A8:E49,5,0)</f>
        <v>NE2</v>
      </c>
      <c r="C22" s="3" t="str">
        <f>VLOOKUP(D22,PRACTICE!A8:E49,2,0)</f>
        <v>Clapton Surgery</v>
      </c>
      <c r="D22" s="3" t="s">
        <v>53</v>
      </c>
      <c r="E22" s="63">
        <f t="shared" ca="1" si="4"/>
        <v>6068</v>
      </c>
      <c r="F22" s="84">
        <f t="shared" ca="1" si="4"/>
        <v>15</v>
      </c>
      <c r="G22" s="196">
        <f>VLOOKUP($D22,PRACTICE!$A$2:$F$40,6,FALSE)</f>
        <v>2</v>
      </c>
      <c r="H22" s="84">
        <f t="shared" ca="1" si="5"/>
        <v>1</v>
      </c>
      <c r="I22" s="85">
        <f t="shared" ca="1" si="5"/>
        <v>1</v>
      </c>
      <c r="J22" s="84">
        <f t="shared" ca="1" si="5"/>
        <v>0</v>
      </c>
      <c r="K22" s="84">
        <f t="shared" ca="1" si="5"/>
        <v>0</v>
      </c>
      <c r="L22" s="84">
        <f t="shared" ca="1" si="5"/>
        <v>0</v>
      </c>
      <c r="M22" s="84">
        <f t="shared" ca="1" si="5"/>
        <v>0</v>
      </c>
      <c r="N22" s="84">
        <f t="shared" ca="1" si="5"/>
        <v>0</v>
      </c>
      <c r="O22" s="84">
        <f t="shared" ca="1" si="5"/>
        <v>0</v>
      </c>
      <c r="P22" s="84">
        <f t="shared" ca="1" si="5"/>
        <v>1</v>
      </c>
      <c r="Q22" s="84">
        <f t="shared" ca="1" si="5"/>
        <v>0</v>
      </c>
    </row>
    <row r="23" spans="2:17" ht="12.75" customHeight="1" x14ac:dyDescent="0.25">
      <c r="B23" s="3" t="str">
        <f>VLOOKUP(D23,PRACTICE!A9:E50,5,0)</f>
        <v>NE1</v>
      </c>
      <c r="C23" s="3" t="str">
        <f>VLOOKUP(D23,PRACTICE!A9:E50,2,0)</f>
        <v xml:space="preserve">Cranwich Road Surgery </v>
      </c>
      <c r="D23" s="3" t="s">
        <v>54</v>
      </c>
      <c r="E23" s="63">
        <f t="shared" ca="1" si="4"/>
        <v>8923</v>
      </c>
      <c r="F23" s="84">
        <f t="shared" ca="1" si="4"/>
        <v>3</v>
      </c>
      <c r="G23" s="196">
        <f>VLOOKUP($D23,PRACTICE!$A$2:$F$40,6,FALSE)</f>
        <v>1</v>
      </c>
      <c r="H23" s="84">
        <f t="shared" ca="1" si="5"/>
        <v>1</v>
      </c>
      <c r="I23" s="85">
        <f t="shared" ca="1" si="5"/>
        <v>1</v>
      </c>
      <c r="J23" s="84">
        <f t="shared" ca="1" si="5"/>
        <v>0</v>
      </c>
      <c r="K23" s="84">
        <f t="shared" ca="1" si="5"/>
        <v>0</v>
      </c>
      <c r="L23" s="84">
        <f t="shared" ca="1" si="5"/>
        <v>0</v>
      </c>
      <c r="M23" s="84">
        <f t="shared" ca="1" si="5"/>
        <v>0</v>
      </c>
      <c r="N23" s="84">
        <f t="shared" ca="1" si="5"/>
        <v>0</v>
      </c>
      <c r="O23" s="84">
        <f t="shared" ca="1" si="5"/>
        <v>3</v>
      </c>
      <c r="P23" s="84">
        <f t="shared" ca="1" si="5"/>
        <v>0</v>
      </c>
      <c r="Q23" s="84">
        <f t="shared" ca="1" si="5"/>
        <v>0</v>
      </c>
    </row>
    <row r="24" spans="2:17" ht="12.75" customHeight="1" x14ac:dyDescent="0.25">
      <c r="B24" s="3" t="str">
        <f>VLOOKUP(D24,PRACTICE!A10:E51,5,0)</f>
        <v>SW1</v>
      </c>
      <c r="C24" s="3" t="str">
        <f>VLOOKUP(D24,PRACTICE!A10:E51,2,0)</f>
        <v>Dalston Practice</v>
      </c>
      <c r="D24" s="3" t="s">
        <v>55</v>
      </c>
      <c r="E24" s="63">
        <f t="shared" ca="1" si="4"/>
        <v>6378</v>
      </c>
      <c r="F24" s="84">
        <f t="shared" ca="1" si="4"/>
        <v>39</v>
      </c>
      <c r="G24" s="196">
        <f>VLOOKUP($D24,PRACTICE!$A$2:$F$40,6,FALSE)</f>
        <v>15.405405405405405</v>
      </c>
      <c r="H24" s="84">
        <f t="shared" ca="1" si="5"/>
        <v>28</v>
      </c>
      <c r="I24" s="85">
        <f t="shared" ca="1" si="5"/>
        <v>28</v>
      </c>
      <c r="J24" s="84">
        <f t="shared" ca="1" si="5"/>
        <v>0</v>
      </c>
      <c r="K24" s="84">
        <f t="shared" ca="1" si="5"/>
        <v>0</v>
      </c>
      <c r="L24" s="84">
        <f t="shared" ca="1" si="5"/>
        <v>0</v>
      </c>
      <c r="M24" s="84">
        <f t="shared" ca="1" si="5"/>
        <v>0</v>
      </c>
      <c r="N24" s="84">
        <f t="shared" ca="1" si="5"/>
        <v>0</v>
      </c>
      <c r="O24" s="84">
        <f t="shared" ca="1" si="5"/>
        <v>1</v>
      </c>
      <c r="P24" s="84">
        <f t="shared" ca="1" si="5"/>
        <v>2</v>
      </c>
      <c r="Q24" s="84">
        <f t="shared" ca="1" si="5"/>
        <v>0</v>
      </c>
    </row>
    <row r="25" spans="2:17" ht="12.75" customHeight="1" x14ac:dyDescent="0.25">
      <c r="B25" s="3" t="str">
        <f>VLOOKUP(D25,PRACTICE!A11:E52,5,0)</f>
        <v>SW2</v>
      </c>
      <c r="C25" s="3" t="str">
        <f>VLOOKUP(D25,PRACTICE!A11:E52,2,0)</f>
        <v>De Beauvoir Surgery</v>
      </c>
      <c r="D25" s="3" t="s">
        <v>56</v>
      </c>
      <c r="E25" s="63">
        <f t="shared" ca="1" si="4"/>
        <v>12595</v>
      </c>
      <c r="F25" s="84">
        <f t="shared" ca="1" si="4"/>
        <v>37</v>
      </c>
      <c r="G25" s="196">
        <f>VLOOKUP($D25,PRACTICE!$A$2:$F$40,6,FALSE)</f>
        <v>8.108108108108107</v>
      </c>
      <c r="H25" s="84">
        <f t="shared" ref="H25:Q34" ca="1" si="6">SUMIFS(OFFSET(REL_D,,MATCH(H$1,IND,0)-1),REL_D,$C$55,IF(LEFT($D25,1)="N",NwID,OrgID),$D25)</f>
        <v>10</v>
      </c>
      <c r="I25" s="85">
        <f t="shared" ca="1" si="6"/>
        <v>10</v>
      </c>
      <c r="J25" s="84">
        <f t="shared" ca="1" si="6"/>
        <v>0</v>
      </c>
      <c r="K25" s="84">
        <f t="shared" ca="1" si="6"/>
        <v>0</v>
      </c>
      <c r="L25" s="84">
        <f t="shared" ca="1" si="6"/>
        <v>0</v>
      </c>
      <c r="M25" s="84">
        <f t="shared" ca="1" si="6"/>
        <v>0</v>
      </c>
      <c r="N25" s="84">
        <f t="shared" ca="1" si="6"/>
        <v>0</v>
      </c>
      <c r="O25" s="84">
        <f t="shared" ca="1" si="6"/>
        <v>1</v>
      </c>
      <c r="P25" s="84">
        <f t="shared" ca="1" si="6"/>
        <v>1</v>
      </c>
      <c r="Q25" s="84">
        <f t="shared" ca="1" si="6"/>
        <v>0</v>
      </c>
    </row>
    <row r="26" spans="2:17" ht="12.75" customHeight="1" x14ac:dyDescent="0.25">
      <c r="B26" s="3" t="str">
        <f>VLOOKUP(D26,PRACTICE!A12:E53,5,0)</f>
        <v>NE2</v>
      </c>
      <c r="C26" s="3" t="str">
        <f>VLOOKUP(D26,PRACTICE!A12:E53,2,0)</f>
        <v>Elm Practice</v>
      </c>
      <c r="D26" s="3" t="s">
        <v>57</v>
      </c>
      <c r="E26" s="63">
        <f t="shared" ca="1" si="4"/>
        <v>3003</v>
      </c>
      <c r="F26" s="84">
        <f t="shared" ca="1" si="4"/>
        <v>0</v>
      </c>
      <c r="G26" s="196">
        <f>VLOOKUP($D26,PRACTICE!$A$2:$F$40,6,FALSE)</f>
        <v>3.2432432432432434</v>
      </c>
      <c r="H26" s="84">
        <f t="shared" ca="1" si="6"/>
        <v>0</v>
      </c>
      <c r="I26" s="85">
        <f t="shared" ca="1" si="6"/>
        <v>0</v>
      </c>
      <c r="J26" s="84">
        <f t="shared" ca="1" si="6"/>
        <v>0</v>
      </c>
      <c r="K26" s="84">
        <f t="shared" ca="1" si="6"/>
        <v>0</v>
      </c>
      <c r="L26" s="84">
        <f t="shared" ca="1" si="6"/>
        <v>0</v>
      </c>
      <c r="M26" s="84">
        <f t="shared" ca="1" si="6"/>
        <v>0</v>
      </c>
      <c r="N26" s="84">
        <f t="shared" ca="1" si="6"/>
        <v>0</v>
      </c>
      <c r="O26" s="84">
        <f t="shared" ca="1" si="6"/>
        <v>0</v>
      </c>
      <c r="P26" s="84">
        <f t="shared" ca="1" si="6"/>
        <v>0</v>
      </c>
      <c r="Q26" s="84">
        <f t="shared" ca="1" si="6"/>
        <v>0</v>
      </c>
    </row>
    <row r="27" spans="2:17" ht="12.75" customHeight="1" x14ac:dyDescent="0.25">
      <c r="B27" s="3" t="str">
        <f>VLOOKUP(D27,PRACTICE!A13:E54,5,0)</f>
        <v>SE2</v>
      </c>
      <c r="C27" s="3" t="str">
        <f>VLOOKUP(D27,PRACTICE!A13:E54,2,0)</f>
        <v xml:space="preserve">Elsdale Street Surgery </v>
      </c>
      <c r="D27" s="3" t="s">
        <v>58</v>
      </c>
      <c r="E27" s="63">
        <f t="shared" ca="1" si="4"/>
        <v>7625</v>
      </c>
      <c r="F27" s="84">
        <f t="shared" ca="1" si="4"/>
        <v>13</v>
      </c>
      <c r="G27" s="196">
        <f>VLOOKUP($D27,PRACTICE!$A$2:$F$40,6,FALSE)</f>
        <v>5.6756756756756754</v>
      </c>
      <c r="H27" s="84">
        <f t="shared" ca="1" si="6"/>
        <v>2</v>
      </c>
      <c r="I27" s="85">
        <f t="shared" ca="1" si="6"/>
        <v>1</v>
      </c>
      <c r="J27" s="84">
        <f t="shared" ca="1" si="6"/>
        <v>1</v>
      </c>
      <c r="K27" s="84">
        <f t="shared" ca="1" si="6"/>
        <v>0</v>
      </c>
      <c r="L27" s="84">
        <f t="shared" ca="1" si="6"/>
        <v>0</v>
      </c>
      <c r="M27" s="84">
        <f t="shared" ca="1" si="6"/>
        <v>0</v>
      </c>
      <c r="N27" s="84">
        <f t="shared" ca="1" si="6"/>
        <v>0</v>
      </c>
      <c r="O27" s="84">
        <f t="shared" ca="1" si="6"/>
        <v>0</v>
      </c>
      <c r="P27" s="84">
        <f t="shared" ca="1" si="6"/>
        <v>1</v>
      </c>
      <c r="Q27" s="84">
        <f t="shared" ca="1" si="6"/>
        <v>0</v>
      </c>
    </row>
    <row r="28" spans="2:17" ht="12.75" customHeight="1" x14ac:dyDescent="0.25">
      <c r="B28" s="3" t="str">
        <f>VLOOKUP(D28,PRACTICE!A14:E55,5,0)</f>
        <v>NE2</v>
      </c>
      <c r="C28" s="3" t="str">
        <f>VLOOKUP(D28,PRACTICE!A14:E55,2,0)</f>
        <v>Gadvhi Practice</v>
      </c>
      <c r="D28" s="3" t="s">
        <v>59</v>
      </c>
      <c r="E28" s="63">
        <f t="shared" ca="1" si="4"/>
        <v>5118</v>
      </c>
      <c r="F28" s="84">
        <f t="shared" ca="1" si="4"/>
        <v>19</v>
      </c>
      <c r="G28" s="196">
        <f>VLOOKUP($D28,PRACTICE!$A$2:$F$40,6,FALSE)</f>
        <v>0.81081081081081086</v>
      </c>
      <c r="H28" s="84">
        <f t="shared" ca="1" si="6"/>
        <v>16</v>
      </c>
      <c r="I28" s="85">
        <f t="shared" ca="1" si="6"/>
        <v>13</v>
      </c>
      <c r="J28" s="84">
        <f t="shared" ca="1" si="6"/>
        <v>3</v>
      </c>
      <c r="K28" s="84">
        <f t="shared" ca="1" si="6"/>
        <v>2</v>
      </c>
      <c r="L28" s="84">
        <f t="shared" ca="1" si="6"/>
        <v>0</v>
      </c>
      <c r="M28" s="84">
        <f t="shared" ca="1" si="6"/>
        <v>0</v>
      </c>
      <c r="N28" s="84">
        <f t="shared" ca="1" si="6"/>
        <v>0</v>
      </c>
      <c r="O28" s="84">
        <f t="shared" ca="1" si="6"/>
        <v>4</v>
      </c>
      <c r="P28" s="84">
        <f t="shared" ca="1" si="6"/>
        <v>1</v>
      </c>
      <c r="Q28" s="84">
        <f t="shared" ca="1" si="6"/>
        <v>0</v>
      </c>
    </row>
    <row r="29" spans="2:17" ht="12.75" customHeight="1" x14ac:dyDescent="0.25">
      <c r="B29" s="3" t="str">
        <f>VLOOKUP(D29,PRACTICE!A15:E56,5,0)</f>
        <v>SE2</v>
      </c>
      <c r="C29" s="3" t="str">
        <f>VLOOKUP(D29,PRACTICE!A15:E56,2,0)</f>
        <v>Greenhouse Health Centre</v>
      </c>
      <c r="D29" s="3" t="s">
        <v>60</v>
      </c>
      <c r="E29" s="63">
        <f t="shared" ca="1" si="4"/>
        <v>1218</v>
      </c>
      <c r="F29" s="84">
        <f t="shared" ca="1" si="4"/>
        <v>1</v>
      </c>
      <c r="G29" s="196">
        <f>VLOOKUP($D29,PRACTICE!$A$2:$F$40,6,FALSE)</f>
        <v>4.0540540540540535</v>
      </c>
      <c r="H29" s="84">
        <f t="shared" ca="1" si="6"/>
        <v>101</v>
      </c>
      <c r="I29" s="85">
        <f t="shared" ca="1" si="6"/>
        <v>1</v>
      </c>
      <c r="J29" s="84">
        <f t="shared" ca="1" si="6"/>
        <v>100</v>
      </c>
      <c r="K29" s="84">
        <f t="shared" ca="1" si="6"/>
        <v>0</v>
      </c>
      <c r="L29" s="84">
        <f t="shared" ca="1" si="6"/>
        <v>0</v>
      </c>
      <c r="M29" s="84">
        <f t="shared" ca="1" si="6"/>
        <v>0</v>
      </c>
      <c r="N29" s="84">
        <f t="shared" ca="1" si="6"/>
        <v>0</v>
      </c>
      <c r="O29" s="84">
        <f t="shared" ca="1" si="6"/>
        <v>1</v>
      </c>
      <c r="P29" s="84">
        <f t="shared" ca="1" si="6"/>
        <v>15</v>
      </c>
      <c r="Q29" s="84">
        <f t="shared" ca="1" si="6"/>
        <v>4</v>
      </c>
    </row>
    <row r="30" spans="2:17" ht="12.75" customHeight="1" x14ac:dyDescent="0.25">
      <c r="B30" s="3" t="str">
        <f>VLOOKUP(D30,PRACTICE!A16:E57,5,0)</f>
        <v>NE2</v>
      </c>
      <c r="C30" s="3" t="str">
        <f>VLOOKUP(D30,PRACTICE!A16:E57,2,0)</f>
        <v>Healy Medical Centre</v>
      </c>
      <c r="D30" s="3" t="s">
        <v>61</v>
      </c>
      <c r="E30" s="63">
        <f t="shared" ca="1" si="4"/>
        <v>5773</v>
      </c>
      <c r="F30" s="84">
        <f t="shared" ca="1" si="4"/>
        <v>39</v>
      </c>
      <c r="G30" s="196">
        <f>VLOOKUP($D30,PRACTICE!$A$2:$F$40,6,FALSE)</f>
        <v>9.7297297297297298</v>
      </c>
      <c r="H30" s="84">
        <f t="shared" ca="1" si="6"/>
        <v>1</v>
      </c>
      <c r="I30" s="85">
        <f t="shared" ca="1" si="6"/>
        <v>1</v>
      </c>
      <c r="J30" s="84">
        <f t="shared" ca="1" si="6"/>
        <v>0</v>
      </c>
      <c r="K30" s="84">
        <f t="shared" ca="1" si="6"/>
        <v>0</v>
      </c>
      <c r="L30" s="84">
        <f t="shared" ca="1" si="6"/>
        <v>0</v>
      </c>
      <c r="M30" s="84">
        <f t="shared" ca="1" si="6"/>
        <v>0</v>
      </c>
      <c r="N30" s="84">
        <f t="shared" ca="1" si="6"/>
        <v>0</v>
      </c>
      <c r="O30" s="84">
        <f t="shared" ca="1" si="6"/>
        <v>0</v>
      </c>
      <c r="P30" s="84">
        <f t="shared" ca="1" si="6"/>
        <v>0</v>
      </c>
      <c r="Q30" s="84">
        <f t="shared" ca="1" si="6"/>
        <v>0</v>
      </c>
    </row>
    <row r="31" spans="2:17" ht="12.75" customHeight="1" x14ac:dyDescent="0.25">
      <c r="B31" s="3" t="str">
        <f>VLOOKUP(D31,PRACTICE!A17:E58,5,0)</f>
        <v>NW1</v>
      </c>
      <c r="C31" s="3" t="str">
        <f>VLOOKUP(D31,PRACTICE!A17:E58,2,0)</f>
        <v>Heron Practice</v>
      </c>
      <c r="D31" s="3" t="s">
        <v>62</v>
      </c>
      <c r="E31" s="63">
        <f t="shared" ca="1" si="4"/>
        <v>12371</v>
      </c>
      <c r="F31" s="84">
        <f t="shared" ca="1" si="4"/>
        <v>89</v>
      </c>
      <c r="G31" s="196">
        <f>VLOOKUP($D31,PRACTICE!$A$2:$F$40,6,FALSE)</f>
        <v>9.7297297297297298</v>
      </c>
      <c r="H31" s="84">
        <f t="shared" ca="1" si="6"/>
        <v>38</v>
      </c>
      <c r="I31" s="85">
        <f t="shared" ca="1" si="6"/>
        <v>17</v>
      </c>
      <c r="J31" s="84">
        <f t="shared" ca="1" si="6"/>
        <v>21</v>
      </c>
      <c r="K31" s="84">
        <f t="shared" ca="1" si="6"/>
        <v>0</v>
      </c>
      <c r="L31" s="84">
        <f t="shared" ca="1" si="6"/>
        <v>4</v>
      </c>
      <c r="M31" s="84">
        <f t="shared" ca="1" si="6"/>
        <v>0</v>
      </c>
      <c r="N31" s="84">
        <f t="shared" ca="1" si="6"/>
        <v>4</v>
      </c>
      <c r="O31" s="84">
        <f t="shared" ca="1" si="6"/>
        <v>0</v>
      </c>
      <c r="P31" s="84">
        <f t="shared" ca="1" si="6"/>
        <v>3</v>
      </c>
      <c r="Q31" s="84">
        <f t="shared" ca="1" si="6"/>
        <v>0</v>
      </c>
    </row>
    <row r="32" spans="2:17" ht="12.75" customHeight="1" x14ac:dyDescent="0.25">
      <c r="B32" s="3" t="str">
        <f>VLOOKUP(D32,PRACTICE!A18:E59,5,0)</f>
        <v>SW2</v>
      </c>
      <c r="C32" s="3" t="str">
        <f>VLOOKUP(D32,PRACTICE!A18:E59,2,0)</f>
        <v>Hoxton Surgery</v>
      </c>
      <c r="D32" s="3" t="s">
        <v>63</v>
      </c>
      <c r="E32" s="63">
        <f t="shared" ca="1" si="4"/>
        <v>9107</v>
      </c>
      <c r="F32" s="84">
        <f t="shared" ca="1" si="4"/>
        <v>171</v>
      </c>
      <c r="G32" s="196">
        <f>VLOOKUP($D32,PRACTICE!$A$2:$F$40,6,FALSE)</f>
        <v>36.486486486486491</v>
      </c>
      <c r="H32" s="84">
        <f t="shared" ca="1" si="6"/>
        <v>9</v>
      </c>
      <c r="I32" s="85">
        <f t="shared" ca="1" si="6"/>
        <v>2</v>
      </c>
      <c r="J32" s="84">
        <f t="shared" ca="1" si="6"/>
        <v>7</v>
      </c>
      <c r="K32" s="84">
        <f t="shared" ca="1" si="6"/>
        <v>0</v>
      </c>
      <c r="L32" s="84">
        <f t="shared" ca="1" si="6"/>
        <v>0</v>
      </c>
      <c r="M32" s="84">
        <f t="shared" ca="1" si="6"/>
        <v>0</v>
      </c>
      <c r="N32" s="84">
        <f t="shared" ca="1" si="6"/>
        <v>0</v>
      </c>
      <c r="O32" s="84">
        <f t="shared" ca="1" si="6"/>
        <v>0</v>
      </c>
      <c r="P32" s="84">
        <f t="shared" ca="1" si="6"/>
        <v>1</v>
      </c>
      <c r="Q32" s="84">
        <f t="shared" ca="1" si="6"/>
        <v>0</v>
      </c>
    </row>
    <row r="33" spans="2:17" ht="12.75" customHeight="1" x14ac:dyDescent="0.25">
      <c r="B33" s="3" t="str">
        <f>VLOOKUP(D33,PRACTICE!A19:E60,5,0)</f>
        <v>SE1</v>
      </c>
      <c r="C33" s="3" t="str">
        <f>VLOOKUP(D33,PRACTICE!A19:E60,2,0)</f>
        <v>Kingsmead Healthcare</v>
      </c>
      <c r="D33" s="3" t="s">
        <v>64</v>
      </c>
      <c r="E33" s="63">
        <f t="shared" ca="1" si="4"/>
        <v>5314</v>
      </c>
      <c r="F33" s="84">
        <f t="shared" ca="1" si="4"/>
        <v>46</v>
      </c>
      <c r="G33" s="196">
        <f>VLOOKUP($D33,PRACTICE!$A$2:$F$40,6,FALSE)</f>
        <v>6.4864864864864868</v>
      </c>
      <c r="H33" s="84">
        <f t="shared" ca="1" si="6"/>
        <v>37</v>
      </c>
      <c r="I33" s="85">
        <f t="shared" ca="1" si="6"/>
        <v>27</v>
      </c>
      <c r="J33" s="84">
        <f t="shared" ca="1" si="6"/>
        <v>10</v>
      </c>
      <c r="K33" s="84">
        <f t="shared" ca="1" si="6"/>
        <v>3</v>
      </c>
      <c r="L33" s="84">
        <f t="shared" ca="1" si="6"/>
        <v>0</v>
      </c>
      <c r="M33" s="84">
        <f t="shared" ca="1" si="6"/>
        <v>0</v>
      </c>
      <c r="N33" s="84">
        <f t="shared" ca="1" si="6"/>
        <v>0</v>
      </c>
      <c r="O33" s="84">
        <f t="shared" ca="1" si="6"/>
        <v>1</v>
      </c>
      <c r="P33" s="84">
        <f t="shared" ca="1" si="6"/>
        <v>4</v>
      </c>
      <c r="Q33" s="84">
        <f t="shared" ca="1" si="6"/>
        <v>3</v>
      </c>
    </row>
    <row r="34" spans="2:17" ht="12.75" customHeight="1" x14ac:dyDescent="0.25">
      <c r="B34" s="3" t="str">
        <f>VLOOKUP(D34,PRACTICE!A20:E61,5,0)</f>
        <v>SE1</v>
      </c>
      <c r="C34" s="3" t="str">
        <f>VLOOKUP(D34,PRACTICE!A20:E61,2,0)</f>
        <v>Latimer Health Centre</v>
      </c>
      <c r="D34" s="3" t="s">
        <v>65</v>
      </c>
      <c r="E34" s="63">
        <f t="shared" ca="1" si="4"/>
        <v>5195</v>
      </c>
      <c r="F34" s="84">
        <f t="shared" ca="1" si="4"/>
        <v>55</v>
      </c>
      <c r="G34" s="196">
        <f>VLOOKUP($D34,PRACTICE!$A$2:$F$40,6,FALSE)</f>
        <v>8.9189189189189193</v>
      </c>
      <c r="H34" s="84">
        <f t="shared" ca="1" si="6"/>
        <v>31</v>
      </c>
      <c r="I34" s="85">
        <f t="shared" ca="1" si="6"/>
        <v>31</v>
      </c>
      <c r="J34" s="84">
        <f t="shared" ca="1" si="6"/>
        <v>0</v>
      </c>
      <c r="K34" s="84">
        <f t="shared" ca="1" si="6"/>
        <v>0</v>
      </c>
      <c r="L34" s="84">
        <f t="shared" ca="1" si="6"/>
        <v>2</v>
      </c>
      <c r="M34" s="84">
        <f t="shared" ca="1" si="6"/>
        <v>1</v>
      </c>
      <c r="N34" s="84">
        <f t="shared" ca="1" si="6"/>
        <v>2</v>
      </c>
      <c r="O34" s="84">
        <f t="shared" ca="1" si="6"/>
        <v>0</v>
      </c>
      <c r="P34" s="84">
        <f t="shared" ca="1" si="6"/>
        <v>7</v>
      </c>
      <c r="Q34" s="84">
        <f t="shared" ca="1" si="6"/>
        <v>0</v>
      </c>
    </row>
    <row r="35" spans="2:17" ht="12.75" customHeight="1" x14ac:dyDescent="0.25">
      <c r="B35" s="3" t="str">
        <f>VLOOKUP(D35,PRACTICE!A21:E62,5,0)</f>
        <v>SW2</v>
      </c>
      <c r="C35" s="3" t="str">
        <f>VLOOKUP(D35,PRACTICE!A21:E62,2,0)</f>
        <v>Lawson Practice</v>
      </c>
      <c r="D35" s="3" t="s">
        <v>66</v>
      </c>
      <c r="E35" s="63">
        <f t="shared" ref="E35:F53" ca="1" si="7">SUMIFS(OFFSET(REL_D,,MATCH(E$1,IND,0)-1),REL_D,$C$55,IF(LEFT($D35,1)="N",NwID,OrgID),$D35)</f>
        <v>16291</v>
      </c>
      <c r="F35" s="84">
        <f t="shared" ca="1" si="7"/>
        <v>192</v>
      </c>
      <c r="G35" s="196">
        <f>VLOOKUP($D35,PRACTICE!$A$2:$F$40,6,FALSE)</f>
        <v>32.432432432432428</v>
      </c>
      <c r="H35" s="84">
        <f t="shared" ref="H35:Q44" ca="1" si="8">SUMIFS(OFFSET(REL_D,,MATCH(H$1,IND,0)-1),REL_D,$C$55,IF(LEFT($D35,1)="N",NwID,OrgID),$D35)</f>
        <v>42</v>
      </c>
      <c r="I35" s="85">
        <f t="shared" ca="1" si="8"/>
        <v>24</v>
      </c>
      <c r="J35" s="84">
        <f t="shared" ca="1" si="8"/>
        <v>18</v>
      </c>
      <c r="K35" s="84">
        <f t="shared" ca="1" si="8"/>
        <v>0</v>
      </c>
      <c r="L35" s="84">
        <f t="shared" ca="1" si="8"/>
        <v>0</v>
      </c>
      <c r="M35" s="84">
        <f t="shared" ca="1" si="8"/>
        <v>0</v>
      </c>
      <c r="N35" s="84">
        <f t="shared" ca="1" si="8"/>
        <v>0</v>
      </c>
      <c r="O35" s="84">
        <f t="shared" ca="1" si="8"/>
        <v>1</v>
      </c>
      <c r="P35" s="84">
        <f t="shared" ca="1" si="8"/>
        <v>8</v>
      </c>
      <c r="Q35" s="84">
        <f t="shared" ca="1" si="8"/>
        <v>1</v>
      </c>
    </row>
    <row r="36" spans="2:17" ht="12.75" customHeight="1" x14ac:dyDescent="0.25">
      <c r="B36" s="3" t="str">
        <f>VLOOKUP(D36,PRACTICE!A22:E63,5,0)</f>
        <v>SE1</v>
      </c>
      <c r="C36" s="3" t="str">
        <f>VLOOKUP(D36,PRACTICE!A22:E63,2,0)</f>
        <v>Lea Surgery</v>
      </c>
      <c r="D36" s="3" t="s">
        <v>67</v>
      </c>
      <c r="E36" s="63">
        <f t="shared" ca="1" si="7"/>
        <v>11621</v>
      </c>
      <c r="F36" s="84">
        <f t="shared" ca="1" si="7"/>
        <v>87</v>
      </c>
      <c r="G36" s="196">
        <f>VLOOKUP($D36,PRACTICE!$A$2:$F$40,6,FALSE)</f>
        <v>16.216216216216214</v>
      </c>
      <c r="H36" s="84">
        <f t="shared" ca="1" si="8"/>
        <v>39</v>
      </c>
      <c r="I36" s="85">
        <f t="shared" ca="1" si="8"/>
        <v>39</v>
      </c>
      <c r="J36" s="84">
        <f t="shared" ca="1" si="8"/>
        <v>0</v>
      </c>
      <c r="K36" s="84">
        <f t="shared" ca="1" si="8"/>
        <v>0</v>
      </c>
      <c r="L36" s="84">
        <f t="shared" ca="1" si="8"/>
        <v>0</v>
      </c>
      <c r="M36" s="84">
        <f t="shared" ca="1" si="8"/>
        <v>0</v>
      </c>
      <c r="N36" s="84">
        <f t="shared" ca="1" si="8"/>
        <v>0</v>
      </c>
      <c r="O36" s="84">
        <f t="shared" ca="1" si="8"/>
        <v>8</v>
      </c>
      <c r="P36" s="84">
        <f t="shared" ca="1" si="8"/>
        <v>35</v>
      </c>
      <c r="Q36" s="84">
        <f t="shared" ca="1" si="8"/>
        <v>0</v>
      </c>
    </row>
    <row r="37" spans="2:17" ht="12.75" customHeight="1" x14ac:dyDescent="0.25">
      <c r="B37" s="3" t="str">
        <f>VLOOKUP(D37,PRACTICE!A23:E64,5,0)</f>
        <v>SW1</v>
      </c>
      <c r="C37" s="3" t="str">
        <f>VLOOKUP(D37,PRACTICE!A23:E64,2,0)</f>
        <v>London Fields Medical Centre</v>
      </c>
      <c r="D37" s="3" t="s">
        <v>68</v>
      </c>
      <c r="E37" s="63">
        <f t="shared" ca="1" si="7"/>
        <v>11105</v>
      </c>
      <c r="F37" s="84">
        <f t="shared" ca="1" si="7"/>
        <v>66</v>
      </c>
      <c r="G37" s="196">
        <f>VLOOKUP($D37,PRACTICE!$A$2:$F$40,6,FALSE)</f>
        <v>8.9189189189189193</v>
      </c>
      <c r="H37" s="84">
        <f t="shared" ca="1" si="8"/>
        <v>7</v>
      </c>
      <c r="I37" s="85">
        <f t="shared" ca="1" si="8"/>
        <v>6</v>
      </c>
      <c r="J37" s="84">
        <f t="shared" ca="1" si="8"/>
        <v>1</v>
      </c>
      <c r="K37" s="84">
        <f t="shared" ca="1" si="8"/>
        <v>0</v>
      </c>
      <c r="L37" s="84">
        <f t="shared" ca="1" si="8"/>
        <v>0</v>
      </c>
      <c r="M37" s="84">
        <f t="shared" ca="1" si="8"/>
        <v>0</v>
      </c>
      <c r="N37" s="84">
        <f t="shared" ca="1" si="8"/>
        <v>0</v>
      </c>
      <c r="O37" s="84">
        <f t="shared" ca="1" si="8"/>
        <v>0</v>
      </c>
      <c r="P37" s="84">
        <f t="shared" ca="1" si="8"/>
        <v>2</v>
      </c>
      <c r="Q37" s="84">
        <f t="shared" ca="1" si="8"/>
        <v>0</v>
      </c>
    </row>
    <row r="38" spans="2:17" ht="12.75" customHeight="1" x14ac:dyDescent="0.25">
      <c r="B38" s="3" t="str">
        <f>VLOOKUP(D38,PRACTICE!A24:E65,5,0)</f>
        <v>SE1</v>
      </c>
      <c r="C38" s="3" t="str">
        <f>VLOOKUP(D38,PRACTICE!A24:E65,2,0)</f>
        <v>Lower Clapton Group Practice</v>
      </c>
      <c r="D38" s="3" t="s">
        <v>69</v>
      </c>
      <c r="E38" s="63">
        <f t="shared" ca="1" si="7"/>
        <v>14878</v>
      </c>
      <c r="F38" s="84">
        <f t="shared" ca="1" si="7"/>
        <v>159</v>
      </c>
      <c r="G38" s="196">
        <f>VLOOKUP($D38,PRACTICE!$A$2:$F$40,6,FALSE)</f>
        <v>19.45945945945946</v>
      </c>
      <c r="H38" s="84">
        <f t="shared" ca="1" si="8"/>
        <v>33</v>
      </c>
      <c r="I38" s="85">
        <f t="shared" ca="1" si="8"/>
        <v>31</v>
      </c>
      <c r="J38" s="84">
        <f t="shared" ca="1" si="8"/>
        <v>2</v>
      </c>
      <c r="K38" s="84">
        <f t="shared" ca="1" si="8"/>
        <v>0</v>
      </c>
      <c r="L38" s="84">
        <f t="shared" ca="1" si="8"/>
        <v>0</v>
      </c>
      <c r="M38" s="84">
        <f t="shared" ca="1" si="8"/>
        <v>0</v>
      </c>
      <c r="N38" s="84">
        <f t="shared" ca="1" si="8"/>
        <v>0</v>
      </c>
      <c r="O38" s="84">
        <f t="shared" ca="1" si="8"/>
        <v>2</v>
      </c>
      <c r="P38" s="84">
        <f t="shared" ca="1" si="8"/>
        <v>30</v>
      </c>
      <c r="Q38" s="84">
        <f t="shared" ca="1" si="8"/>
        <v>1</v>
      </c>
    </row>
    <row r="39" spans="2:17" ht="12.75" customHeight="1" x14ac:dyDescent="0.25">
      <c r="B39" s="3" t="str">
        <f>VLOOKUP(D39,PRACTICE!A25:E66,5,0)</f>
        <v>SW2</v>
      </c>
      <c r="C39" s="3" t="str">
        <f>VLOOKUP(D39,PRACTICE!A25:E66,2,0)</f>
        <v>Neaman Practice</v>
      </c>
      <c r="D39" s="3" t="s">
        <v>70</v>
      </c>
      <c r="E39" s="63">
        <f t="shared" ca="1" si="7"/>
        <v>9150</v>
      </c>
      <c r="F39" s="84">
        <f t="shared" ca="1" si="7"/>
        <v>22</v>
      </c>
      <c r="G39" s="196">
        <f>VLOOKUP($D39,PRACTICE!$A$2:$F$40,6,FALSE)</f>
        <v>12.972972972972974</v>
      </c>
      <c r="H39" s="84">
        <f t="shared" ca="1" si="8"/>
        <v>0</v>
      </c>
      <c r="I39" s="85">
        <f t="shared" ca="1" si="8"/>
        <v>0</v>
      </c>
      <c r="J39" s="84">
        <f t="shared" ca="1" si="8"/>
        <v>0</v>
      </c>
      <c r="K39" s="84">
        <f t="shared" ca="1" si="8"/>
        <v>0</v>
      </c>
      <c r="L39" s="84">
        <f t="shared" ca="1" si="8"/>
        <v>0</v>
      </c>
      <c r="M39" s="84">
        <f t="shared" ca="1" si="8"/>
        <v>0</v>
      </c>
      <c r="N39" s="84">
        <f t="shared" ca="1" si="8"/>
        <v>0</v>
      </c>
      <c r="O39" s="84">
        <f t="shared" ca="1" si="8"/>
        <v>0</v>
      </c>
      <c r="P39" s="84">
        <f t="shared" ca="1" si="8"/>
        <v>0</v>
      </c>
      <c r="Q39" s="84">
        <f t="shared" ca="1" si="8"/>
        <v>0</v>
      </c>
    </row>
    <row r="40" spans="2:17" ht="12.75" customHeight="1" x14ac:dyDescent="0.25">
      <c r="B40" s="3" t="str">
        <f>VLOOKUP(D40,PRACTICE!A26:E67,5,0)</f>
        <v>NE2</v>
      </c>
      <c r="C40" s="3" t="str">
        <f>VLOOKUP(D40,PRACTICE!A26:E67,2,0)</f>
        <v>Nightingale Practice</v>
      </c>
      <c r="D40" s="3" t="s">
        <v>71</v>
      </c>
      <c r="E40" s="63">
        <f t="shared" ca="1" si="7"/>
        <v>12241</v>
      </c>
      <c r="F40" s="84">
        <f t="shared" ca="1" si="7"/>
        <v>50</v>
      </c>
      <c r="G40" s="196">
        <f>VLOOKUP($D40,PRACTICE!$A$2:$F$40,6,FALSE)</f>
        <v>12.162162162162163</v>
      </c>
      <c r="H40" s="84">
        <f t="shared" ca="1" si="8"/>
        <v>13</v>
      </c>
      <c r="I40" s="85">
        <f t="shared" ca="1" si="8"/>
        <v>12</v>
      </c>
      <c r="J40" s="84">
        <f t="shared" ca="1" si="8"/>
        <v>1</v>
      </c>
      <c r="K40" s="84">
        <f t="shared" ca="1" si="8"/>
        <v>1</v>
      </c>
      <c r="L40" s="84">
        <f t="shared" ca="1" si="8"/>
        <v>0</v>
      </c>
      <c r="M40" s="84">
        <f t="shared" ca="1" si="8"/>
        <v>0</v>
      </c>
      <c r="N40" s="84">
        <f t="shared" ca="1" si="8"/>
        <v>0</v>
      </c>
      <c r="O40" s="84">
        <f t="shared" ca="1" si="8"/>
        <v>0</v>
      </c>
      <c r="P40" s="84">
        <f t="shared" ca="1" si="8"/>
        <v>4</v>
      </c>
      <c r="Q40" s="84">
        <f t="shared" ca="1" si="8"/>
        <v>0</v>
      </c>
    </row>
    <row r="41" spans="2:17" ht="12.75" customHeight="1" x14ac:dyDescent="0.25">
      <c r="B41" s="3" t="str">
        <f>VLOOKUP(D41,PRACTICE!A27:E68,5,0)</f>
        <v>SW1</v>
      </c>
      <c r="C41" s="3" t="str">
        <f>VLOOKUP(D41,PRACTICE!A27:E68,2,0)</f>
        <v>Queensbridge Group Practice</v>
      </c>
      <c r="D41" s="3" t="s">
        <v>72</v>
      </c>
      <c r="E41" s="63">
        <f t="shared" ca="1" si="7"/>
        <v>10105</v>
      </c>
      <c r="F41" s="84">
        <f t="shared" ca="1" si="7"/>
        <v>9</v>
      </c>
      <c r="G41" s="196">
        <f>VLOOKUP($D41,PRACTICE!$A$2:$F$40,6,FALSE)</f>
        <v>6.4864864864864868</v>
      </c>
      <c r="H41" s="84">
        <f t="shared" ca="1" si="8"/>
        <v>1</v>
      </c>
      <c r="I41" s="85">
        <f t="shared" ca="1" si="8"/>
        <v>1</v>
      </c>
      <c r="J41" s="84">
        <f t="shared" ca="1" si="8"/>
        <v>0</v>
      </c>
      <c r="K41" s="84">
        <f t="shared" ca="1" si="8"/>
        <v>0</v>
      </c>
      <c r="L41" s="84">
        <f t="shared" ca="1" si="8"/>
        <v>0</v>
      </c>
      <c r="M41" s="84">
        <f t="shared" ca="1" si="8"/>
        <v>0</v>
      </c>
      <c r="N41" s="84">
        <f t="shared" ca="1" si="8"/>
        <v>0</v>
      </c>
      <c r="O41" s="84">
        <f t="shared" ca="1" si="8"/>
        <v>1</v>
      </c>
      <c r="P41" s="84">
        <f t="shared" ca="1" si="8"/>
        <v>0</v>
      </c>
      <c r="Q41" s="84">
        <f t="shared" ca="1" si="8"/>
        <v>0</v>
      </c>
    </row>
    <row r="42" spans="2:17" ht="12.75" customHeight="1" x14ac:dyDescent="0.25">
      <c r="B42" s="3" t="str">
        <f>VLOOKUP(D42,PRACTICE!A28:E69,5,0)</f>
        <v>SW1</v>
      </c>
      <c r="C42" s="3" t="str">
        <f>VLOOKUP(D42,PRACTICE!A28:E69,2,0)</f>
        <v>Richmond Road Medical Center</v>
      </c>
      <c r="D42" s="3" t="s">
        <v>73</v>
      </c>
      <c r="E42" s="63">
        <f t="shared" ca="1" si="7"/>
        <v>21019</v>
      </c>
      <c r="F42" s="84">
        <f t="shared" ca="1" si="7"/>
        <v>64</v>
      </c>
      <c r="G42" s="196">
        <f>VLOOKUP($D42,PRACTICE!$A$2:$F$40,6,FALSE)</f>
        <v>20.27027027027027</v>
      </c>
      <c r="H42" s="84">
        <f t="shared" ca="1" si="8"/>
        <v>6</v>
      </c>
      <c r="I42" s="85">
        <f t="shared" ca="1" si="8"/>
        <v>4</v>
      </c>
      <c r="J42" s="84">
        <f t="shared" ca="1" si="8"/>
        <v>2</v>
      </c>
      <c r="K42" s="84">
        <f t="shared" ca="1" si="8"/>
        <v>0</v>
      </c>
      <c r="L42" s="84">
        <f t="shared" ca="1" si="8"/>
        <v>0</v>
      </c>
      <c r="M42" s="84">
        <f t="shared" ca="1" si="8"/>
        <v>0</v>
      </c>
      <c r="N42" s="84">
        <f t="shared" ca="1" si="8"/>
        <v>0</v>
      </c>
      <c r="O42" s="84">
        <f t="shared" ca="1" si="8"/>
        <v>0</v>
      </c>
      <c r="P42" s="84">
        <f t="shared" ca="1" si="8"/>
        <v>0</v>
      </c>
      <c r="Q42" s="84">
        <f t="shared" ca="1" si="8"/>
        <v>0</v>
      </c>
    </row>
    <row r="43" spans="2:17" ht="12.75" customHeight="1" x14ac:dyDescent="0.25">
      <c r="B43" s="3" t="str">
        <f>VLOOKUP(D43,PRACTICE!A29:E70,5,0)</f>
        <v>NE2</v>
      </c>
      <c r="C43" s="3" t="str">
        <f>VLOOKUP(D43,PRACTICE!A29:E70,2,0)</f>
        <v>Riverside Practice</v>
      </c>
      <c r="D43" s="3" t="s">
        <v>74</v>
      </c>
      <c r="E43" s="63">
        <f t="shared" ca="1" si="7"/>
        <v>5145</v>
      </c>
      <c r="F43" s="84">
        <f t="shared" ca="1" si="7"/>
        <v>27</v>
      </c>
      <c r="G43" s="196">
        <f>VLOOKUP($D43,PRACTICE!$A$2:$F$40,6,FALSE)</f>
        <v>8.108108108108107</v>
      </c>
      <c r="H43" s="84">
        <f t="shared" ca="1" si="8"/>
        <v>9</v>
      </c>
      <c r="I43" s="85">
        <f t="shared" ca="1" si="8"/>
        <v>7</v>
      </c>
      <c r="J43" s="84">
        <f t="shared" ca="1" si="8"/>
        <v>2</v>
      </c>
      <c r="K43" s="84">
        <f t="shared" ca="1" si="8"/>
        <v>0</v>
      </c>
      <c r="L43" s="84">
        <f t="shared" ca="1" si="8"/>
        <v>0</v>
      </c>
      <c r="M43" s="84">
        <f t="shared" ca="1" si="8"/>
        <v>0</v>
      </c>
      <c r="N43" s="84">
        <f t="shared" ca="1" si="8"/>
        <v>0</v>
      </c>
      <c r="O43" s="84">
        <f t="shared" ca="1" si="8"/>
        <v>0</v>
      </c>
      <c r="P43" s="84">
        <f t="shared" ca="1" si="8"/>
        <v>2</v>
      </c>
      <c r="Q43" s="84">
        <f t="shared" ca="1" si="8"/>
        <v>1</v>
      </c>
    </row>
    <row r="44" spans="2:17" ht="12.75" customHeight="1" x14ac:dyDescent="0.25">
      <c r="B44" s="3" t="str">
        <f>VLOOKUP(D44,PRACTICE!A30:E71,5,0)</f>
        <v>NE2</v>
      </c>
      <c r="C44" s="3" t="str">
        <f>VLOOKUP(D44,PRACTICE!A30:E71,2,0)</f>
        <v>Rosewood Practice</v>
      </c>
      <c r="D44" s="3" t="s">
        <v>75</v>
      </c>
      <c r="E44" s="63">
        <f t="shared" ca="1" si="7"/>
        <v>1788</v>
      </c>
      <c r="F44" s="84">
        <f t="shared" ca="1" si="7"/>
        <v>9</v>
      </c>
      <c r="G44" s="196">
        <f>VLOOKUP($D44,PRACTICE!$A$2:$F$40,6,FALSE)</f>
        <v>1.6216216216216217</v>
      </c>
      <c r="H44" s="84">
        <f t="shared" ca="1" si="8"/>
        <v>3</v>
      </c>
      <c r="I44" s="85">
        <f t="shared" ca="1" si="8"/>
        <v>3</v>
      </c>
      <c r="J44" s="84">
        <f t="shared" ca="1" si="8"/>
        <v>0</v>
      </c>
      <c r="K44" s="84">
        <f t="shared" ca="1" si="8"/>
        <v>0</v>
      </c>
      <c r="L44" s="84">
        <f t="shared" ca="1" si="8"/>
        <v>0</v>
      </c>
      <c r="M44" s="84">
        <f t="shared" ca="1" si="8"/>
        <v>0</v>
      </c>
      <c r="N44" s="84">
        <f t="shared" ca="1" si="8"/>
        <v>0</v>
      </c>
      <c r="O44" s="84">
        <f t="shared" ca="1" si="8"/>
        <v>1</v>
      </c>
      <c r="P44" s="84">
        <f t="shared" ca="1" si="8"/>
        <v>0</v>
      </c>
      <c r="Q44" s="84">
        <f t="shared" ca="1" si="8"/>
        <v>0</v>
      </c>
    </row>
    <row r="45" spans="2:17" ht="12.75" customHeight="1" x14ac:dyDescent="0.25">
      <c r="B45" s="3" t="str">
        <f>VLOOKUP(D45,PRACTICE!A31:E72,5,0)</f>
        <v>SW1</v>
      </c>
      <c r="C45" s="3" t="str">
        <f>VLOOKUP(D45,PRACTICE!A31:E72,2,0)</f>
        <v>Sandringham Road Practice</v>
      </c>
      <c r="D45" s="3" t="s">
        <v>76</v>
      </c>
      <c r="E45" s="63">
        <f t="shared" ca="1" si="7"/>
        <v>4564</v>
      </c>
      <c r="F45" s="84">
        <f t="shared" ca="1" si="7"/>
        <v>15</v>
      </c>
      <c r="G45" s="196">
        <f>VLOOKUP($D45,PRACTICE!$A$2:$F$40,6,FALSE)</f>
        <v>5.6756756756756754</v>
      </c>
      <c r="H45" s="84">
        <f t="shared" ref="H45:Q53" ca="1" si="9">SUMIFS(OFFSET(REL_D,,MATCH(H$1,IND,0)-1),REL_D,$C$55,IF(LEFT($D45,1)="N",NwID,OrgID),$D45)</f>
        <v>9</v>
      </c>
      <c r="I45" s="85">
        <f t="shared" ca="1" si="9"/>
        <v>4</v>
      </c>
      <c r="J45" s="84">
        <f t="shared" ca="1" si="9"/>
        <v>5</v>
      </c>
      <c r="K45" s="84">
        <f t="shared" ca="1" si="9"/>
        <v>0</v>
      </c>
      <c r="L45" s="84">
        <f t="shared" ca="1" si="9"/>
        <v>0</v>
      </c>
      <c r="M45" s="84">
        <f t="shared" ca="1" si="9"/>
        <v>0</v>
      </c>
      <c r="N45" s="84">
        <f t="shared" ca="1" si="9"/>
        <v>0</v>
      </c>
      <c r="O45" s="84">
        <f t="shared" ca="1" si="9"/>
        <v>0</v>
      </c>
      <c r="P45" s="84">
        <f t="shared" ca="1" si="9"/>
        <v>2</v>
      </c>
      <c r="Q45" s="84">
        <f t="shared" ca="1" si="9"/>
        <v>1</v>
      </c>
    </row>
    <row r="46" spans="2:17" ht="12.75" customHeight="1" x14ac:dyDescent="0.25">
      <c r="B46" s="3" t="str">
        <f>VLOOKUP(D46,PRACTICE!A32:E73,5,0)</f>
        <v>SW2</v>
      </c>
      <c r="C46" s="3" t="str">
        <f>VLOOKUP(D46,PRACTICE!A32:E73,2,0)</f>
        <v>Shoreditch Park Surgery</v>
      </c>
      <c r="D46" s="3" t="s">
        <v>77</v>
      </c>
      <c r="E46" s="63">
        <f t="shared" ca="1" si="7"/>
        <v>9198</v>
      </c>
      <c r="F46" s="84">
        <f t="shared" ca="1" si="7"/>
        <v>99</v>
      </c>
      <c r="G46" s="196">
        <f>VLOOKUP($D46,PRACTICE!$A$2:$F$40,6,FALSE)</f>
        <v>5.6756756756756754</v>
      </c>
      <c r="H46" s="84">
        <f t="shared" ca="1" si="9"/>
        <v>0</v>
      </c>
      <c r="I46" s="85">
        <f t="shared" ca="1" si="9"/>
        <v>0</v>
      </c>
      <c r="J46" s="84">
        <f t="shared" ca="1" si="9"/>
        <v>0</v>
      </c>
      <c r="K46" s="84">
        <f t="shared" ca="1" si="9"/>
        <v>0</v>
      </c>
      <c r="L46" s="84">
        <f t="shared" ca="1" si="9"/>
        <v>0</v>
      </c>
      <c r="M46" s="84">
        <f t="shared" ca="1" si="9"/>
        <v>0</v>
      </c>
      <c r="N46" s="84">
        <f t="shared" ca="1" si="9"/>
        <v>0</v>
      </c>
      <c r="O46" s="84">
        <f t="shared" ca="1" si="9"/>
        <v>0</v>
      </c>
      <c r="P46" s="84">
        <f t="shared" ca="1" si="9"/>
        <v>0</v>
      </c>
      <c r="Q46" s="84">
        <f t="shared" ca="1" si="9"/>
        <v>0</v>
      </c>
    </row>
    <row r="47" spans="2:17" ht="12.75" customHeight="1" x14ac:dyDescent="0.25">
      <c r="B47" s="3" t="str">
        <f>VLOOKUP(D47,PRACTICE!A33:E74,5,0)</f>
        <v>NW2</v>
      </c>
      <c r="C47" s="3" t="str">
        <f>VLOOKUP(D47,PRACTICE!A33:E74,2,0)</f>
        <v>Somerford Grove Health Centre</v>
      </c>
      <c r="D47" s="3" t="s">
        <v>78</v>
      </c>
      <c r="E47" s="63">
        <f t="shared" ca="1" si="7"/>
        <v>11999</v>
      </c>
      <c r="F47" s="84">
        <f t="shared" ca="1" si="7"/>
        <v>97</v>
      </c>
      <c r="G47" s="196">
        <f>VLOOKUP($D47,PRACTICE!$A$2:$F$40,6,FALSE)</f>
        <v>17.027027027027028</v>
      </c>
      <c r="H47" s="84">
        <f t="shared" ca="1" si="9"/>
        <v>16</v>
      </c>
      <c r="I47" s="85">
        <f t="shared" ca="1" si="9"/>
        <v>16</v>
      </c>
      <c r="J47" s="84">
        <f t="shared" ca="1" si="9"/>
        <v>0</v>
      </c>
      <c r="K47" s="84">
        <f t="shared" ca="1" si="9"/>
        <v>0</v>
      </c>
      <c r="L47" s="84">
        <f t="shared" ca="1" si="9"/>
        <v>0</v>
      </c>
      <c r="M47" s="84">
        <f t="shared" ca="1" si="9"/>
        <v>0</v>
      </c>
      <c r="N47" s="84">
        <f t="shared" ca="1" si="9"/>
        <v>0</v>
      </c>
      <c r="O47" s="84">
        <f t="shared" ca="1" si="9"/>
        <v>1</v>
      </c>
      <c r="P47" s="84">
        <f t="shared" ca="1" si="9"/>
        <v>3</v>
      </c>
      <c r="Q47" s="84">
        <f t="shared" ca="1" si="9"/>
        <v>1</v>
      </c>
    </row>
    <row r="48" spans="2:17" ht="12.75" customHeight="1" x14ac:dyDescent="0.25">
      <c r="B48" s="3" t="str">
        <f>VLOOKUP(D48,PRACTICE!A35:E77,5,0)</f>
        <v>NE1</v>
      </c>
      <c r="C48" s="3" t="str">
        <f>VLOOKUP(D48,PRACTICE!A35:E77,2,0)</f>
        <v>Spring Hill Practice</v>
      </c>
      <c r="D48" s="3" t="s">
        <v>79</v>
      </c>
      <c r="E48" s="63">
        <f t="shared" ca="1" si="7"/>
        <v>16326</v>
      </c>
      <c r="F48" s="84">
        <f t="shared" ca="1" si="7"/>
        <v>89</v>
      </c>
      <c r="G48" s="196">
        <f>VLOOKUP($D48,PRACTICE!$A$2:$F$40,6,FALSE)</f>
        <v>13.783783783783782</v>
      </c>
      <c r="H48" s="84">
        <f t="shared" ca="1" si="9"/>
        <v>31</v>
      </c>
      <c r="I48" s="85">
        <f t="shared" ca="1" si="9"/>
        <v>28</v>
      </c>
      <c r="J48" s="84">
        <f t="shared" ca="1" si="9"/>
        <v>3</v>
      </c>
      <c r="K48" s="84">
        <f t="shared" ca="1" si="9"/>
        <v>0</v>
      </c>
      <c r="L48" s="84">
        <f t="shared" ca="1" si="9"/>
        <v>0</v>
      </c>
      <c r="M48" s="84">
        <f t="shared" ca="1" si="9"/>
        <v>0</v>
      </c>
      <c r="N48" s="84">
        <f t="shared" ca="1" si="9"/>
        <v>0</v>
      </c>
      <c r="O48" s="84">
        <f t="shared" ca="1" si="9"/>
        <v>2</v>
      </c>
      <c r="P48" s="84">
        <f t="shared" ca="1" si="9"/>
        <v>5</v>
      </c>
      <c r="Q48" s="84">
        <f t="shared" ca="1" si="9"/>
        <v>0</v>
      </c>
    </row>
    <row r="49" spans="1:18" ht="12.75" customHeight="1" x14ac:dyDescent="0.25">
      <c r="B49" s="3" t="str">
        <f>VLOOKUP(D49,PRACTICE!A35:E78,5,0)</f>
        <v>NE1</v>
      </c>
      <c r="C49" s="3" t="str">
        <f>VLOOKUP(D49,PRACTICE!A35:E78,2,0)</f>
        <v>Stamford Hill Group Practice</v>
      </c>
      <c r="D49" s="3" t="s">
        <v>80</v>
      </c>
      <c r="E49" s="63">
        <f t="shared" ca="1" si="7"/>
        <v>17920</v>
      </c>
      <c r="F49" s="84">
        <f t="shared" ca="1" si="7"/>
        <v>22</v>
      </c>
      <c r="G49" s="196">
        <f>VLOOKUP($D49,PRACTICE!$A$2:$F$40,6,FALSE)</f>
        <v>4.0540540540540535</v>
      </c>
      <c r="H49" s="84">
        <f t="shared" ca="1" si="9"/>
        <v>2</v>
      </c>
      <c r="I49" s="85">
        <f t="shared" ca="1" si="9"/>
        <v>2</v>
      </c>
      <c r="J49" s="84">
        <f t="shared" ca="1" si="9"/>
        <v>0</v>
      </c>
      <c r="K49" s="84">
        <f t="shared" ca="1" si="9"/>
        <v>0</v>
      </c>
      <c r="L49" s="84">
        <f t="shared" ca="1" si="9"/>
        <v>0</v>
      </c>
      <c r="M49" s="84">
        <f t="shared" ca="1" si="9"/>
        <v>0</v>
      </c>
      <c r="N49" s="84">
        <f t="shared" ca="1" si="9"/>
        <v>0</v>
      </c>
      <c r="O49" s="84">
        <f t="shared" ca="1" si="9"/>
        <v>0</v>
      </c>
      <c r="P49" s="84">
        <f t="shared" ca="1" si="9"/>
        <v>1</v>
      </c>
      <c r="Q49" s="84">
        <f t="shared" ca="1" si="9"/>
        <v>1</v>
      </c>
    </row>
    <row r="50" spans="1:18" ht="12.75" customHeight="1" x14ac:dyDescent="0.25">
      <c r="B50" s="3" t="str">
        <f>VLOOKUP(D50,PRACTICE!A36:E79,5,0)</f>
        <v>NW1</v>
      </c>
      <c r="C50" s="3" t="str">
        <f>VLOOKUP(D50,PRACTICE!A36:E79,2,0)</f>
        <v>Statham Grove Surgery</v>
      </c>
      <c r="D50" s="3" t="s">
        <v>81</v>
      </c>
      <c r="E50" s="63">
        <f t="shared" ca="1" si="7"/>
        <v>8706</v>
      </c>
      <c r="F50" s="84">
        <f t="shared" ca="1" si="7"/>
        <v>20</v>
      </c>
      <c r="G50" s="196">
        <f>VLOOKUP($D50,PRACTICE!$A$2:$F$40,6,FALSE)</f>
        <v>1.6216216216216217</v>
      </c>
      <c r="H50" s="84">
        <f t="shared" ca="1" si="9"/>
        <v>5</v>
      </c>
      <c r="I50" s="85">
        <f t="shared" ca="1" si="9"/>
        <v>5</v>
      </c>
      <c r="J50" s="84">
        <f t="shared" ca="1" si="9"/>
        <v>0</v>
      </c>
      <c r="K50" s="84">
        <f t="shared" ca="1" si="9"/>
        <v>0</v>
      </c>
      <c r="L50" s="84">
        <f t="shared" ca="1" si="9"/>
        <v>0</v>
      </c>
      <c r="M50" s="84">
        <f t="shared" ca="1" si="9"/>
        <v>0</v>
      </c>
      <c r="N50" s="84">
        <f t="shared" ca="1" si="9"/>
        <v>0</v>
      </c>
      <c r="O50" s="84">
        <f t="shared" ca="1" si="9"/>
        <v>1</v>
      </c>
      <c r="P50" s="84">
        <f t="shared" ca="1" si="9"/>
        <v>0</v>
      </c>
      <c r="Q50" s="84">
        <f t="shared" ca="1" si="9"/>
        <v>0</v>
      </c>
    </row>
    <row r="51" spans="1:18" ht="12.75" customHeight="1" x14ac:dyDescent="0.25">
      <c r="B51" s="3" t="str">
        <f>VLOOKUP(D51,PRACTICE!A38:E81,5,0)</f>
        <v>SE2</v>
      </c>
      <c r="C51" s="3" t="str">
        <f>VLOOKUP(D51,PRACTICE!A38:E81,2,0)</f>
        <v>Trowbridge Practice</v>
      </c>
      <c r="D51" s="3" t="s">
        <v>82</v>
      </c>
      <c r="E51" s="63">
        <f t="shared" ca="1" si="7"/>
        <v>7997</v>
      </c>
      <c r="F51" s="84">
        <f t="shared" ca="1" si="7"/>
        <v>113</v>
      </c>
      <c r="G51" s="196">
        <f>VLOOKUP($D51,PRACTICE!$A$2:$F$40,6,FALSE)</f>
        <v>4.8648648648648649</v>
      </c>
      <c r="H51" s="84">
        <f t="shared" ca="1" si="9"/>
        <v>6</v>
      </c>
      <c r="I51" s="85">
        <f t="shared" ca="1" si="9"/>
        <v>5</v>
      </c>
      <c r="J51" s="84">
        <f t="shared" ca="1" si="9"/>
        <v>1</v>
      </c>
      <c r="K51" s="84">
        <f t="shared" ca="1" si="9"/>
        <v>0</v>
      </c>
      <c r="L51" s="84">
        <f t="shared" ca="1" si="9"/>
        <v>0</v>
      </c>
      <c r="M51" s="84">
        <f t="shared" ca="1" si="9"/>
        <v>0</v>
      </c>
      <c r="N51" s="84">
        <f t="shared" ca="1" si="9"/>
        <v>0</v>
      </c>
      <c r="O51" s="84">
        <f t="shared" ca="1" si="9"/>
        <v>0</v>
      </c>
      <c r="P51" s="84">
        <f t="shared" ca="1" si="9"/>
        <v>1</v>
      </c>
      <c r="Q51" s="84">
        <f t="shared" ca="1" si="9"/>
        <v>0</v>
      </c>
    </row>
    <row r="52" spans="1:18" ht="12.75" customHeight="1" x14ac:dyDescent="0.25">
      <c r="B52" s="3" t="str">
        <f>VLOOKUP(D52,PRACTICE!A39:E82,5,0)</f>
        <v>SE2</v>
      </c>
      <c r="C52" s="3" t="str">
        <f>VLOOKUP(D52,PRACTICE!A39:E82,2,0)</f>
        <v>Well Street Surgery</v>
      </c>
      <c r="D52" s="3" t="s">
        <v>83</v>
      </c>
      <c r="E52" s="63">
        <f t="shared" ca="1" si="7"/>
        <v>14232</v>
      </c>
      <c r="F52" s="84">
        <f t="shared" ca="1" si="7"/>
        <v>72</v>
      </c>
      <c r="G52" s="196">
        <f>VLOOKUP($D52,PRACTICE!$A$2:$F$40,6,FALSE)</f>
        <v>12.162162162162163</v>
      </c>
      <c r="H52" s="84">
        <f t="shared" ca="1" si="9"/>
        <v>3</v>
      </c>
      <c r="I52" s="85">
        <f t="shared" ca="1" si="9"/>
        <v>3</v>
      </c>
      <c r="J52" s="84">
        <f t="shared" ca="1" si="9"/>
        <v>0</v>
      </c>
      <c r="K52" s="84">
        <f t="shared" ca="1" si="9"/>
        <v>0</v>
      </c>
      <c r="L52" s="84">
        <f t="shared" ca="1" si="9"/>
        <v>0</v>
      </c>
      <c r="M52" s="84">
        <f t="shared" ca="1" si="9"/>
        <v>0</v>
      </c>
      <c r="N52" s="84">
        <f t="shared" ca="1" si="9"/>
        <v>0</v>
      </c>
      <c r="O52" s="84">
        <f t="shared" ca="1" si="9"/>
        <v>0</v>
      </c>
      <c r="P52" s="84">
        <f t="shared" ca="1" si="9"/>
        <v>0</v>
      </c>
      <c r="Q52" s="84">
        <f t="shared" ca="1" si="9"/>
        <v>0</v>
      </c>
    </row>
    <row r="53" spans="1:18" ht="12.75" customHeight="1" x14ac:dyDescent="0.25">
      <c r="B53" s="3" t="str">
        <f>VLOOKUP(D53,PRACTICE!A40:E83,5,0)</f>
        <v>SE2</v>
      </c>
      <c r="C53" s="3" t="str">
        <f>VLOOKUP(D53,PRACTICE!A40:E83,2,0)</f>
        <v>Wick Health Centre</v>
      </c>
      <c r="D53" s="3" t="s">
        <v>84</v>
      </c>
      <c r="E53" s="63">
        <f t="shared" ca="1" si="7"/>
        <v>8127</v>
      </c>
      <c r="F53" s="84">
        <f t="shared" ca="1" si="7"/>
        <v>54</v>
      </c>
      <c r="G53" s="196">
        <f>VLOOKUP($D53,PRACTICE!$A$2:$F$40,6,FALSE)</f>
        <v>4.0540540540540535</v>
      </c>
      <c r="H53" s="84">
        <f t="shared" ca="1" si="9"/>
        <v>1</v>
      </c>
      <c r="I53" s="85">
        <f t="shared" ca="1" si="9"/>
        <v>1</v>
      </c>
      <c r="J53" s="84">
        <f t="shared" ca="1" si="9"/>
        <v>0</v>
      </c>
      <c r="K53" s="84">
        <f t="shared" ca="1" si="9"/>
        <v>0</v>
      </c>
      <c r="L53" s="84">
        <f t="shared" ca="1" si="9"/>
        <v>0</v>
      </c>
      <c r="M53" s="84">
        <f t="shared" ca="1" si="9"/>
        <v>0</v>
      </c>
      <c r="N53" s="84">
        <f t="shared" ca="1" si="9"/>
        <v>0</v>
      </c>
      <c r="O53" s="84">
        <f t="shared" ca="1" si="9"/>
        <v>1</v>
      </c>
      <c r="P53" s="84">
        <f t="shared" ca="1" si="9"/>
        <v>1</v>
      </c>
      <c r="Q53" s="84">
        <f t="shared" ca="1" si="9"/>
        <v>0</v>
      </c>
    </row>
    <row r="54" spans="1:18" ht="12.75" customHeight="1" x14ac:dyDescent="0.25">
      <c r="B54" s="104"/>
      <c r="C54" s="104"/>
      <c r="D54" s="96" t="s">
        <v>45</v>
      </c>
      <c r="E54" s="97">
        <f t="shared" ref="E54:Q54" ca="1" si="10">SUM(E15:E53)</f>
        <v>347804</v>
      </c>
      <c r="F54" s="98">
        <f t="shared" ca="1" si="10"/>
        <v>2070</v>
      </c>
      <c r="G54" s="98">
        <f t="shared" si="10"/>
        <v>363.00000000000006</v>
      </c>
      <c r="H54" s="98">
        <f t="shared" ca="1" si="10"/>
        <v>554</v>
      </c>
      <c r="I54" s="99">
        <f t="shared" ca="1" si="10"/>
        <v>374</v>
      </c>
      <c r="J54" s="98">
        <f t="shared" ca="1" si="10"/>
        <v>180</v>
      </c>
      <c r="K54" s="98">
        <f t="shared" ca="1" si="10"/>
        <v>7</v>
      </c>
      <c r="L54" s="98">
        <f t="shared" ca="1" si="10"/>
        <v>6</v>
      </c>
      <c r="M54" s="98">
        <f t="shared" ca="1" si="10"/>
        <v>1</v>
      </c>
      <c r="N54" s="98">
        <f t="shared" ca="1" si="10"/>
        <v>6</v>
      </c>
      <c r="O54" s="98">
        <f t="shared" ca="1" si="10"/>
        <v>34</v>
      </c>
      <c r="P54" s="98">
        <f t="shared" ca="1" si="10"/>
        <v>132</v>
      </c>
      <c r="Q54" s="98">
        <f t="shared" ca="1" si="10"/>
        <v>13</v>
      </c>
    </row>
    <row r="55" spans="1:18" ht="12.75" customHeight="1" x14ac:dyDescent="0.25">
      <c r="B55" s="52" t="s">
        <v>85</v>
      </c>
      <c r="C55" s="50">
        <f>VLOOKUP(C4,CONTROL!E2:H5,3,0)</f>
        <v>45383</v>
      </c>
      <c r="D55" s="3"/>
      <c r="E55" s="3"/>
      <c r="F55" s="3"/>
      <c r="G55" s="3"/>
      <c r="H55" s="3"/>
      <c r="I55" s="3"/>
      <c r="J55" s="3"/>
      <c r="K55" s="3"/>
      <c r="L55" s="3"/>
      <c r="M55" s="3"/>
      <c r="N55" s="3"/>
      <c r="O55" s="3"/>
      <c r="P55" s="3"/>
      <c r="Q55" s="3"/>
    </row>
    <row r="56" spans="1:18" ht="12.75" customHeight="1" x14ac:dyDescent="0.25">
      <c r="B56" s="49"/>
      <c r="C56" s="50"/>
      <c r="D56" s="3"/>
      <c r="E56" s="3"/>
      <c r="F56" s="3"/>
      <c r="G56" s="3"/>
      <c r="H56" s="3"/>
      <c r="I56" s="3"/>
      <c r="J56" s="3"/>
      <c r="K56" s="3"/>
      <c r="L56" s="3"/>
      <c r="M56" s="3"/>
      <c r="N56" s="3"/>
      <c r="O56" s="3"/>
      <c r="P56" s="3"/>
      <c r="Q56" s="3"/>
    </row>
    <row r="57" spans="1:18" s="70" customFormat="1" ht="12.75" customHeight="1" x14ac:dyDescent="0.25">
      <c r="A57" s="57"/>
      <c r="B57" s="53"/>
      <c r="C57" s="51"/>
      <c r="D57" s="3"/>
      <c r="E57" s="3"/>
      <c r="F57" s="3"/>
      <c r="G57" s="3"/>
      <c r="H57" s="3"/>
      <c r="I57" s="3"/>
      <c r="J57" s="3"/>
      <c r="K57" s="3"/>
      <c r="L57" s="3"/>
      <c r="M57" s="3"/>
      <c r="N57" s="3"/>
      <c r="O57" s="3"/>
      <c r="P57" s="3"/>
      <c r="Q57" s="3"/>
      <c r="R57" s="57"/>
    </row>
    <row r="58" spans="1:18" s="70" customFormat="1" ht="12.75" customHeight="1" x14ac:dyDescent="0.25">
      <c r="A58" s="57"/>
      <c r="B58" s="58"/>
      <c r="C58" s="51"/>
      <c r="D58" s="3"/>
      <c r="E58" s="3"/>
      <c r="F58" s="3"/>
      <c r="G58" s="3"/>
      <c r="H58" s="3"/>
      <c r="I58" s="3"/>
      <c r="J58" s="3"/>
      <c r="K58" s="3"/>
      <c r="L58" s="3"/>
      <c r="M58" s="3"/>
      <c r="N58" s="3"/>
      <c r="O58" s="3"/>
      <c r="P58" s="3"/>
      <c r="Q58" s="3"/>
      <c r="R58" s="57"/>
    </row>
    <row r="59" spans="1:18" s="70" customFormat="1" ht="15" hidden="1" customHeight="1" x14ac:dyDescent="0.25">
      <c r="A59" s="57"/>
      <c r="B59" s="57"/>
      <c r="C59" s="57"/>
      <c r="D59" s="57"/>
      <c r="E59" s="57"/>
      <c r="F59" s="57"/>
      <c r="G59" s="57"/>
      <c r="H59" s="57"/>
      <c r="I59" s="57"/>
      <c r="J59" s="57"/>
      <c r="K59" s="57"/>
      <c r="L59" s="57"/>
      <c r="M59" s="57"/>
      <c r="N59" s="57"/>
      <c r="O59" s="57"/>
      <c r="P59" s="57"/>
      <c r="Q59" s="57"/>
      <c r="R59" s="57"/>
    </row>
    <row r="60" spans="1:18" ht="15" hidden="1" customHeight="1" x14ac:dyDescent="0.25"/>
    <row r="61" spans="1:18" ht="15" hidden="1" customHeight="1" x14ac:dyDescent="0.25"/>
    <row r="62" spans="1:18" ht="15" hidden="1" customHeight="1" x14ac:dyDescent="0.25"/>
    <row r="63" spans="1:18" ht="15" hidden="1" customHeight="1" x14ac:dyDescent="0.25"/>
    <row r="64" spans="1:18" ht="15" hidden="1" customHeight="1" x14ac:dyDescent="0.25"/>
    <row r="65" ht="15" hidden="1" customHeight="1" x14ac:dyDescent="0.25"/>
    <row r="66" ht="15" hidden="1" customHeight="1" x14ac:dyDescent="0.25"/>
    <row r="67" ht="15" hidden="1" customHeight="1" x14ac:dyDescent="0.25"/>
  </sheetData>
  <mergeCells count="13">
    <mergeCell ref="D3:D5"/>
    <mergeCell ref="B4:B5"/>
    <mergeCell ref="P2:Q2"/>
    <mergeCell ref="Q3:Q5"/>
    <mergeCell ref="L3:L5"/>
    <mergeCell ref="M3:M5"/>
    <mergeCell ref="P3:P5"/>
    <mergeCell ref="J3:J5"/>
    <mergeCell ref="K3:K5"/>
    <mergeCell ref="E3:E5"/>
    <mergeCell ref="F3:F5"/>
    <mergeCell ref="H3:H5"/>
    <mergeCell ref="I3:I5"/>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CONTROL!$E$2:$E$5</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79998168889431442"/>
  </sheetPr>
  <dimension ref="A1:S20"/>
  <sheetViews>
    <sheetView showRowColHeaders="0" workbookViewId="0">
      <selection activeCell="B2" sqref="B2"/>
    </sheetView>
  </sheetViews>
  <sheetFormatPr defaultColWidth="0" defaultRowHeight="15" zeroHeight="1" x14ac:dyDescent="0.25"/>
  <cols>
    <col min="1" max="1" width="1.85546875" customWidth="1"/>
    <col min="2" max="9" width="9.140625" customWidth="1"/>
    <col min="10" max="10" width="5.7109375" customWidth="1"/>
    <col min="11" max="19" width="9.140625" customWidth="1"/>
    <col min="20" max="16384" width="9.140625" hidden="1"/>
  </cols>
  <sheetData>
    <row r="1" spans="2:2" s="185" customFormat="1" x14ac:dyDescent="0.25">
      <c r="B1" s="186" t="s">
        <v>203</v>
      </c>
    </row>
    <row r="2" spans="2:2" s="185" customFormat="1" x14ac:dyDescent="0.25"/>
    <row r="3" spans="2:2" s="185" customFormat="1" x14ac:dyDescent="0.25"/>
    <row r="4" spans="2:2" s="185" customFormat="1" x14ac:dyDescent="0.25"/>
    <row r="5" spans="2:2" s="185" customFormat="1" x14ac:dyDescent="0.25"/>
    <row r="6" spans="2:2" s="185" customFormat="1" x14ac:dyDescent="0.25"/>
    <row r="7" spans="2:2" s="185" customFormat="1" x14ac:dyDescent="0.25"/>
    <row r="8" spans="2:2" s="185" customFormat="1" x14ac:dyDescent="0.25"/>
    <row r="9" spans="2:2" s="185" customFormat="1" x14ac:dyDescent="0.25"/>
    <row r="10" spans="2:2" s="185" customFormat="1" x14ac:dyDescent="0.25"/>
    <row r="11" spans="2:2" s="185" customFormat="1" x14ac:dyDescent="0.25"/>
    <row r="12" spans="2:2" s="185" customFormat="1" x14ac:dyDescent="0.25"/>
    <row r="13" spans="2:2" s="185" customFormat="1" x14ac:dyDescent="0.25"/>
    <row r="14" spans="2:2" s="185" customFormat="1" x14ac:dyDescent="0.25"/>
    <row r="15" spans="2:2" s="185" customFormat="1" x14ac:dyDescent="0.25"/>
    <row r="16" spans="2:2" s="185" customFormat="1" x14ac:dyDescent="0.25"/>
    <row r="17" s="185" customFormat="1" x14ac:dyDescent="0.25"/>
    <row r="18" s="185" customFormat="1" x14ac:dyDescent="0.25"/>
    <row r="19" s="185" customFormat="1" x14ac:dyDescent="0.25"/>
    <row r="20" s="185" customFormat="1" x14ac:dyDescent="0.25"/>
  </sheetData>
  <pageMargins left="0.7" right="0.7" top="0.75" bottom="0.75" header="0.3" footer="0.3"/>
  <pageSetup paperSize="9" orientation="portrait" horizontalDpi="4294967294"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4" tint="0.79998168889431442"/>
  </sheetPr>
  <dimension ref="A1:BP67"/>
  <sheetViews>
    <sheetView zoomScaleNormal="100" workbookViewId="0">
      <pane xSplit="3" ySplit="5" topLeftCell="D6" activePane="bottomRight" state="frozen"/>
      <selection pane="topRight" activeCell="D1" sqref="D1"/>
      <selection pane="bottomLeft" activeCell="A6" sqref="A6"/>
      <selection pane="bottomRight" activeCell="C4" sqref="C4"/>
    </sheetView>
  </sheetViews>
  <sheetFormatPr defaultColWidth="0" defaultRowHeight="0" customHeight="1" zeroHeight="1" x14ac:dyDescent="0.25"/>
  <cols>
    <col min="1" max="1" width="1.7109375" style="2" customWidth="1"/>
    <col min="2" max="2" width="9.28515625" style="2" customWidth="1"/>
    <col min="3" max="3" width="32.85546875" style="2" customWidth="1"/>
    <col min="4" max="5" width="10.7109375" style="2" customWidth="1"/>
    <col min="6" max="8" width="15.7109375" style="2" customWidth="1"/>
    <col min="9" max="12" width="13.5703125" style="2" customWidth="1"/>
    <col min="13" max="14" width="14.140625" style="2" customWidth="1"/>
    <col min="15" max="15" width="5.7109375" style="2" customWidth="1"/>
    <col min="16" max="28" width="5.7109375" style="69" hidden="1" customWidth="1"/>
    <col min="29" max="68" width="0" style="2" hidden="1" customWidth="1"/>
    <col min="69" max="16384" width="9.140625" style="2" hidden="1"/>
  </cols>
  <sheetData>
    <row r="1" spans="2:28" ht="18.75" x14ac:dyDescent="0.3">
      <c r="B1" s="56" t="s">
        <v>203</v>
      </c>
      <c r="E1" s="59" t="s">
        <v>0</v>
      </c>
      <c r="F1" s="59"/>
      <c r="G1" s="59" t="s">
        <v>86</v>
      </c>
      <c r="H1" s="59"/>
      <c r="I1" s="59" t="s">
        <v>87</v>
      </c>
      <c r="J1" s="59" t="s">
        <v>88</v>
      </c>
      <c r="K1" s="59" t="s">
        <v>89</v>
      </c>
      <c r="L1" s="59" t="s">
        <v>90</v>
      </c>
      <c r="M1" s="59"/>
      <c r="N1" s="59"/>
      <c r="O1" s="65"/>
      <c r="P1" s="68"/>
      <c r="Q1" s="68"/>
      <c r="R1" s="68"/>
      <c r="S1" s="68"/>
      <c r="T1" s="68"/>
      <c r="U1" s="68"/>
      <c r="V1" s="68"/>
      <c r="W1" s="68"/>
      <c r="X1" s="68"/>
      <c r="Y1" s="68"/>
      <c r="Z1" s="68"/>
      <c r="AA1" s="68"/>
      <c r="AB1" s="68"/>
    </row>
    <row r="2" spans="2:28" ht="15" customHeight="1" x14ac:dyDescent="0.25">
      <c r="B2" s="147" t="s">
        <v>12</v>
      </c>
      <c r="C2" s="147" t="s">
        <v>13</v>
      </c>
      <c r="D2" s="147" t="s">
        <v>14</v>
      </c>
      <c r="E2" s="148" t="s">
        <v>15</v>
      </c>
      <c r="F2" s="149" t="s">
        <v>201</v>
      </c>
      <c r="G2" s="149"/>
      <c r="H2" s="150"/>
      <c r="I2" s="198" t="s">
        <v>92</v>
      </c>
      <c r="J2" s="199"/>
      <c r="K2" s="151"/>
      <c r="L2" s="151"/>
      <c r="M2" s="150"/>
      <c r="N2" s="152"/>
    </row>
    <row r="3" spans="2:28" ht="9.9499999999999993" customHeight="1" thickBot="1" x14ac:dyDescent="0.3">
      <c r="B3" s="114"/>
      <c r="C3" s="114"/>
      <c r="D3" s="114"/>
      <c r="E3" s="200"/>
      <c r="F3" s="213" t="s">
        <v>200</v>
      </c>
      <c r="G3" s="213" t="s">
        <v>202</v>
      </c>
      <c r="H3" s="153"/>
      <c r="I3" s="115"/>
      <c r="J3" s="153"/>
      <c r="K3" s="116"/>
      <c r="L3" s="116"/>
      <c r="M3" s="153"/>
      <c r="N3" s="117"/>
    </row>
    <row r="4" spans="2:28" ht="60" customHeight="1" thickBot="1" x14ac:dyDescent="0.3">
      <c r="B4" s="114"/>
      <c r="C4" s="1" t="s">
        <v>207</v>
      </c>
      <c r="D4" s="118" t="s">
        <v>26</v>
      </c>
      <c r="E4" s="200"/>
      <c r="F4" s="213"/>
      <c r="G4" s="213"/>
      <c r="H4" s="119" t="s">
        <v>94</v>
      </c>
      <c r="I4" s="115" t="s">
        <v>95</v>
      </c>
      <c r="J4" s="153" t="s">
        <v>96</v>
      </c>
      <c r="K4" s="116" t="s">
        <v>97</v>
      </c>
      <c r="L4" s="116" t="s">
        <v>98</v>
      </c>
      <c r="M4" s="120" t="s">
        <v>99</v>
      </c>
      <c r="N4" s="121" t="s">
        <v>100</v>
      </c>
    </row>
    <row r="5" spans="2:28" ht="16.5" customHeight="1" x14ac:dyDescent="0.25">
      <c r="B5" s="122"/>
      <c r="C5" s="122"/>
      <c r="D5" s="122"/>
      <c r="E5" s="201"/>
      <c r="F5" s="214"/>
      <c r="G5" s="214"/>
      <c r="H5" s="123">
        <v>25</v>
      </c>
      <c r="I5" s="124"/>
      <c r="J5" s="154"/>
      <c r="K5" s="125"/>
      <c r="L5" s="125"/>
      <c r="M5" s="126">
        <v>2.5</v>
      </c>
      <c r="N5" s="127"/>
    </row>
    <row r="6" spans="2:28" ht="12.75" customHeight="1" x14ac:dyDescent="0.25">
      <c r="B6" s="88" t="s">
        <v>29</v>
      </c>
      <c r="C6" s="88" t="s">
        <v>30</v>
      </c>
      <c r="D6" s="88" t="s">
        <v>29</v>
      </c>
      <c r="E6" s="86">
        <f t="shared" ref="E6:N13" ca="1" si="0">SUMIF($B$15:$B$53, $B6, E$15:E$53)</f>
        <v>43169</v>
      </c>
      <c r="F6" s="193">
        <f t="shared" si="0"/>
        <v>18.837837837837835</v>
      </c>
      <c r="G6" s="87">
        <f t="shared" ca="1" si="0"/>
        <v>34</v>
      </c>
      <c r="H6" s="64">
        <f t="shared" ca="1" si="0"/>
        <v>850</v>
      </c>
      <c r="I6" s="106">
        <f t="shared" ca="1" si="0"/>
        <v>6</v>
      </c>
      <c r="J6" s="87">
        <f t="shared" ca="1" si="0"/>
        <v>3</v>
      </c>
      <c r="K6" s="107">
        <f t="shared" ca="1" si="0"/>
        <v>105</v>
      </c>
      <c r="L6" s="107">
        <f t="shared" ca="1" si="0"/>
        <v>15</v>
      </c>
      <c r="M6" s="64">
        <f t="shared" ca="1" si="0"/>
        <v>855</v>
      </c>
      <c r="N6" s="76">
        <f t="shared" ca="1" si="0"/>
        <v>1705</v>
      </c>
    </row>
    <row r="7" spans="2:28" ht="12.75" customHeight="1" x14ac:dyDescent="0.25">
      <c r="B7" s="88" t="s">
        <v>31</v>
      </c>
      <c r="C7" s="88" t="s">
        <v>32</v>
      </c>
      <c r="D7" s="88" t="s">
        <v>31</v>
      </c>
      <c r="E7" s="86">
        <f t="shared" ca="1" si="0"/>
        <v>39136</v>
      </c>
      <c r="F7" s="193">
        <f t="shared" si="0"/>
        <v>37.675675675675677</v>
      </c>
      <c r="G7" s="87">
        <f t="shared" ca="1" si="0"/>
        <v>43</v>
      </c>
      <c r="H7" s="64">
        <f t="shared" ca="1" si="0"/>
        <v>1075</v>
      </c>
      <c r="I7" s="106">
        <f t="shared" ca="1" si="0"/>
        <v>67</v>
      </c>
      <c r="J7" s="87">
        <f t="shared" ca="1" si="0"/>
        <v>19</v>
      </c>
      <c r="K7" s="107">
        <f t="shared" ca="1" si="0"/>
        <v>73</v>
      </c>
      <c r="L7" s="107">
        <f t="shared" ca="1" si="0"/>
        <v>4</v>
      </c>
      <c r="M7" s="64">
        <f t="shared" ca="1" si="0"/>
        <v>820</v>
      </c>
      <c r="N7" s="76">
        <f t="shared" ca="1" si="0"/>
        <v>1895</v>
      </c>
    </row>
    <row r="8" spans="2:28" ht="12.75" customHeight="1" x14ac:dyDescent="0.25">
      <c r="B8" s="88" t="s">
        <v>33</v>
      </c>
      <c r="C8" s="88" t="s">
        <v>34</v>
      </c>
      <c r="D8" s="88" t="s">
        <v>33</v>
      </c>
      <c r="E8" s="86">
        <f t="shared" ca="1" si="0"/>
        <v>35308</v>
      </c>
      <c r="F8" s="193">
        <f t="shared" si="0"/>
        <v>25.945945945945944</v>
      </c>
      <c r="G8" s="87">
        <f t="shared" ca="1" si="0"/>
        <v>68</v>
      </c>
      <c r="H8" s="64">
        <f t="shared" ca="1" si="0"/>
        <v>1700</v>
      </c>
      <c r="I8" s="106">
        <f t="shared" ca="1" si="0"/>
        <v>66</v>
      </c>
      <c r="J8" s="87">
        <f t="shared" ca="1" si="0"/>
        <v>40</v>
      </c>
      <c r="K8" s="107">
        <f t="shared" ca="1" si="0"/>
        <v>142</v>
      </c>
      <c r="L8" s="107">
        <f t="shared" ca="1" si="0"/>
        <v>4</v>
      </c>
      <c r="M8" s="64">
        <f t="shared" ca="1" si="0"/>
        <v>1440</v>
      </c>
      <c r="N8" s="76">
        <f t="shared" ca="1" si="0"/>
        <v>3140</v>
      </c>
    </row>
    <row r="9" spans="2:28" ht="12.75" customHeight="1" x14ac:dyDescent="0.25">
      <c r="B9" s="88" t="s">
        <v>35</v>
      </c>
      <c r="C9" s="88" t="s">
        <v>36</v>
      </c>
      <c r="D9" s="88" t="s">
        <v>35</v>
      </c>
      <c r="E9" s="86">
        <f t="shared" ca="1" si="0"/>
        <v>35665</v>
      </c>
      <c r="F9" s="193">
        <f t="shared" si="0"/>
        <v>30.810810810810814</v>
      </c>
      <c r="G9" s="87">
        <f t="shared" ca="1" si="0"/>
        <v>34</v>
      </c>
      <c r="H9" s="64">
        <f t="shared" ca="1" si="0"/>
        <v>850</v>
      </c>
      <c r="I9" s="106">
        <f t="shared" ca="1" si="0"/>
        <v>65</v>
      </c>
      <c r="J9" s="87">
        <f t="shared" ca="1" si="0"/>
        <v>55</v>
      </c>
      <c r="K9" s="107">
        <f t="shared" ca="1" si="0"/>
        <v>69</v>
      </c>
      <c r="L9" s="107">
        <f t="shared" ca="1" si="0"/>
        <v>15</v>
      </c>
      <c r="M9" s="64">
        <f t="shared" ca="1" si="0"/>
        <v>992.5</v>
      </c>
      <c r="N9" s="76">
        <f t="shared" ca="1" si="0"/>
        <v>1842.5</v>
      </c>
    </row>
    <row r="10" spans="2:28" ht="12.75" customHeight="1" x14ac:dyDescent="0.25">
      <c r="B10" s="88" t="s">
        <v>37</v>
      </c>
      <c r="C10" s="88" t="s">
        <v>38</v>
      </c>
      <c r="D10" s="88" t="s">
        <v>37</v>
      </c>
      <c r="E10" s="86">
        <f t="shared" ca="1" si="0"/>
        <v>41971</v>
      </c>
      <c r="F10" s="193">
        <f t="shared" si="0"/>
        <v>63.243243243243242</v>
      </c>
      <c r="G10" s="87">
        <f t="shared" ca="1" si="0"/>
        <v>144</v>
      </c>
      <c r="H10" s="64">
        <f t="shared" ca="1" si="0"/>
        <v>3600</v>
      </c>
      <c r="I10" s="106">
        <f t="shared" ca="1" si="0"/>
        <v>128</v>
      </c>
      <c r="J10" s="87">
        <f t="shared" ca="1" si="0"/>
        <v>55</v>
      </c>
      <c r="K10" s="107">
        <f t="shared" ca="1" si="0"/>
        <v>170</v>
      </c>
      <c r="L10" s="107">
        <f t="shared" ca="1" si="0"/>
        <v>19</v>
      </c>
      <c r="M10" s="64">
        <f t="shared" ca="1" si="0"/>
        <v>1917.5</v>
      </c>
      <c r="N10" s="76">
        <f t="shared" ca="1" si="0"/>
        <v>5517.5</v>
      </c>
    </row>
    <row r="11" spans="2:28" ht="12.75" customHeight="1" x14ac:dyDescent="0.25">
      <c r="B11" s="88" t="s">
        <v>39</v>
      </c>
      <c r="C11" s="88" t="s">
        <v>40</v>
      </c>
      <c r="D11" s="88" t="s">
        <v>39</v>
      </c>
      <c r="E11" s="86">
        <f t="shared" ca="1" si="0"/>
        <v>39199</v>
      </c>
      <c r="F11" s="193">
        <f t="shared" si="0"/>
        <v>30.810810810810811</v>
      </c>
      <c r="G11" s="87">
        <f t="shared" ca="1" si="0"/>
        <v>113</v>
      </c>
      <c r="H11" s="64">
        <f t="shared" ca="1" si="0"/>
        <v>2825</v>
      </c>
      <c r="I11" s="106">
        <f t="shared" ca="1" si="0"/>
        <v>72</v>
      </c>
      <c r="J11" s="87">
        <f t="shared" ca="1" si="0"/>
        <v>25</v>
      </c>
      <c r="K11" s="107">
        <f t="shared" ca="1" si="0"/>
        <v>156</v>
      </c>
      <c r="L11" s="107">
        <f t="shared" ca="1" si="0"/>
        <v>7</v>
      </c>
      <c r="M11" s="64">
        <f t="shared" ca="1" si="0"/>
        <v>1492.5</v>
      </c>
      <c r="N11" s="76">
        <f t="shared" ca="1" si="0"/>
        <v>4317.5</v>
      </c>
    </row>
    <row r="12" spans="2:28" ht="12.75" customHeight="1" x14ac:dyDescent="0.25">
      <c r="B12" s="88" t="s">
        <v>41</v>
      </c>
      <c r="C12" s="88" t="s">
        <v>42</v>
      </c>
      <c r="D12" s="88" t="s">
        <v>41</v>
      </c>
      <c r="E12" s="86">
        <f t="shared" ca="1" si="0"/>
        <v>57015</v>
      </c>
      <c r="F12" s="193">
        <f t="shared" si="0"/>
        <v>60</v>
      </c>
      <c r="G12" s="87">
        <f t="shared" ca="1" si="0"/>
        <v>57</v>
      </c>
      <c r="H12" s="64">
        <f t="shared" ca="1" si="0"/>
        <v>1425</v>
      </c>
      <c r="I12" s="106">
        <f t="shared" ca="1" si="0"/>
        <v>64</v>
      </c>
      <c r="J12" s="87">
        <f t="shared" ca="1" si="0"/>
        <v>32</v>
      </c>
      <c r="K12" s="107">
        <f t="shared" ca="1" si="0"/>
        <v>137</v>
      </c>
      <c r="L12" s="107">
        <f t="shared" ca="1" si="0"/>
        <v>5</v>
      </c>
      <c r="M12" s="64">
        <f t="shared" ca="1" si="0"/>
        <v>1360</v>
      </c>
      <c r="N12" s="76">
        <f t="shared" ca="1" si="0"/>
        <v>2785</v>
      </c>
    </row>
    <row r="13" spans="2:28" ht="12.75" customHeight="1" x14ac:dyDescent="0.25">
      <c r="B13" s="89" t="s">
        <v>43</v>
      </c>
      <c r="C13" s="88" t="s">
        <v>44</v>
      </c>
      <c r="D13" s="108" t="s">
        <v>43</v>
      </c>
      <c r="E13" s="86">
        <f t="shared" ca="1" si="0"/>
        <v>56341</v>
      </c>
      <c r="F13" s="193">
        <f t="shared" si="0"/>
        <v>95.675675675675677</v>
      </c>
      <c r="G13" s="87">
        <f t="shared" ca="1" si="0"/>
        <v>61</v>
      </c>
      <c r="H13" s="64">
        <f t="shared" ca="1" si="0"/>
        <v>1525</v>
      </c>
      <c r="I13" s="109">
        <f t="shared" ca="1" si="0"/>
        <v>154</v>
      </c>
      <c r="J13" s="110">
        <f t="shared" ca="1" si="0"/>
        <v>142</v>
      </c>
      <c r="K13" s="111">
        <f t="shared" ca="1" si="0"/>
        <v>225</v>
      </c>
      <c r="L13" s="111">
        <f t="shared" ca="1" si="0"/>
        <v>8</v>
      </c>
      <c r="M13" s="112">
        <f t="shared" ca="1" si="0"/>
        <v>2802.5</v>
      </c>
      <c r="N13" s="113">
        <f t="shared" ca="1" si="0"/>
        <v>4327.5</v>
      </c>
    </row>
    <row r="14" spans="2:28" ht="12.75" customHeight="1" x14ac:dyDescent="0.25">
      <c r="B14" s="128"/>
      <c r="C14" s="129"/>
      <c r="D14" s="129" t="s">
        <v>45</v>
      </c>
      <c r="E14" s="130">
        <f t="shared" ref="E14" ca="1" si="1">SUM(E6:E13)</f>
        <v>347804</v>
      </c>
      <c r="F14" s="130">
        <f>PRACTICE!F41</f>
        <v>360</v>
      </c>
      <c r="G14" s="131">
        <f ca="1">SUM(G6:G13)</f>
        <v>554</v>
      </c>
      <c r="H14" s="132">
        <f t="shared" ref="H14:N14" ca="1" si="2">SUM(H6:H13)</f>
        <v>13850</v>
      </c>
      <c r="I14" s="133">
        <f t="shared" ca="1" si="2"/>
        <v>622</v>
      </c>
      <c r="J14" s="134">
        <f t="shared" ca="1" si="2"/>
        <v>371</v>
      </c>
      <c r="K14" s="135">
        <f t="shared" ca="1" si="2"/>
        <v>1077</v>
      </c>
      <c r="L14" s="135">
        <f ca="1">SUM(L6:L13)</f>
        <v>77</v>
      </c>
      <c r="M14" s="136">
        <f t="shared" ca="1" si="2"/>
        <v>11680</v>
      </c>
      <c r="N14" s="137">
        <f t="shared" ca="1" si="2"/>
        <v>25530</v>
      </c>
    </row>
    <row r="15" spans="2:28" ht="12.75" customHeight="1" x14ac:dyDescent="0.25">
      <c r="B15" s="3" t="str">
        <f>VLOOKUP(D15,PRACTICE!A2:E42,5,0)</f>
        <v>NW1</v>
      </c>
      <c r="C15" s="3" t="str">
        <f>VLOOKUP(D15,PRACTICE!A2:E42,2,0)</f>
        <v>Allerton Road Surgery</v>
      </c>
      <c r="D15" s="3" t="s">
        <v>46</v>
      </c>
      <c r="E15" s="63">
        <f t="shared" ref="E15:E53" ca="1" si="3">SUMIFS(OFFSET(REL_D,,MATCH(E$1,IND,0)-1),REL_D,$C$55,IF(LEFT($D15,1)="N",NwID,OrgID),$D15)</f>
        <v>5861</v>
      </c>
      <c r="F15" s="194">
        <f>VLOOKUP($D15,PRACTICE!$A$2:$F$40,6,FALSE)</f>
        <v>4.8648648648648649</v>
      </c>
      <c r="G15" s="63" cm="1">
        <f t="array" aca="1" ref="G15" ca="1">SUMIFS(OFFSET(REL_D,,MATCH(G$1,IND,0)-1),REL_D,$C$55,IF(LEFT($D15,1)="N",NwID,OrgID),$D15)</f>
        <v>4</v>
      </c>
      <c r="H15" s="61">
        <f t="shared" ref="H15:H54" ca="1" si="4">G15*$H$5</f>
        <v>100</v>
      </c>
      <c r="I15" s="72">
        <f t="shared" ref="I15:L34" ca="1" si="5">SUMIFS(OFFSET(REL_D,,MATCH(I$1,IND,0)-1),REL_D,$C$55,IF(LEFT($D15,1)="N",NwID,OrgID),$D15)</f>
        <v>15</v>
      </c>
      <c r="J15" s="55">
        <f t="shared" ca="1" si="5"/>
        <v>5</v>
      </c>
      <c r="K15" s="71">
        <f t="shared" ca="1" si="5"/>
        <v>9</v>
      </c>
      <c r="L15" s="71">
        <f t="shared" ca="1" si="5"/>
        <v>1</v>
      </c>
      <c r="M15" s="61">
        <f t="shared" ref="M15:M53" ca="1" si="6">(I15+(J15*2)+(K15*3)+L15)*$M$5</f>
        <v>132.5</v>
      </c>
      <c r="N15" s="77">
        <f t="shared" ref="N15:N54" ca="1" si="7">(H15+M15)</f>
        <v>232.5</v>
      </c>
    </row>
    <row r="16" spans="2:28" ht="12.75" customHeight="1" x14ac:dyDescent="0.25">
      <c r="B16" s="3" t="str">
        <f>VLOOKUP(D16,PRACTICE!A2:E43,5,0)</f>
        <v>SE1</v>
      </c>
      <c r="C16" s="3" t="str">
        <f>VLOOKUP(D16,PRACTICE!A2:E43,2,0)</f>
        <v>Athena Medical Centre</v>
      </c>
      <c r="D16" s="3" t="s">
        <v>47</v>
      </c>
      <c r="E16" s="63">
        <f t="shared" ca="1" si="3"/>
        <v>4963</v>
      </c>
      <c r="F16" s="194">
        <f>VLOOKUP($D16,PRACTICE!$A$2:$F$40,6,FALSE)</f>
        <v>12.162162162162163</v>
      </c>
      <c r="G16" s="63" cm="1">
        <f t="array" aca="1" ref="G16" ca="1">SUMIFS(OFFSET(REL_D,,MATCH(G$1,IND,0)-1),REL_D,$C$55,IF(LEFT($D16,1)="N",NwID,OrgID),$D16)</f>
        <v>4</v>
      </c>
      <c r="H16" s="61">
        <f t="shared" ca="1" si="4"/>
        <v>100</v>
      </c>
      <c r="I16" s="72">
        <f t="shared" ca="1" si="5"/>
        <v>4</v>
      </c>
      <c r="J16" s="55">
        <f t="shared" ca="1" si="5"/>
        <v>2</v>
      </c>
      <c r="K16" s="71">
        <f t="shared" ca="1" si="5"/>
        <v>0</v>
      </c>
      <c r="L16" s="71">
        <f t="shared" ca="1" si="5"/>
        <v>0</v>
      </c>
      <c r="M16" s="61">
        <f t="shared" ca="1" si="6"/>
        <v>20</v>
      </c>
      <c r="N16" s="77">
        <f t="shared" ca="1" si="7"/>
        <v>120</v>
      </c>
    </row>
    <row r="17" spans="2:14" ht="12.75" customHeight="1" x14ac:dyDescent="0.25">
      <c r="B17" s="3" t="str">
        <f>VLOOKUP(D17,PRACTICE!A3:E44,5,0)</f>
        <v>NW2</v>
      </c>
      <c r="C17" s="3" t="str">
        <f>VLOOKUP(D17,PRACTICE!A3:E44,2,0)</f>
        <v>Barretts Grove Surgery</v>
      </c>
      <c r="D17" s="3" t="s">
        <v>48</v>
      </c>
      <c r="E17" s="63">
        <f t="shared" ca="1" si="3"/>
        <v>6825</v>
      </c>
      <c r="F17" s="194">
        <f>VLOOKUP($D17,PRACTICE!$A$2:$F$40,6,FALSE)</f>
        <v>4.8648648648648649</v>
      </c>
      <c r="G17" s="63" cm="1">
        <f t="array" aca="1" ref="G17" ca="1">SUMIFS(OFFSET(REL_D,,MATCH(G$1,IND,0)-1),REL_D,$C$55,IF(LEFT($D17,1)="N",NwID,OrgID),$D17)</f>
        <v>3</v>
      </c>
      <c r="H17" s="61">
        <f t="shared" ca="1" si="4"/>
        <v>75</v>
      </c>
      <c r="I17" s="72">
        <f t="shared" ca="1" si="5"/>
        <v>7</v>
      </c>
      <c r="J17" s="55">
        <f t="shared" ca="1" si="5"/>
        <v>4</v>
      </c>
      <c r="K17" s="71">
        <f t="shared" ca="1" si="5"/>
        <v>2</v>
      </c>
      <c r="L17" s="71">
        <f t="shared" ca="1" si="5"/>
        <v>0</v>
      </c>
      <c r="M17" s="61">
        <f t="shared" ca="1" si="6"/>
        <v>52.5</v>
      </c>
      <c r="N17" s="77">
        <f t="shared" ca="1" si="7"/>
        <v>127.5</v>
      </c>
    </row>
    <row r="18" spans="2:14" ht="12.75" customHeight="1" x14ac:dyDescent="0.25">
      <c r="B18" s="3" t="str">
        <f>VLOOKUP(D18,PRACTICE!A4:E45,5,0)</f>
        <v>NW2</v>
      </c>
      <c r="C18" s="3" t="str">
        <f>VLOOKUP(D18,PRACTICE!A4:E45,2,0)</f>
        <v>Barton House Health Centre</v>
      </c>
      <c r="D18" s="3" t="s">
        <v>49</v>
      </c>
      <c r="E18" s="63">
        <f t="shared" ca="1" si="3"/>
        <v>12161</v>
      </c>
      <c r="F18" s="194">
        <f>VLOOKUP($D18,PRACTICE!$A$2:$F$40,6,FALSE)</f>
        <v>4.0540540540540535</v>
      </c>
      <c r="G18" s="63" cm="1">
        <f t="array" aca="1" ref="G18" ca="1">SUMIFS(OFFSET(REL_D,,MATCH(G$1,IND,0)-1),REL_D,$C$55,IF(LEFT($D18,1)="N",NwID,OrgID),$D18)</f>
        <v>12</v>
      </c>
      <c r="H18" s="61">
        <f t="shared" ca="1" si="4"/>
        <v>300</v>
      </c>
      <c r="I18" s="72">
        <f t="shared" ca="1" si="5"/>
        <v>11</v>
      </c>
      <c r="J18" s="55">
        <f t="shared" ca="1" si="5"/>
        <v>9</v>
      </c>
      <c r="K18" s="71">
        <f t="shared" ca="1" si="5"/>
        <v>27</v>
      </c>
      <c r="L18" s="71">
        <f t="shared" ca="1" si="5"/>
        <v>9</v>
      </c>
      <c r="M18" s="61">
        <f t="shared" ca="1" si="6"/>
        <v>297.5</v>
      </c>
      <c r="N18" s="77">
        <f t="shared" ca="1" si="7"/>
        <v>597.5</v>
      </c>
    </row>
    <row r="19" spans="2:14" ht="12.75" customHeight="1" x14ac:dyDescent="0.25">
      <c r="B19" s="3" t="str">
        <f>VLOOKUP(D19,PRACTICE!A5:E46,5,0)</f>
        <v>SW1</v>
      </c>
      <c r="C19" s="3" t="str">
        <f>VLOOKUP(D19,PRACTICE!A5:E46,2,0)</f>
        <v>Beechwood Medical Centre</v>
      </c>
      <c r="D19" s="3" t="s">
        <v>50</v>
      </c>
      <c r="E19" s="63">
        <f t="shared" ca="1" si="3"/>
        <v>3844</v>
      </c>
      <c r="F19" s="194">
        <f>VLOOKUP($D19,PRACTICE!$A$2:$F$40,6,FALSE)</f>
        <v>3.2432432432432434</v>
      </c>
      <c r="G19" s="63" cm="1">
        <f t="array" aca="1" ref="G19" ca="1">SUMIFS(OFFSET(REL_D,,MATCH(G$1,IND,0)-1),REL_D,$C$55,IF(LEFT($D19,1)="N",NwID,OrgID),$D19)</f>
        <v>6</v>
      </c>
      <c r="H19" s="61">
        <f t="shared" ca="1" si="4"/>
        <v>150</v>
      </c>
      <c r="I19" s="72">
        <f t="shared" ca="1" si="5"/>
        <v>1</v>
      </c>
      <c r="J19" s="55">
        <f t="shared" ca="1" si="5"/>
        <v>2</v>
      </c>
      <c r="K19" s="71">
        <f t="shared" ca="1" si="5"/>
        <v>37</v>
      </c>
      <c r="L19" s="71">
        <f t="shared" ca="1" si="5"/>
        <v>0</v>
      </c>
      <c r="M19" s="61">
        <f ca="1">(I19+(J19*2)+(K19*3)+L19)*$M$5</f>
        <v>290</v>
      </c>
      <c r="N19" s="77">
        <f t="shared" ca="1" si="7"/>
        <v>440</v>
      </c>
    </row>
    <row r="20" spans="2:14" ht="12.75" customHeight="1" x14ac:dyDescent="0.25">
      <c r="B20" s="3" t="str">
        <f>VLOOKUP(D20,PRACTICE!A6:E47,5,0)</f>
        <v>NW2</v>
      </c>
      <c r="C20" s="3" t="str">
        <f>VLOOKUP(D20,PRACTICE!A6:E47,2,0)</f>
        <v>Brooke Road Surgery</v>
      </c>
      <c r="D20" s="3" t="s">
        <v>51</v>
      </c>
      <c r="E20" s="63">
        <f t="shared" ca="1" si="3"/>
        <v>4680</v>
      </c>
      <c r="F20" s="194">
        <f>VLOOKUP($D20,PRACTICE!$A$2:$F$40,6,FALSE)</f>
        <v>4.8648648648648649</v>
      </c>
      <c r="G20" s="63" cm="1">
        <f t="array" aca="1" ref="G20" ca="1">SUMIFS(OFFSET(REL_D,,MATCH(G$1,IND,0)-1),REL_D,$C$55,IF(LEFT($D20,1)="N",NwID,OrgID),$D20)</f>
        <v>3</v>
      </c>
      <c r="H20" s="61">
        <f t="shared" ca="1" si="4"/>
        <v>75</v>
      </c>
      <c r="I20" s="72">
        <f t="shared" ca="1" si="5"/>
        <v>6</v>
      </c>
      <c r="J20" s="55">
        <f t="shared" ca="1" si="5"/>
        <v>24</v>
      </c>
      <c r="K20" s="71">
        <f t="shared" ca="1" si="5"/>
        <v>2</v>
      </c>
      <c r="L20" s="71">
        <f t="shared" ca="1" si="5"/>
        <v>6</v>
      </c>
      <c r="M20" s="61">
        <f t="shared" ca="1" si="6"/>
        <v>165</v>
      </c>
      <c r="N20" s="77">
        <f t="shared" ca="1" si="7"/>
        <v>240</v>
      </c>
    </row>
    <row r="21" spans="2:14" ht="12.75" customHeight="1" x14ac:dyDescent="0.25">
      <c r="B21" s="3" t="str">
        <f>VLOOKUP(D21,PRACTICE!A7:E48,5,0)</f>
        <v>NW1</v>
      </c>
      <c r="C21" s="3" t="str">
        <f>VLOOKUP(D21,PRACTICE!A7:E48,2,0)</f>
        <v xml:space="preserve">Cedar Practice </v>
      </c>
      <c r="D21" s="3" t="s">
        <v>52</v>
      </c>
      <c r="E21" s="63">
        <f t="shared" ca="1" si="3"/>
        <v>8370</v>
      </c>
      <c r="F21" s="194">
        <f>VLOOKUP($D21,PRACTICE!$A$2:$F$40,6,FALSE)</f>
        <v>9.7297297297297298</v>
      </c>
      <c r="G21" s="63" cm="1">
        <f t="array" aca="1" ref="G21" ca="1">SUMIFS(OFFSET(REL_D,,MATCH(G$1,IND,0)-1),REL_D,$C$55,IF(LEFT($D21,1)="N",NwID,OrgID),$D21)</f>
        <v>21</v>
      </c>
      <c r="H21" s="61">
        <f t="shared" ca="1" si="4"/>
        <v>525</v>
      </c>
      <c r="I21" s="72">
        <f t="shared" ca="1" si="5"/>
        <v>32</v>
      </c>
      <c r="J21" s="55">
        <f t="shared" ca="1" si="5"/>
        <v>15</v>
      </c>
      <c r="K21" s="71">
        <f t="shared" ca="1" si="5"/>
        <v>63</v>
      </c>
      <c r="L21" s="71">
        <f t="shared" ca="1" si="5"/>
        <v>0</v>
      </c>
      <c r="M21" s="61">
        <f t="shared" ca="1" si="6"/>
        <v>627.5</v>
      </c>
      <c r="N21" s="77">
        <f t="shared" ca="1" si="7"/>
        <v>1152.5</v>
      </c>
    </row>
    <row r="22" spans="2:14" ht="12.75" customHeight="1" x14ac:dyDescent="0.25">
      <c r="B22" s="3" t="str">
        <f>VLOOKUP(D22,PRACTICE!A8:E49,5,0)</f>
        <v>NE2</v>
      </c>
      <c r="C22" s="3" t="str">
        <f>VLOOKUP(D22,PRACTICE!A8:E49,2,0)</f>
        <v>Clapton Surgery</v>
      </c>
      <c r="D22" s="3" t="s">
        <v>53</v>
      </c>
      <c r="E22" s="63">
        <f t="shared" ca="1" si="3"/>
        <v>6068</v>
      </c>
      <c r="F22" s="194">
        <f>VLOOKUP($D22,PRACTICE!$A$2:$F$40,6,FALSE)</f>
        <v>2</v>
      </c>
      <c r="G22" s="63" cm="1">
        <f t="array" aca="1" ref="G22" ca="1">SUMIFS(OFFSET(REL_D,,MATCH(G$1,IND,0)-1),REL_D,$C$55,IF(LEFT($D22,1)="N",NwID,OrgID),$D22)</f>
        <v>1</v>
      </c>
      <c r="H22" s="61">
        <f t="shared" ca="1" si="4"/>
        <v>25</v>
      </c>
      <c r="I22" s="72">
        <f t="shared" ca="1" si="5"/>
        <v>0</v>
      </c>
      <c r="J22" s="55">
        <f t="shared" ca="1" si="5"/>
        <v>0</v>
      </c>
      <c r="K22" s="71">
        <f t="shared" ca="1" si="5"/>
        <v>15</v>
      </c>
      <c r="L22" s="71">
        <f t="shared" ca="1" si="5"/>
        <v>2</v>
      </c>
      <c r="M22" s="61">
        <f t="shared" ca="1" si="6"/>
        <v>117.5</v>
      </c>
      <c r="N22" s="77">
        <f t="shared" ca="1" si="7"/>
        <v>142.5</v>
      </c>
    </row>
    <row r="23" spans="2:14" ht="12.75" customHeight="1" x14ac:dyDescent="0.25">
      <c r="B23" s="3" t="str">
        <f>VLOOKUP(D23,PRACTICE!A9:E50,5,0)</f>
        <v>NE1</v>
      </c>
      <c r="C23" s="3" t="str">
        <f>VLOOKUP(D23,PRACTICE!A9:E50,2,0)</f>
        <v xml:space="preserve">Cranwich Road Surgery </v>
      </c>
      <c r="D23" s="3" t="s">
        <v>54</v>
      </c>
      <c r="E23" s="63">
        <f t="shared" ca="1" si="3"/>
        <v>8923</v>
      </c>
      <c r="F23" s="194">
        <f>VLOOKUP($D23,PRACTICE!$A$2:$F$40,6,FALSE)</f>
        <v>1</v>
      </c>
      <c r="G23" s="63" cm="1">
        <f t="array" aca="1" ref="G23" ca="1">SUMIFS(OFFSET(REL_D,,MATCH(G$1,IND,0)-1),REL_D,$C$55,IF(LEFT($D23,1)="N",NwID,OrgID),$D23)</f>
        <v>1</v>
      </c>
      <c r="H23" s="61">
        <f t="shared" ca="1" si="4"/>
        <v>25</v>
      </c>
      <c r="I23" s="72">
        <f t="shared" ca="1" si="5"/>
        <v>3</v>
      </c>
      <c r="J23" s="55">
        <f t="shared" ca="1" si="5"/>
        <v>0</v>
      </c>
      <c r="K23" s="71">
        <f t="shared" ca="1" si="5"/>
        <v>0</v>
      </c>
      <c r="L23" s="71">
        <f t="shared" ca="1" si="5"/>
        <v>2</v>
      </c>
      <c r="M23" s="61">
        <f t="shared" ca="1" si="6"/>
        <v>12.5</v>
      </c>
      <c r="N23" s="77">
        <f t="shared" ca="1" si="7"/>
        <v>37.5</v>
      </c>
    </row>
    <row r="24" spans="2:14" ht="12.75" customHeight="1" x14ac:dyDescent="0.25">
      <c r="B24" s="3" t="str">
        <f>VLOOKUP(D24,PRACTICE!A10:E51,5,0)</f>
        <v>SW1</v>
      </c>
      <c r="C24" s="3" t="str">
        <f>VLOOKUP(D24,PRACTICE!A10:E51,2,0)</f>
        <v>Dalston Practice</v>
      </c>
      <c r="D24" s="3" t="s">
        <v>55</v>
      </c>
      <c r="E24" s="63">
        <f t="shared" ca="1" si="3"/>
        <v>6378</v>
      </c>
      <c r="F24" s="194">
        <f>VLOOKUP($D24,PRACTICE!$A$2:$F$40,6,FALSE)</f>
        <v>15.405405405405405</v>
      </c>
      <c r="G24" s="63" cm="1">
        <f t="array" aca="1" ref="G24" ca="1">SUMIFS(OFFSET(REL_D,,MATCH(G$1,IND,0)-1),REL_D,$C$55,IF(LEFT($D24,1)="N",NwID,OrgID),$D24)</f>
        <v>28</v>
      </c>
      <c r="H24" s="61">
        <f t="shared" ca="1" si="4"/>
        <v>700</v>
      </c>
      <c r="I24" s="72">
        <f t="shared" ca="1" si="5"/>
        <v>31</v>
      </c>
      <c r="J24" s="55">
        <f t="shared" ca="1" si="5"/>
        <v>7</v>
      </c>
      <c r="K24" s="71">
        <f t="shared" ca="1" si="5"/>
        <v>1</v>
      </c>
      <c r="L24" s="71">
        <f t="shared" ca="1" si="5"/>
        <v>3</v>
      </c>
      <c r="M24" s="61">
        <f t="shared" ca="1" si="6"/>
        <v>127.5</v>
      </c>
      <c r="N24" s="77">
        <f t="shared" ca="1" si="7"/>
        <v>827.5</v>
      </c>
    </row>
    <row r="25" spans="2:14" ht="12.75" customHeight="1" x14ac:dyDescent="0.25">
      <c r="B25" s="3" t="str">
        <f>VLOOKUP(D25,PRACTICE!A11:E52,5,0)</f>
        <v>SW2</v>
      </c>
      <c r="C25" s="3" t="str">
        <f>VLOOKUP(D25,PRACTICE!A11:E52,2,0)</f>
        <v>De Beauvoir Surgery</v>
      </c>
      <c r="D25" s="3" t="s">
        <v>56</v>
      </c>
      <c r="E25" s="63">
        <f t="shared" ca="1" si="3"/>
        <v>12595</v>
      </c>
      <c r="F25" s="194">
        <f>VLOOKUP($D25,PRACTICE!$A$2:$F$40,6,FALSE)</f>
        <v>8.108108108108107</v>
      </c>
      <c r="G25" s="63" cm="1">
        <f t="array" aca="1" ref="G25" ca="1">SUMIFS(OFFSET(REL_D,,MATCH(G$1,IND,0)-1),REL_D,$C$55,IF(LEFT($D25,1)="N",NwID,OrgID),$D25)</f>
        <v>10</v>
      </c>
      <c r="H25" s="61">
        <f t="shared" ca="1" si="4"/>
        <v>250</v>
      </c>
      <c r="I25" s="72">
        <f t="shared" ca="1" si="5"/>
        <v>35</v>
      </c>
      <c r="J25" s="55">
        <f t="shared" ca="1" si="5"/>
        <v>2</v>
      </c>
      <c r="K25" s="71">
        <f t="shared" ca="1" si="5"/>
        <v>0</v>
      </c>
      <c r="L25" s="71">
        <f t="shared" ca="1" si="5"/>
        <v>0</v>
      </c>
      <c r="M25" s="61">
        <f t="shared" ca="1" si="6"/>
        <v>97.5</v>
      </c>
      <c r="N25" s="77">
        <f t="shared" ca="1" si="7"/>
        <v>347.5</v>
      </c>
    </row>
    <row r="26" spans="2:14" ht="12.75" customHeight="1" x14ac:dyDescent="0.25">
      <c r="B26" s="3" t="str">
        <f>VLOOKUP(D26,PRACTICE!A12:E53,5,0)</f>
        <v>NE2</v>
      </c>
      <c r="C26" s="3" t="str">
        <f>VLOOKUP(D26,PRACTICE!A12:E53,2,0)</f>
        <v>Elm Practice</v>
      </c>
      <c r="D26" s="3" t="s">
        <v>57</v>
      </c>
      <c r="E26" s="63">
        <f t="shared" ca="1" si="3"/>
        <v>3003</v>
      </c>
      <c r="F26" s="194">
        <f>VLOOKUP($D26,PRACTICE!$A$2:$F$40,6,FALSE)</f>
        <v>3.2432432432432434</v>
      </c>
      <c r="G26" s="63" cm="1">
        <f t="array" aca="1" ref="G26" ca="1">SUMIFS(OFFSET(REL_D,,MATCH(G$1,IND,0)-1),REL_D,$C$55,IF(LEFT($D26,1)="N",NwID,OrgID),$D26)</f>
        <v>0</v>
      </c>
      <c r="H26" s="61">
        <f t="shared" ca="1" si="4"/>
        <v>0</v>
      </c>
      <c r="I26" s="72">
        <f t="shared" ca="1" si="5"/>
        <v>0</v>
      </c>
      <c r="J26" s="55">
        <f t="shared" ca="1" si="5"/>
        <v>0</v>
      </c>
      <c r="K26" s="71">
        <f t="shared" ca="1" si="5"/>
        <v>0</v>
      </c>
      <c r="L26" s="71">
        <f t="shared" ca="1" si="5"/>
        <v>0</v>
      </c>
      <c r="M26" s="61">
        <f t="shared" ca="1" si="6"/>
        <v>0</v>
      </c>
      <c r="N26" s="77">
        <f t="shared" ca="1" si="7"/>
        <v>0</v>
      </c>
    </row>
    <row r="27" spans="2:14" ht="12.75" customHeight="1" x14ac:dyDescent="0.25">
      <c r="B27" s="3" t="str">
        <f>VLOOKUP(D27,PRACTICE!A13:E54,5,0)</f>
        <v>SE2</v>
      </c>
      <c r="C27" s="3" t="str">
        <f>VLOOKUP(D27,PRACTICE!A13:E54,2,0)</f>
        <v xml:space="preserve">Elsdale Street Surgery </v>
      </c>
      <c r="D27" s="3" t="s">
        <v>58</v>
      </c>
      <c r="E27" s="63">
        <f t="shared" ca="1" si="3"/>
        <v>7625</v>
      </c>
      <c r="F27" s="194">
        <f>VLOOKUP($D27,PRACTICE!$A$2:$F$40,6,FALSE)</f>
        <v>5.6756756756756754</v>
      </c>
      <c r="G27" s="63" cm="1">
        <f t="array" aca="1" ref="G27" ca="1">SUMIFS(OFFSET(REL_D,,MATCH(G$1,IND,0)-1),REL_D,$C$55,IF(LEFT($D27,1)="N",NwID,OrgID),$D27)</f>
        <v>2</v>
      </c>
      <c r="H27" s="61">
        <f t="shared" ca="1" si="4"/>
        <v>50</v>
      </c>
      <c r="I27" s="72">
        <f t="shared" ca="1" si="5"/>
        <v>1</v>
      </c>
      <c r="J27" s="55">
        <f t="shared" ca="1" si="5"/>
        <v>1</v>
      </c>
      <c r="K27" s="71">
        <f t="shared" ca="1" si="5"/>
        <v>11</v>
      </c>
      <c r="L27" s="71">
        <f t="shared" ca="1" si="5"/>
        <v>0</v>
      </c>
      <c r="M27" s="61">
        <f t="shared" ca="1" si="6"/>
        <v>90</v>
      </c>
      <c r="N27" s="77">
        <f t="shared" ca="1" si="7"/>
        <v>140</v>
      </c>
    </row>
    <row r="28" spans="2:14" ht="12.75" customHeight="1" x14ac:dyDescent="0.25">
      <c r="B28" s="3" t="str">
        <f>VLOOKUP(D28,PRACTICE!A14:E55,5,0)</f>
        <v>NE2</v>
      </c>
      <c r="C28" s="3" t="str">
        <f>VLOOKUP(D28,PRACTICE!A14:E55,2,0)</f>
        <v>Gadvhi Practice</v>
      </c>
      <c r="D28" s="3" t="s">
        <v>59</v>
      </c>
      <c r="E28" s="63">
        <f t="shared" ca="1" si="3"/>
        <v>5118</v>
      </c>
      <c r="F28" s="194">
        <f>VLOOKUP($D28,PRACTICE!$A$2:$F$40,6,FALSE)</f>
        <v>0.81081081081081086</v>
      </c>
      <c r="G28" s="63" cm="1">
        <f t="array" aca="1" ref="G28" ca="1">SUMIFS(OFFSET(REL_D,,MATCH(G$1,IND,0)-1),REL_D,$C$55,IF(LEFT($D28,1)="N",NwID,OrgID),$D28)</f>
        <v>16</v>
      </c>
      <c r="H28" s="61">
        <f t="shared" ca="1" si="4"/>
        <v>400</v>
      </c>
      <c r="I28" s="72">
        <f t="shared" ca="1" si="5"/>
        <v>10</v>
      </c>
      <c r="J28" s="55">
        <f t="shared" ca="1" si="5"/>
        <v>2</v>
      </c>
      <c r="K28" s="71">
        <f t="shared" ca="1" si="5"/>
        <v>7</v>
      </c>
      <c r="L28" s="71">
        <f t="shared" ca="1" si="5"/>
        <v>0</v>
      </c>
      <c r="M28" s="61">
        <f t="shared" ca="1" si="6"/>
        <v>87.5</v>
      </c>
      <c r="N28" s="77">
        <f t="shared" ca="1" si="7"/>
        <v>487.5</v>
      </c>
    </row>
    <row r="29" spans="2:14" ht="12.75" customHeight="1" x14ac:dyDescent="0.25">
      <c r="B29" s="3" t="str">
        <f>VLOOKUP(D29,PRACTICE!A15:E56,5,0)</f>
        <v>SE2</v>
      </c>
      <c r="C29" s="3" t="str">
        <f>VLOOKUP(D29,PRACTICE!A15:E56,2,0)</f>
        <v>Greenhouse Health Centre</v>
      </c>
      <c r="D29" s="3" t="s">
        <v>60</v>
      </c>
      <c r="E29" s="63">
        <f t="shared" ca="1" si="3"/>
        <v>1218</v>
      </c>
      <c r="F29" s="194">
        <f>VLOOKUP($D29,PRACTICE!$A$2:$F$40,6,FALSE)</f>
        <v>4.0540540540540535</v>
      </c>
      <c r="G29" s="63" cm="1">
        <f t="array" aca="1" ref="G29" ca="1">SUMIFS(OFFSET(REL_D,,MATCH(G$1,IND,0)-1),REL_D,$C$55,IF(LEFT($D29,1)="N",NwID,OrgID),$D29)</f>
        <v>101</v>
      </c>
      <c r="H29" s="61">
        <f t="shared" ca="1" si="4"/>
        <v>2525</v>
      </c>
      <c r="I29" s="72">
        <f t="shared" ca="1" si="5"/>
        <v>0</v>
      </c>
      <c r="J29" s="55">
        <f t="shared" ca="1" si="5"/>
        <v>1</v>
      </c>
      <c r="K29" s="71">
        <f t="shared" ca="1" si="5"/>
        <v>0</v>
      </c>
      <c r="L29" s="71">
        <f t="shared" ca="1" si="5"/>
        <v>0</v>
      </c>
      <c r="M29" s="61">
        <f t="shared" ca="1" si="6"/>
        <v>5</v>
      </c>
      <c r="N29" s="77">
        <f t="shared" ca="1" si="7"/>
        <v>2530</v>
      </c>
    </row>
    <row r="30" spans="2:14" ht="12.75" customHeight="1" x14ac:dyDescent="0.25">
      <c r="B30" s="3" t="str">
        <f>VLOOKUP(D30,PRACTICE!A16:E57,5,0)</f>
        <v>NE2</v>
      </c>
      <c r="C30" s="3" t="str">
        <f>VLOOKUP(D30,PRACTICE!A16:E57,2,0)</f>
        <v>Healy Medical Centre</v>
      </c>
      <c r="D30" s="3" t="s">
        <v>61</v>
      </c>
      <c r="E30" s="63">
        <f t="shared" ca="1" si="3"/>
        <v>5773</v>
      </c>
      <c r="F30" s="194">
        <f>VLOOKUP($D30,PRACTICE!$A$2:$F$40,6,FALSE)</f>
        <v>9.7297297297297298</v>
      </c>
      <c r="G30" s="63" cm="1">
        <f t="array" aca="1" ref="G30" ca="1">SUMIFS(OFFSET(REL_D,,MATCH(G$1,IND,0)-1),REL_D,$C$55,IF(LEFT($D30,1)="N",NwID,OrgID),$D30)</f>
        <v>1</v>
      </c>
      <c r="H30" s="61">
        <f t="shared" ca="1" si="4"/>
        <v>25</v>
      </c>
      <c r="I30" s="72">
        <f t="shared" ca="1" si="5"/>
        <v>32</v>
      </c>
      <c r="J30" s="55">
        <f t="shared" ca="1" si="5"/>
        <v>7</v>
      </c>
      <c r="K30" s="71">
        <f t="shared" ca="1" si="5"/>
        <v>0</v>
      </c>
      <c r="L30" s="71">
        <f t="shared" ca="1" si="5"/>
        <v>0</v>
      </c>
      <c r="M30" s="61">
        <f t="shared" ca="1" si="6"/>
        <v>115</v>
      </c>
      <c r="N30" s="77">
        <f t="shared" ca="1" si="7"/>
        <v>140</v>
      </c>
    </row>
    <row r="31" spans="2:14" ht="12.75" customHeight="1" x14ac:dyDescent="0.25">
      <c r="B31" s="3" t="str">
        <f>VLOOKUP(D31,PRACTICE!A17:E58,5,0)</f>
        <v>NW1</v>
      </c>
      <c r="C31" s="3" t="str">
        <f>VLOOKUP(D31,PRACTICE!A17:E58,2,0)</f>
        <v>Heron Practice</v>
      </c>
      <c r="D31" s="3" t="s">
        <v>62</v>
      </c>
      <c r="E31" s="63">
        <f t="shared" ca="1" si="3"/>
        <v>12371</v>
      </c>
      <c r="F31" s="194">
        <f>VLOOKUP($D31,PRACTICE!$A$2:$F$40,6,FALSE)</f>
        <v>9.7297297297297298</v>
      </c>
      <c r="G31" s="63" cm="1">
        <f t="array" aca="1" ref="G31" ca="1">SUMIFS(OFFSET(REL_D,,MATCH(G$1,IND,0)-1),REL_D,$C$55,IF(LEFT($D31,1)="N",NwID,OrgID),$D31)</f>
        <v>38</v>
      </c>
      <c r="H31" s="61">
        <f t="shared" ca="1" si="4"/>
        <v>950</v>
      </c>
      <c r="I31" s="72">
        <f t="shared" ca="1" si="5"/>
        <v>18</v>
      </c>
      <c r="J31" s="55">
        <f t="shared" ca="1" si="5"/>
        <v>15</v>
      </c>
      <c r="K31" s="71">
        <f t="shared" ca="1" si="5"/>
        <v>56</v>
      </c>
      <c r="L31" s="71">
        <f t="shared" ca="1" si="5"/>
        <v>1</v>
      </c>
      <c r="M31" s="61">
        <f t="shared" ca="1" si="6"/>
        <v>542.5</v>
      </c>
      <c r="N31" s="77">
        <f t="shared" ca="1" si="7"/>
        <v>1492.5</v>
      </c>
    </row>
    <row r="32" spans="2:14" ht="12.75" customHeight="1" x14ac:dyDescent="0.25">
      <c r="B32" s="3" t="str">
        <f>VLOOKUP(D32,PRACTICE!A18:E59,5,0)</f>
        <v>SW2</v>
      </c>
      <c r="C32" s="3" t="str">
        <f>VLOOKUP(D32,PRACTICE!A18:E59,2,0)</f>
        <v>Hoxton Surgery</v>
      </c>
      <c r="D32" s="3" t="s">
        <v>63</v>
      </c>
      <c r="E32" s="63">
        <f t="shared" ca="1" si="3"/>
        <v>9107</v>
      </c>
      <c r="F32" s="194">
        <f>VLOOKUP($D32,PRACTICE!$A$2:$F$40,6,FALSE)</f>
        <v>36.486486486486491</v>
      </c>
      <c r="G32" s="63" cm="1">
        <f t="array" aca="1" ref="G32" ca="1">SUMIFS(OFFSET(REL_D,,MATCH(G$1,IND,0)-1),REL_D,$C$55,IF(LEFT($D32,1)="N",NwID,OrgID),$D32)</f>
        <v>9</v>
      </c>
      <c r="H32" s="61">
        <f t="shared" ca="1" si="4"/>
        <v>225</v>
      </c>
      <c r="I32" s="72">
        <f t="shared" ca="1" si="5"/>
        <v>26</v>
      </c>
      <c r="J32" s="55">
        <f t="shared" ca="1" si="5"/>
        <v>32</v>
      </c>
      <c r="K32" s="71">
        <f t="shared" ca="1" si="5"/>
        <v>113</v>
      </c>
      <c r="L32" s="71">
        <f t="shared" ca="1" si="5"/>
        <v>0</v>
      </c>
      <c r="M32" s="61">
        <f t="shared" ca="1" si="6"/>
        <v>1072.5</v>
      </c>
      <c r="N32" s="77">
        <f t="shared" ca="1" si="7"/>
        <v>1297.5</v>
      </c>
    </row>
    <row r="33" spans="2:14" ht="12.75" customHeight="1" x14ac:dyDescent="0.25">
      <c r="B33" s="3" t="str">
        <f>VLOOKUP(D33,PRACTICE!A19:E60,5,0)</f>
        <v>SE1</v>
      </c>
      <c r="C33" s="3" t="str">
        <f>VLOOKUP(D33,PRACTICE!A19:E60,2,0)</f>
        <v>Kingsmead Healthcare</v>
      </c>
      <c r="D33" s="3" t="s">
        <v>64</v>
      </c>
      <c r="E33" s="63">
        <f t="shared" ca="1" si="3"/>
        <v>5314</v>
      </c>
      <c r="F33" s="194">
        <f>VLOOKUP($D33,PRACTICE!$A$2:$F$40,6,FALSE)</f>
        <v>6.4864864864864868</v>
      </c>
      <c r="G33" s="63" cm="1">
        <f t="array" aca="1" ref="G33" ca="1">SUMIFS(OFFSET(REL_D,,MATCH(G$1,IND,0)-1),REL_D,$C$55,IF(LEFT($D33,1)="N",NwID,OrgID),$D33)</f>
        <v>37</v>
      </c>
      <c r="H33" s="61">
        <f t="shared" ca="1" si="4"/>
        <v>925</v>
      </c>
      <c r="I33" s="72">
        <f t="shared" ca="1" si="5"/>
        <v>36</v>
      </c>
      <c r="J33" s="55">
        <f t="shared" ca="1" si="5"/>
        <v>8</v>
      </c>
      <c r="K33" s="71">
        <f t="shared" ca="1" si="5"/>
        <v>2</v>
      </c>
      <c r="L33" s="71">
        <f t="shared" ca="1" si="5"/>
        <v>2</v>
      </c>
      <c r="M33" s="61">
        <f t="shared" ca="1" si="6"/>
        <v>150</v>
      </c>
      <c r="N33" s="77">
        <f t="shared" ca="1" si="7"/>
        <v>1075</v>
      </c>
    </row>
    <row r="34" spans="2:14" ht="12.75" customHeight="1" x14ac:dyDescent="0.25">
      <c r="B34" s="3" t="str">
        <f>VLOOKUP(D34,PRACTICE!A20:E61,5,0)</f>
        <v>SE1</v>
      </c>
      <c r="C34" s="3" t="str">
        <f>VLOOKUP(D34,PRACTICE!A20:E61,2,0)</f>
        <v>Latimer Health Centre</v>
      </c>
      <c r="D34" s="3" t="s">
        <v>65</v>
      </c>
      <c r="E34" s="63">
        <f t="shared" ca="1" si="3"/>
        <v>5195</v>
      </c>
      <c r="F34" s="194">
        <f>VLOOKUP($D34,PRACTICE!$A$2:$F$40,6,FALSE)</f>
        <v>8.9189189189189193</v>
      </c>
      <c r="G34" s="63" cm="1">
        <f t="array" aca="1" ref="G34" ca="1">SUMIFS(OFFSET(REL_D,,MATCH(G$1,IND,0)-1),REL_D,$C$55,IF(LEFT($D34,1)="N",NwID,OrgID),$D34)</f>
        <v>31</v>
      </c>
      <c r="H34" s="61">
        <f t="shared" ca="1" si="4"/>
        <v>775</v>
      </c>
      <c r="I34" s="72">
        <f t="shared" ca="1" si="5"/>
        <v>16</v>
      </c>
      <c r="J34" s="55">
        <f t="shared" ca="1" si="5"/>
        <v>11</v>
      </c>
      <c r="K34" s="71">
        <f t="shared" ca="1" si="5"/>
        <v>28</v>
      </c>
      <c r="L34" s="71">
        <f t="shared" ca="1" si="5"/>
        <v>3</v>
      </c>
      <c r="M34" s="61">
        <f t="shared" ca="1" si="6"/>
        <v>312.5</v>
      </c>
      <c r="N34" s="77">
        <f t="shared" ca="1" si="7"/>
        <v>1087.5</v>
      </c>
    </row>
    <row r="35" spans="2:14" ht="12.75" customHeight="1" x14ac:dyDescent="0.25">
      <c r="B35" s="3" t="str">
        <f>VLOOKUP(D35,PRACTICE!A21:E62,5,0)</f>
        <v>SW2</v>
      </c>
      <c r="C35" s="3" t="str">
        <f>VLOOKUP(D35,PRACTICE!A21:E62,2,0)</f>
        <v>Lawson Practice</v>
      </c>
      <c r="D35" s="3" t="s">
        <v>66</v>
      </c>
      <c r="E35" s="63">
        <f t="shared" ca="1" si="3"/>
        <v>16291</v>
      </c>
      <c r="F35" s="194">
        <f>VLOOKUP($D35,PRACTICE!$A$2:$F$40,6,FALSE)</f>
        <v>32.432432432432428</v>
      </c>
      <c r="G35" s="63" cm="1">
        <f t="array" aca="1" ref="G35" ca="1">SUMIFS(OFFSET(REL_D,,MATCH(G$1,IND,0)-1),REL_D,$C$55,IF(LEFT($D35,1)="N",NwID,OrgID),$D35)</f>
        <v>42</v>
      </c>
      <c r="H35" s="61">
        <f t="shared" ca="1" si="4"/>
        <v>1050</v>
      </c>
      <c r="I35" s="72">
        <f t="shared" ref="I35:L53" ca="1" si="8">SUMIFS(OFFSET(REL_D,,MATCH(I$1,IND,0)-1),REL_D,$C$55,IF(LEFT($D35,1)="N",NwID,OrgID),$D35)</f>
        <v>25</v>
      </c>
      <c r="J35" s="55">
        <f t="shared" ca="1" si="8"/>
        <v>70</v>
      </c>
      <c r="K35" s="71">
        <f t="shared" ca="1" si="8"/>
        <v>97</v>
      </c>
      <c r="L35" s="71">
        <f t="shared" ca="1" si="8"/>
        <v>6</v>
      </c>
      <c r="M35" s="61">
        <f t="shared" ca="1" si="6"/>
        <v>1155</v>
      </c>
      <c r="N35" s="77">
        <f t="shared" ca="1" si="7"/>
        <v>2205</v>
      </c>
    </row>
    <row r="36" spans="2:14" ht="12.75" customHeight="1" x14ac:dyDescent="0.25">
      <c r="B36" s="3" t="str">
        <f>VLOOKUP(D36,PRACTICE!A22:E63,5,0)</f>
        <v>SE1</v>
      </c>
      <c r="C36" s="3" t="str">
        <f>VLOOKUP(D36,PRACTICE!A22:E63,2,0)</f>
        <v>Lea Surgery</v>
      </c>
      <c r="D36" s="3" t="s">
        <v>67</v>
      </c>
      <c r="E36" s="63">
        <f t="shared" ca="1" si="3"/>
        <v>11621</v>
      </c>
      <c r="F36" s="194">
        <f>VLOOKUP($D36,PRACTICE!$A$2:$F$40,6,FALSE)</f>
        <v>16.216216216216214</v>
      </c>
      <c r="G36" s="63" cm="1">
        <f t="array" aca="1" ref="G36" ca="1">SUMIFS(OFFSET(REL_D,,MATCH(G$1,IND,0)-1),REL_D,$C$55,IF(LEFT($D36,1)="N",NwID,OrgID),$D36)</f>
        <v>39</v>
      </c>
      <c r="H36" s="61">
        <f t="shared" ca="1" si="4"/>
        <v>975</v>
      </c>
      <c r="I36" s="72">
        <f t="shared" ca="1" si="8"/>
        <v>17</v>
      </c>
      <c r="J36" s="55">
        <f t="shared" ca="1" si="8"/>
        <v>17</v>
      </c>
      <c r="K36" s="71">
        <f t="shared" ca="1" si="8"/>
        <v>53</v>
      </c>
      <c r="L36" s="71">
        <f t="shared" ca="1" si="8"/>
        <v>12</v>
      </c>
      <c r="M36" s="61">
        <f t="shared" ca="1" si="6"/>
        <v>555</v>
      </c>
      <c r="N36" s="77">
        <f t="shared" ca="1" si="7"/>
        <v>1530</v>
      </c>
    </row>
    <row r="37" spans="2:14" ht="12.75" customHeight="1" x14ac:dyDescent="0.25">
      <c r="B37" s="3" t="str">
        <f>VLOOKUP(D37,PRACTICE!A23:E64,5,0)</f>
        <v>SW1</v>
      </c>
      <c r="C37" s="3" t="str">
        <f>VLOOKUP(D37,PRACTICE!A23:E64,2,0)</f>
        <v>London Fields Medical Centre</v>
      </c>
      <c r="D37" s="3" t="s">
        <v>68</v>
      </c>
      <c r="E37" s="63">
        <f t="shared" ca="1" si="3"/>
        <v>11105</v>
      </c>
      <c r="F37" s="194">
        <f>VLOOKUP($D37,PRACTICE!$A$2:$F$40,6,FALSE)</f>
        <v>8.9189189189189193</v>
      </c>
      <c r="G37" s="63" cm="1">
        <f t="array" aca="1" ref="G37" ca="1">SUMIFS(OFFSET(REL_D,,MATCH(G$1,IND,0)-1),REL_D,$C$55,IF(LEFT($D37,1)="N",NwID,OrgID),$D37)</f>
        <v>7</v>
      </c>
      <c r="H37" s="61">
        <f t="shared" ca="1" si="4"/>
        <v>175</v>
      </c>
      <c r="I37" s="72">
        <f t="shared" ca="1" si="8"/>
        <v>17</v>
      </c>
      <c r="J37" s="55">
        <f t="shared" ca="1" si="8"/>
        <v>12</v>
      </c>
      <c r="K37" s="71">
        <f t="shared" ca="1" si="8"/>
        <v>37</v>
      </c>
      <c r="L37" s="71">
        <f t="shared" ca="1" si="8"/>
        <v>0</v>
      </c>
      <c r="M37" s="61">
        <f t="shared" ca="1" si="6"/>
        <v>380</v>
      </c>
      <c r="N37" s="77">
        <f t="shared" ca="1" si="7"/>
        <v>555</v>
      </c>
    </row>
    <row r="38" spans="2:14" ht="12.75" customHeight="1" x14ac:dyDescent="0.25">
      <c r="B38" s="3" t="str">
        <f>VLOOKUP(D38,PRACTICE!A24:E65,5,0)</f>
        <v>SE1</v>
      </c>
      <c r="C38" s="3" t="str">
        <f>VLOOKUP(D38,PRACTICE!A24:E65,2,0)</f>
        <v>Lower Clapton Group Practice</v>
      </c>
      <c r="D38" s="3" t="s">
        <v>69</v>
      </c>
      <c r="E38" s="63">
        <f t="shared" ca="1" si="3"/>
        <v>14878</v>
      </c>
      <c r="F38" s="194">
        <f>VLOOKUP($D38,PRACTICE!$A$2:$F$40,6,FALSE)</f>
        <v>19.45945945945946</v>
      </c>
      <c r="G38" s="63" cm="1">
        <f t="array" aca="1" ref="G38" ca="1">SUMIFS(OFFSET(REL_D,,MATCH(G$1,IND,0)-1),REL_D,$C$55,IF(LEFT($D38,1)="N",NwID,OrgID),$D38)</f>
        <v>33</v>
      </c>
      <c r="H38" s="61">
        <f t="shared" ca="1" si="4"/>
        <v>825</v>
      </c>
      <c r="I38" s="72">
        <f t="shared" ca="1" si="8"/>
        <v>55</v>
      </c>
      <c r="J38" s="55">
        <f t="shared" ca="1" si="8"/>
        <v>17</v>
      </c>
      <c r="K38" s="71">
        <f t="shared" ca="1" si="8"/>
        <v>87</v>
      </c>
      <c r="L38" s="71">
        <f t="shared" ca="1" si="8"/>
        <v>2</v>
      </c>
      <c r="M38" s="61">
        <f t="shared" ca="1" si="6"/>
        <v>880</v>
      </c>
      <c r="N38" s="77">
        <f t="shared" ca="1" si="7"/>
        <v>1705</v>
      </c>
    </row>
    <row r="39" spans="2:14" ht="12.75" customHeight="1" x14ac:dyDescent="0.25">
      <c r="B39" s="3" t="str">
        <f>VLOOKUP(D39,PRACTICE!A25:E66,5,0)</f>
        <v>SW2</v>
      </c>
      <c r="C39" s="3" t="str">
        <f>VLOOKUP(D39,PRACTICE!A25:E66,2,0)</f>
        <v>Neaman Practice</v>
      </c>
      <c r="D39" s="3" t="s">
        <v>70</v>
      </c>
      <c r="E39" s="63">
        <f t="shared" ca="1" si="3"/>
        <v>9150</v>
      </c>
      <c r="F39" s="194">
        <f>VLOOKUP($D39,PRACTICE!$A$2:$F$40,6,FALSE)</f>
        <v>12.972972972972974</v>
      </c>
      <c r="G39" s="63" cm="1">
        <f t="array" aca="1" ref="G39" ca="1">SUMIFS(OFFSET(REL_D,,MATCH(G$1,IND,0)-1),REL_D,$C$55,IF(LEFT($D39,1)="N",NwID,OrgID),$D39)</f>
        <v>0</v>
      </c>
      <c r="H39" s="61">
        <f t="shared" ca="1" si="4"/>
        <v>0</v>
      </c>
      <c r="I39" s="72">
        <f t="shared" ca="1" si="8"/>
        <v>22</v>
      </c>
      <c r="J39" s="55">
        <f t="shared" ca="1" si="8"/>
        <v>0</v>
      </c>
      <c r="K39" s="71">
        <f t="shared" ca="1" si="8"/>
        <v>0</v>
      </c>
      <c r="L39" s="71">
        <f t="shared" ca="1" si="8"/>
        <v>1</v>
      </c>
      <c r="M39" s="61">
        <f t="shared" ca="1" si="6"/>
        <v>57.5</v>
      </c>
      <c r="N39" s="77">
        <f t="shared" ca="1" si="7"/>
        <v>57.5</v>
      </c>
    </row>
    <row r="40" spans="2:14" ht="12.75" customHeight="1" x14ac:dyDescent="0.25">
      <c r="B40" s="3" t="str">
        <f>VLOOKUP(D40,PRACTICE!A26:E67,5,0)</f>
        <v>NE2</v>
      </c>
      <c r="C40" s="3" t="str">
        <f>VLOOKUP(D40,PRACTICE!A26:E67,2,0)</f>
        <v>Nightingale Practice</v>
      </c>
      <c r="D40" s="3" t="s">
        <v>71</v>
      </c>
      <c r="E40" s="63">
        <f t="shared" ca="1" si="3"/>
        <v>12241</v>
      </c>
      <c r="F40" s="194">
        <f>VLOOKUP($D40,PRACTICE!$A$2:$F$40,6,FALSE)</f>
        <v>12.162162162162163</v>
      </c>
      <c r="G40" s="63" cm="1">
        <f t="array" aca="1" ref="G40" ca="1">SUMIFS(OFFSET(REL_D,,MATCH(G$1,IND,0)-1),REL_D,$C$55,IF(LEFT($D40,1)="N",NwID,OrgID),$D40)</f>
        <v>13</v>
      </c>
      <c r="H40" s="61">
        <f t="shared" ca="1" si="4"/>
        <v>325</v>
      </c>
      <c r="I40" s="72">
        <f t="shared" ca="1" si="8"/>
        <v>8</v>
      </c>
      <c r="J40" s="55">
        <f t="shared" ca="1" si="8"/>
        <v>0</v>
      </c>
      <c r="K40" s="71">
        <f t="shared" ca="1" si="8"/>
        <v>42</v>
      </c>
      <c r="L40" s="71">
        <f t="shared" ca="1" si="8"/>
        <v>0</v>
      </c>
      <c r="M40" s="61">
        <f t="shared" ca="1" si="6"/>
        <v>335</v>
      </c>
      <c r="N40" s="77">
        <f t="shared" ca="1" si="7"/>
        <v>660</v>
      </c>
    </row>
    <row r="41" spans="2:14" ht="12.75" customHeight="1" x14ac:dyDescent="0.25">
      <c r="B41" s="3" t="str">
        <f>VLOOKUP(D41,PRACTICE!A27:E68,5,0)</f>
        <v>SW1</v>
      </c>
      <c r="C41" s="3" t="str">
        <f>VLOOKUP(D41,PRACTICE!A27:E68,2,0)</f>
        <v>Queensbridge Group Practice</v>
      </c>
      <c r="D41" s="3" t="s">
        <v>72</v>
      </c>
      <c r="E41" s="63">
        <f t="shared" ca="1" si="3"/>
        <v>10105</v>
      </c>
      <c r="F41" s="194">
        <f>VLOOKUP($D41,PRACTICE!$A$2:$F$40,6,FALSE)</f>
        <v>6.4864864864864868</v>
      </c>
      <c r="G41" s="63" cm="1">
        <f t="array" aca="1" ref="G41" ca="1">SUMIFS(OFFSET(REL_D,,MATCH(G$1,IND,0)-1),REL_D,$C$55,IF(LEFT($D41,1)="N",NwID,OrgID),$D41)</f>
        <v>1</v>
      </c>
      <c r="H41" s="61">
        <f t="shared" ca="1" si="4"/>
        <v>25</v>
      </c>
      <c r="I41" s="72">
        <f t="shared" ca="1" si="8"/>
        <v>6</v>
      </c>
      <c r="J41" s="55">
        <f t="shared" ca="1" si="8"/>
        <v>3</v>
      </c>
      <c r="K41" s="71">
        <f t="shared" ca="1" si="8"/>
        <v>0</v>
      </c>
      <c r="L41" s="71">
        <f t="shared" ca="1" si="8"/>
        <v>1</v>
      </c>
      <c r="M41" s="61">
        <f t="shared" ca="1" si="6"/>
        <v>32.5</v>
      </c>
      <c r="N41" s="77">
        <f t="shared" ca="1" si="7"/>
        <v>57.5</v>
      </c>
    </row>
    <row r="42" spans="2:14" ht="12.75" customHeight="1" x14ac:dyDescent="0.25">
      <c r="B42" s="3" t="str">
        <f>VLOOKUP(D42,PRACTICE!A28:E69,5,0)</f>
        <v>SW1</v>
      </c>
      <c r="C42" s="3" t="str">
        <f>VLOOKUP(D42,PRACTICE!A28:E69,2,0)</f>
        <v>Richmond Road Medical Center</v>
      </c>
      <c r="D42" s="3" t="s">
        <v>73</v>
      </c>
      <c r="E42" s="63">
        <f t="shared" ca="1" si="3"/>
        <v>21019</v>
      </c>
      <c r="F42" s="194">
        <f>VLOOKUP($D42,PRACTICE!$A$2:$F$40,6,FALSE)</f>
        <v>20.27027027027027</v>
      </c>
      <c r="G42" s="63" cm="1">
        <f t="array" aca="1" ref="G42" ca="1">SUMIFS(OFFSET(REL_D,,MATCH(G$1,IND,0)-1),REL_D,$C$55,IF(LEFT($D42,1)="N",NwID,OrgID),$D42)</f>
        <v>6</v>
      </c>
      <c r="H42" s="61">
        <f t="shared" ca="1" si="4"/>
        <v>150</v>
      </c>
      <c r="I42" s="72">
        <f t="shared" ca="1" si="8"/>
        <v>1</v>
      </c>
      <c r="J42" s="55">
        <f t="shared" ca="1" si="8"/>
        <v>1</v>
      </c>
      <c r="K42" s="71">
        <f t="shared" ca="1" si="8"/>
        <v>62</v>
      </c>
      <c r="L42" s="71">
        <f t="shared" ca="1" si="8"/>
        <v>1</v>
      </c>
      <c r="M42" s="61">
        <f t="shared" ca="1" si="6"/>
        <v>475</v>
      </c>
      <c r="N42" s="77">
        <f t="shared" ca="1" si="7"/>
        <v>625</v>
      </c>
    </row>
    <row r="43" spans="2:14" ht="12.75" customHeight="1" x14ac:dyDescent="0.25">
      <c r="B43" s="3" t="str">
        <f>VLOOKUP(D43,PRACTICE!A29:E70,5,0)</f>
        <v>NE2</v>
      </c>
      <c r="C43" s="3" t="str">
        <f>VLOOKUP(D43,PRACTICE!A29:E70,2,0)</f>
        <v>Riverside Practice</v>
      </c>
      <c r="D43" s="3" t="s">
        <v>74</v>
      </c>
      <c r="E43" s="63">
        <f t="shared" ca="1" si="3"/>
        <v>5145</v>
      </c>
      <c r="F43" s="194">
        <f>VLOOKUP($D43,PRACTICE!$A$2:$F$40,6,FALSE)</f>
        <v>8.108108108108107</v>
      </c>
      <c r="G43" s="63" cm="1">
        <f t="array" aca="1" ref="G43" ca="1">SUMIFS(OFFSET(REL_D,,MATCH(G$1,IND,0)-1),REL_D,$C$55,IF(LEFT($D43,1)="N",NwID,OrgID),$D43)</f>
        <v>9</v>
      </c>
      <c r="H43" s="61">
        <f t="shared" ca="1" si="4"/>
        <v>225</v>
      </c>
      <c r="I43" s="72">
        <f t="shared" ca="1" si="8"/>
        <v>12</v>
      </c>
      <c r="J43" s="55">
        <f t="shared" ca="1" si="8"/>
        <v>9</v>
      </c>
      <c r="K43" s="71">
        <f t="shared" ca="1" si="8"/>
        <v>6</v>
      </c>
      <c r="L43" s="71">
        <f t="shared" ca="1" si="8"/>
        <v>1</v>
      </c>
      <c r="M43" s="61">
        <f t="shared" ca="1" si="6"/>
        <v>122.5</v>
      </c>
      <c r="N43" s="77">
        <f t="shared" ca="1" si="7"/>
        <v>347.5</v>
      </c>
    </row>
    <row r="44" spans="2:14" ht="12.75" customHeight="1" x14ac:dyDescent="0.25">
      <c r="B44" s="3" t="str">
        <f>VLOOKUP(D44,PRACTICE!A30:E71,5,0)</f>
        <v>NE2</v>
      </c>
      <c r="C44" s="3" t="str">
        <f>VLOOKUP(D44,PRACTICE!A30:E71,2,0)</f>
        <v>Rosewood Practice</v>
      </c>
      <c r="D44" s="3" t="s">
        <v>75</v>
      </c>
      <c r="E44" s="63">
        <f t="shared" ca="1" si="3"/>
        <v>1788</v>
      </c>
      <c r="F44" s="194">
        <f>VLOOKUP($D44,PRACTICE!$A$2:$F$40,6,FALSE)</f>
        <v>1.6216216216216217</v>
      </c>
      <c r="G44" s="63" cm="1">
        <f t="array" aca="1" ref="G44" ca="1">SUMIFS(OFFSET(REL_D,,MATCH(G$1,IND,0)-1),REL_D,$C$55,IF(LEFT($D44,1)="N",NwID,OrgID),$D44)</f>
        <v>3</v>
      </c>
      <c r="H44" s="61">
        <f t="shared" ca="1" si="4"/>
        <v>75</v>
      </c>
      <c r="I44" s="72">
        <f t="shared" ca="1" si="8"/>
        <v>5</v>
      </c>
      <c r="J44" s="55">
        <f t="shared" ca="1" si="8"/>
        <v>1</v>
      </c>
      <c r="K44" s="71">
        <f t="shared" ca="1" si="8"/>
        <v>3</v>
      </c>
      <c r="L44" s="71">
        <f t="shared" ca="1" si="8"/>
        <v>1</v>
      </c>
      <c r="M44" s="61">
        <f t="shared" ca="1" si="6"/>
        <v>42.5</v>
      </c>
      <c r="N44" s="77">
        <f t="shared" ca="1" si="7"/>
        <v>117.5</v>
      </c>
    </row>
    <row r="45" spans="2:14" ht="12.75" customHeight="1" x14ac:dyDescent="0.25">
      <c r="B45" s="3" t="str">
        <f>VLOOKUP(D45,PRACTICE!A31:E72,5,0)</f>
        <v>SW1</v>
      </c>
      <c r="C45" s="3" t="str">
        <f>VLOOKUP(D45,PRACTICE!A31:E72,2,0)</f>
        <v>Sandringham Road Practice</v>
      </c>
      <c r="D45" s="3" t="s">
        <v>76</v>
      </c>
      <c r="E45" s="63">
        <f t="shared" ca="1" si="3"/>
        <v>4564</v>
      </c>
      <c r="F45" s="194">
        <f>VLOOKUP($D45,PRACTICE!$A$2:$F$40,6,FALSE)</f>
        <v>5.6756756756756754</v>
      </c>
      <c r="G45" s="63" cm="1">
        <f t="array" aca="1" ref="G45" ca="1">SUMIFS(OFFSET(REL_D,,MATCH(G$1,IND,0)-1),REL_D,$C$55,IF(LEFT($D45,1)="N",NwID,OrgID),$D45)</f>
        <v>9</v>
      </c>
      <c r="H45" s="61">
        <f t="shared" ca="1" si="4"/>
        <v>225</v>
      </c>
      <c r="I45" s="72">
        <f t="shared" ca="1" si="8"/>
        <v>8</v>
      </c>
      <c r="J45" s="55">
        <f t="shared" ca="1" si="8"/>
        <v>7</v>
      </c>
      <c r="K45" s="71">
        <f t="shared" ca="1" si="8"/>
        <v>0</v>
      </c>
      <c r="L45" s="71">
        <f t="shared" ca="1" si="8"/>
        <v>0</v>
      </c>
      <c r="M45" s="61">
        <f t="shared" ca="1" si="6"/>
        <v>55</v>
      </c>
      <c r="N45" s="77">
        <f t="shared" ca="1" si="7"/>
        <v>280</v>
      </c>
    </row>
    <row r="46" spans="2:14" ht="12.75" customHeight="1" x14ac:dyDescent="0.25">
      <c r="B46" s="3" t="str">
        <f>VLOOKUP(D46,PRACTICE!A32:E73,5,0)</f>
        <v>SW2</v>
      </c>
      <c r="C46" s="3" t="str">
        <f>VLOOKUP(D46,PRACTICE!A32:E73,2,0)</f>
        <v>Shoreditch Park Surgery</v>
      </c>
      <c r="D46" s="3" t="s">
        <v>77</v>
      </c>
      <c r="E46" s="63">
        <f t="shared" ca="1" si="3"/>
        <v>9198</v>
      </c>
      <c r="F46" s="194">
        <f>VLOOKUP($D46,PRACTICE!$A$2:$F$40,6,FALSE)</f>
        <v>5.6756756756756754</v>
      </c>
      <c r="G46" s="63" cm="1">
        <f t="array" aca="1" ref="G46" ca="1">SUMIFS(OFFSET(REL_D,,MATCH(G$1,IND,0)-1),REL_D,$C$55,IF(LEFT($D46,1)="N",NwID,OrgID),$D46)</f>
        <v>0</v>
      </c>
      <c r="H46" s="61">
        <f t="shared" ca="1" si="4"/>
        <v>0</v>
      </c>
      <c r="I46" s="72">
        <f t="shared" ca="1" si="8"/>
        <v>46</v>
      </c>
      <c r="J46" s="55">
        <f t="shared" ca="1" si="8"/>
        <v>38</v>
      </c>
      <c r="K46" s="71">
        <f t="shared" ca="1" si="8"/>
        <v>15</v>
      </c>
      <c r="L46" s="71">
        <f t="shared" ca="1" si="8"/>
        <v>1</v>
      </c>
      <c r="M46" s="61">
        <f t="shared" ca="1" si="6"/>
        <v>420</v>
      </c>
      <c r="N46" s="77">
        <f t="shared" ca="1" si="7"/>
        <v>420</v>
      </c>
    </row>
    <row r="47" spans="2:14" ht="12.75" customHeight="1" x14ac:dyDescent="0.25">
      <c r="B47" s="3" t="str">
        <f>VLOOKUP(D47,PRACTICE!A33:E74,5,0)</f>
        <v>NW2</v>
      </c>
      <c r="C47" s="3" t="str">
        <f>VLOOKUP(D47,PRACTICE!A33:E74,2,0)</f>
        <v>Somerford Grove Health Centre</v>
      </c>
      <c r="D47" s="3" t="s">
        <v>78</v>
      </c>
      <c r="E47" s="63">
        <f t="shared" ca="1" si="3"/>
        <v>11999</v>
      </c>
      <c r="F47" s="194">
        <f>VLOOKUP($D47,PRACTICE!$A$2:$F$40,6,FALSE)</f>
        <v>17.027027027027028</v>
      </c>
      <c r="G47" s="63" cm="1">
        <f t="array" aca="1" ref="G47" ca="1">SUMIFS(OFFSET(REL_D,,MATCH(G$1,IND,0)-1),REL_D,$C$55,IF(LEFT($D47,1)="N",NwID,OrgID),$D47)</f>
        <v>16</v>
      </c>
      <c r="H47" s="61">
        <f t="shared" ca="1" si="4"/>
        <v>400</v>
      </c>
      <c r="I47" s="72">
        <f t="shared" ca="1" si="8"/>
        <v>41</v>
      </c>
      <c r="J47" s="55">
        <f t="shared" ca="1" si="8"/>
        <v>18</v>
      </c>
      <c r="K47" s="71">
        <f t="shared" ca="1" si="8"/>
        <v>38</v>
      </c>
      <c r="L47" s="71">
        <f t="shared" ca="1" si="8"/>
        <v>0</v>
      </c>
      <c r="M47" s="61">
        <f t="shared" ca="1" si="6"/>
        <v>477.5</v>
      </c>
      <c r="N47" s="77">
        <f t="shared" ca="1" si="7"/>
        <v>877.5</v>
      </c>
    </row>
    <row r="48" spans="2:14" ht="12.75" customHeight="1" x14ac:dyDescent="0.25">
      <c r="B48" s="3" t="str">
        <f>VLOOKUP(D48,PRACTICE!A35:E77,5,0)</f>
        <v>NE1</v>
      </c>
      <c r="C48" s="3" t="str">
        <f>VLOOKUP(D48,PRACTICE!A35:E77,2,0)</f>
        <v>Spring Hill Practice</v>
      </c>
      <c r="D48" s="3" t="s">
        <v>79</v>
      </c>
      <c r="E48" s="63">
        <f t="shared" ca="1" si="3"/>
        <v>16326</v>
      </c>
      <c r="F48" s="194">
        <f>VLOOKUP($D48,PRACTICE!$A$2:$F$40,6,FALSE)</f>
        <v>13.783783783783782</v>
      </c>
      <c r="G48" s="63" cm="1">
        <f t="array" aca="1" ref="G48" ca="1">SUMIFS(OFFSET(REL_D,,MATCH(G$1,IND,0)-1),REL_D,$C$55,IF(LEFT($D48,1)="N",NwID,OrgID),$D48)</f>
        <v>31</v>
      </c>
      <c r="H48" s="61">
        <f t="shared" ca="1" si="4"/>
        <v>775</v>
      </c>
      <c r="I48" s="72">
        <f t="shared" ca="1" si="8"/>
        <v>0</v>
      </c>
      <c r="J48" s="55">
        <f t="shared" ca="1" si="8"/>
        <v>0</v>
      </c>
      <c r="K48" s="71">
        <f t="shared" ca="1" si="8"/>
        <v>89</v>
      </c>
      <c r="L48" s="71">
        <f t="shared" ca="1" si="8"/>
        <v>12</v>
      </c>
      <c r="M48" s="61">
        <f t="shared" ca="1" si="6"/>
        <v>697.5</v>
      </c>
      <c r="N48" s="77">
        <f t="shared" ca="1" si="7"/>
        <v>1472.5</v>
      </c>
    </row>
    <row r="49" spans="2:28" ht="12.75" customHeight="1" x14ac:dyDescent="0.25">
      <c r="B49" s="3" t="str">
        <f>VLOOKUP(D49,PRACTICE!A35:E78,5,0)</f>
        <v>NE1</v>
      </c>
      <c r="C49" s="3" t="str">
        <f>VLOOKUP(D49,PRACTICE!A35:E78,2,0)</f>
        <v>Stamford Hill Group Practice</v>
      </c>
      <c r="D49" s="3" t="s">
        <v>80</v>
      </c>
      <c r="E49" s="63">
        <f t="shared" ca="1" si="3"/>
        <v>17920</v>
      </c>
      <c r="F49" s="194">
        <f>VLOOKUP($D49,PRACTICE!$A$2:$F$40,6,FALSE)</f>
        <v>4.0540540540540535</v>
      </c>
      <c r="G49" s="63" cm="1">
        <f t="array" aca="1" ref="G49" ca="1">SUMIFS(OFFSET(REL_D,,MATCH(G$1,IND,0)-1),REL_D,$C$55,IF(LEFT($D49,1)="N",NwID,OrgID),$D49)</f>
        <v>2</v>
      </c>
      <c r="H49" s="61">
        <f t="shared" ca="1" si="4"/>
        <v>50</v>
      </c>
      <c r="I49" s="72">
        <f t="shared" ca="1" si="8"/>
        <v>3</v>
      </c>
      <c r="J49" s="55">
        <f t="shared" ca="1" si="8"/>
        <v>3</v>
      </c>
      <c r="K49" s="71">
        <f t="shared" ca="1" si="8"/>
        <v>16</v>
      </c>
      <c r="L49" s="71">
        <f t="shared" ca="1" si="8"/>
        <v>1</v>
      </c>
      <c r="M49" s="61">
        <f t="shared" ca="1" si="6"/>
        <v>145</v>
      </c>
      <c r="N49" s="77">
        <f t="shared" ca="1" si="7"/>
        <v>195</v>
      </c>
    </row>
    <row r="50" spans="2:28" ht="12.75" customHeight="1" x14ac:dyDescent="0.25">
      <c r="B50" s="3" t="str">
        <f>VLOOKUP(D50,PRACTICE!A36:E79,5,0)</f>
        <v>NW1</v>
      </c>
      <c r="C50" s="3" t="str">
        <f>VLOOKUP(D50,PRACTICE!A36:E79,2,0)</f>
        <v>Statham Grove Surgery</v>
      </c>
      <c r="D50" s="3" t="s">
        <v>81</v>
      </c>
      <c r="E50" s="63">
        <f t="shared" ca="1" si="3"/>
        <v>8706</v>
      </c>
      <c r="F50" s="194">
        <f>VLOOKUP($D50,PRACTICE!$A$2:$F$40,6,FALSE)</f>
        <v>1.6216216216216217</v>
      </c>
      <c r="G50" s="63" cm="1">
        <f t="array" aca="1" ref="G50" ca="1">SUMIFS(OFFSET(REL_D,,MATCH(G$1,IND,0)-1),REL_D,$C$55,IF(LEFT($D50,1)="N",NwID,OrgID),$D50)</f>
        <v>5</v>
      </c>
      <c r="H50" s="61">
        <f t="shared" ca="1" si="4"/>
        <v>125</v>
      </c>
      <c r="I50" s="72">
        <f t="shared" ca="1" si="8"/>
        <v>1</v>
      </c>
      <c r="J50" s="55">
        <f t="shared" ca="1" si="8"/>
        <v>5</v>
      </c>
      <c r="K50" s="71">
        <f t="shared" ca="1" si="8"/>
        <v>14</v>
      </c>
      <c r="L50" s="71">
        <f t="shared" ca="1" si="8"/>
        <v>2</v>
      </c>
      <c r="M50" s="61">
        <f t="shared" ca="1" si="6"/>
        <v>137.5</v>
      </c>
      <c r="N50" s="77">
        <f t="shared" ca="1" si="7"/>
        <v>262.5</v>
      </c>
    </row>
    <row r="51" spans="2:28" ht="12.75" customHeight="1" x14ac:dyDescent="0.25">
      <c r="B51" s="3" t="str">
        <f>VLOOKUP(D51,PRACTICE!A38:E81,5,0)</f>
        <v>SE2</v>
      </c>
      <c r="C51" s="3" t="str">
        <f>VLOOKUP(D51,PRACTICE!A38:E81,2,0)</f>
        <v>Trowbridge Practice</v>
      </c>
      <c r="D51" s="3" t="s">
        <v>82</v>
      </c>
      <c r="E51" s="63">
        <f t="shared" ca="1" si="3"/>
        <v>7997</v>
      </c>
      <c r="F51" s="194">
        <f>VLOOKUP($D51,PRACTICE!$A$2:$F$40,6,FALSE)</f>
        <v>4.8648648648648649</v>
      </c>
      <c r="G51" s="63" cm="1">
        <f t="array" aca="1" ref="G51" ca="1">SUMIFS(OFFSET(REL_D,,MATCH(G$1,IND,0)-1),REL_D,$C$55,IF(LEFT($D51,1)="N",NwID,OrgID),$D51)</f>
        <v>6</v>
      </c>
      <c r="H51" s="61">
        <f t="shared" ca="1" si="4"/>
        <v>150</v>
      </c>
      <c r="I51" s="72">
        <f t="shared" ca="1" si="8"/>
        <v>57</v>
      </c>
      <c r="J51" s="55">
        <f t="shared" ca="1" si="8"/>
        <v>17</v>
      </c>
      <c r="K51" s="71">
        <f t="shared" ca="1" si="8"/>
        <v>39</v>
      </c>
      <c r="L51" s="71">
        <f t="shared" ca="1" si="8"/>
        <v>5</v>
      </c>
      <c r="M51" s="61">
        <f t="shared" ca="1" si="6"/>
        <v>532.5</v>
      </c>
      <c r="N51" s="77">
        <f t="shared" ca="1" si="7"/>
        <v>682.5</v>
      </c>
    </row>
    <row r="52" spans="2:28" ht="12.75" customHeight="1" x14ac:dyDescent="0.25">
      <c r="B52" s="3" t="str">
        <f>VLOOKUP(D52,PRACTICE!A39:E82,5,0)</f>
        <v>SE2</v>
      </c>
      <c r="C52" s="3" t="str">
        <f>VLOOKUP(D52,PRACTICE!A39:E82,2,0)</f>
        <v>Well Street Surgery</v>
      </c>
      <c r="D52" s="3" t="s">
        <v>83</v>
      </c>
      <c r="E52" s="63">
        <f t="shared" ca="1" si="3"/>
        <v>14232</v>
      </c>
      <c r="F52" s="194">
        <f>VLOOKUP($D52,PRACTICE!$A$2:$F$40,6,FALSE)</f>
        <v>12.162162162162163</v>
      </c>
      <c r="G52" s="63" cm="1">
        <f t="array" aca="1" ref="G52" ca="1">SUMIFS(OFFSET(REL_D,,MATCH(G$1,IND,0)-1),REL_D,$C$55,IF(LEFT($D52,1)="N",NwID,OrgID),$D52)</f>
        <v>3</v>
      </c>
      <c r="H52" s="61">
        <f t="shared" ca="1" si="4"/>
        <v>75</v>
      </c>
      <c r="I52" s="72">
        <f t="shared" ca="1" si="8"/>
        <v>11</v>
      </c>
      <c r="J52" s="55">
        <f t="shared" ca="1" si="8"/>
        <v>0</v>
      </c>
      <c r="K52" s="71">
        <f t="shared" ca="1" si="8"/>
        <v>61</v>
      </c>
      <c r="L52" s="71">
        <f t="shared" ca="1" si="8"/>
        <v>0</v>
      </c>
      <c r="M52" s="61">
        <f t="shared" ca="1" si="6"/>
        <v>485</v>
      </c>
      <c r="N52" s="77">
        <f t="shared" ca="1" si="7"/>
        <v>560</v>
      </c>
    </row>
    <row r="53" spans="2:28" ht="12.75" customHeight="1" x14ac:dyDescent="0.25">
      <c r="B53" s="3" t="str">
        <f>VLOOKUP(D53,PRACTICE!A40:E83,5,0)</f>
        <v>SE2</v>
      </c>
      <c r="C53" s="3" t="str">
        <f>VLOOKUP(D53,PRACTICE!A40:E83,2,0)</f>
        <v>Wick Health Centre</v>
      </c>
      <c r="D53" s="3" t="s">
        <v>84</v>
      </c>
      <c r="E53" s="63">
        <f t="shared" ca="1" si="3"/>
        <v>8127</v>
      </c>
      <c r="F53" s="194">
        <f>VLOOKUP($D53,PRACTICE!$A$2:$F$40,6,FALSE)</f>
        <v>4.0540540540540535</v>
      </c>
      <c r="G53" s="63" cm="1">
        <f t="array" aca="1" ref="G53" ca="1">SUMIFS(OFFSET(REL_D,,MATCH(G$1,IND,0)-1),REL_D,$C$55,IF(LEFT($D53,1)="N",NwID,OrgID),$D53)</f>
        <v>1</v>
      </c>
      <c r="H53" s="61">
        <f t="shared" ca="1" si="4"/>
        <v>25</v>
      </c>
      <c r="I53" s="80">
        <f t="shared" ca="1" si="8"/>
        <v>3</v>
      </c>
      <c r="J53" s="81">
        <f t="shared" ca="1" si="8"/>
        <v>6</v>
      </c>
      <c r="K53" s="82">
        <f t="shared" ca="1" si="8"/>
        <v>45</v>
      </c>
      <c r="L53" s="82">
        <f t="shared" ca="1" si="8"/>
        <v>2</v>
      </c>
      <c r="M53" s="61">
        <f t="shared" ca="1" si="6"/>
        <v>380</v>
      </c>
      <c r="N53" s="83">
        <f t="shared" ca="1" si="7"/>
        <v>405</v>
      </c>
    </row>
    <row r="54" spans="2:28" ht="12.75" customHeight="1" x14ac:dyDescent="0.25">
      <c r="B54" s="138"/>
      <c r="C54" s="138"/>
      <c r="D54" s="138" t="s">
        <v>45</v>
      </c>
      <c r="E54" s="139">
        <f ca="1">SUM(E15:E53)</f>
        <v>347804</v>
      </c>
      <c r="F54" s="139">
        <f>PRACTICE!F41</f>
        <v>360</v>
      </c>
      <c r="G54" s="139">
        <f ca="1">SUM(G15:G53)</f>
        <v>554</v>
      </c>
      <c r="H54" s="141">
        <f t="shared" ca="1" si="4"/>
        <v>13850</v>
      </c>
      <c r="I54" s="142">
        <f ca="1">SUM(I15:I53)</f>
        <v>622</v>
      </c>
      <c r="J54" s="143">
        <f ca="1">SUM(J15:J53)</f>
        <v>371</v>
      </c>
      <c r="K54" s="144">
        <f ca="1">SUM(K15:K53)</f>
        <v>1077</v>
      </c>
      <c r="L54" s="144">
        <f ca="1">SUM(L15:L53)</f>
        <v>77</v>
      </c>
      <c r="M54" s="145">
        <f ca="1">SUM(M15:M53)</f>
        <v>11680</v>
      </c>
      <c r="N54" s="146">
        <f t="shared" ca="1" si="7"/>
        <v>25530</v>
      </c>
    </row>
    <row r="55" spans="2:28" ht="12.75" customHeight="1" x14ac:dyDescent="0.25">
      <c r="B55" s="52" t="s">
        <v>85</v>
      </c>
      <c r="C55" s="50">
        <f>VLOOKUP(C4,CONTROL!E2:H5,3,0)</f>
        <v>45383</v>
      </c>
      <c r="D55" s="3"/>
      <c r="E55" s="3"/>
      <c r="F55" s="3"/>
      <c r="G55" s="3"/>
      <c r="H55" s="60"/>
      <c r="I55" s="3"/>
      <c r="J55" s="3"/>
      <c r="K55" s="3"/>
      <c r="L55" s="3"/>
      <c r="M55" s="3"/>
      <c r="N55" s="3"/>
    </row>
    <row r="56" spans="2:28" ht="12.75" customHeight="1" x14ac:dyDescent="0.25">
      <c r="B56" s="49"/>
      <c r="C56" s="50"/>
      <c r="D56" s="3"/>
      <c r="E56" s="3"/>
      <c r="F56" s="3"/>
      <c r="G56" s="3"/>
      <c r="H56" s="3"/>
      <c r="I56" s="3"/>
      <c r="J56" s="3"/>
      <c r="K56" s="3"/>
      <c r="L56" s="3"/>
      <c r="M56" s="3"/>
      <c r="N56" s="3"/>
    </row>
    <row r="57" spans="2:28" s="57" customFormat="1" ht="12.75" customHeight="1" x14ac:dyDescent="0.25">
      <c r="B57" s="53"/>
      <c r="C57" s="73"/>
      <c r="D57" s="3"/>
      <c r="E57" s="3"/>
      <c r="F57" s="3"/>
      <c r="G57" s="74"/>
      <c r="I57" s="3"/>
      <c r="J57" s="3"/>
      <c r="K57" s="3"/>
      <c r="L57" s="3"/>
      <c r="M57" s="3"/>
      <c r="N57" s="3"/>
      <c r="P57" s="70"/>
      <c r="Q57" s="70"/>
      <c r="R57" s="70"/>
      <c r="S57" s="70"/>
      <c r="T57" s="70"/>
      <c r="U57" s="70"/>
      <c r="V57" s="70"/>
      <c r="W57" s="70"/>
      <c r="X57" s="70"/>
      <c r="Y57" s="70"/>
      <c r="Z57" s="70"/>
      <c r="AA57" s="70"/>
      <c r="AB57" s="70"/>
    </row>
    <row r="58" spans="2:28" s="57" customFormat="1" ht="12.75" customHeight="1" x14ac:dyDescent="0.25">
      <c r="B58" s="53"/>
      <c r="C58" s="74"/>
      <c r="E58" s="3"/>
      <c r="F58" s="3"/>
      <c r="G58" s="74"/>
      <c r="I58" s="3"/>
      <c r="J58" s="3"/>
      <c r="K58" s="3"/>
      <c r="L58" s="3"/>
      <c r="M58" s="3"/>
      <c r="N58" s="3"/>
      <c r="P58" s="70"/>
      <c r="Q58" s="70"/>
      <c r="R58" s="70"/>
      <c r="S58" s="70"/>
      <c r="T58" s="70"/>
      <c r="U58" s="70"/>
      <c r="V58" s="70"/>
      <c r="W58" s="70"/>
      <c r="X58" s="70"/>
      <c r="Y58" s="70"/>
      <c r="Z58" s="70"/>
      <c r="AA58" s="70"/>
      <c r="AB58" s="70"/>
    </row>
    <row r="59" spans="2:28" s="57" customFormat="1" ht="15" customHeight="1" x14ac:dyDescent="0.25">
      <c r="B59" s="74"/>
      <c r="C59" s="73"/>
      <c r="G59" s="74"/>
      <c r="P59" s="70"/>
      <c r="Q59" s="70"/>
      <c r="R59" s="70"/>
      <c r="S59" s="70"/>
      <c r="T59" s="70"/>
      <c r="U59" s="70"/>
      <c r="V59" s="70"/>
      <c r="W59" s="70"/>
      <c r="X59" s="70"/>
      <c r="Y59" s="70"/>
      <c r="Z59" s="70"/>
      <c r="AA59" s="70"/>
      <c r="AB59" s="70"/>
    </row>
    <row r="60" spans="2:28" ht="15" customHeight="1" x14ac:dyDescent="0.25">
      <c r="B60" s="75"/>
      <c r="C60" s="75"/>
      <c r="E60" s="57"/>
      <c r="F60" s="57"/>
      <c r="G60" s="57"/>
    </row>
    <row r="61" spans="2:28" ht="15" customHeight="1" x14ac:dyDescent="0.25">
      <c r="B61" s="75"/>
      <c r="C61" s="75"/>
      <c r="E61" s="57"/>
      <c r="F61" s="57"/>
      <c r="G61" s="57"/>
    </row>
    <row r="62" spans="2:28" ht="15" customHeight="1" x14ac:dyDescent="0.25">
      <c r="B62" s="75"/>
      <c r="C62" s="74"/>
      <c r="E62" s="57"/>
      <c r="F62" s="57"/>
      <c r="G62" s="57"/>
    </row>
    <row r="63" spans="2:28" ht="15" customHeight="1" x14ac:dyDescent="0.25">
      <c r="B63" s="75"/>
      <c r="C63" s="75"/>
      <c r="E63" s="57"/>
      <c r="F63" s="57"/>
      <c r="G63" s="57"/>
    </row>
    <row r="64" spans="2:28" ht="15" customHeight="1" x14ac:dyDescent="0.25">
      <c r="B64" s="75"/>
      <c r="C64" s="75"/>
      <c r="E64" s="57"/>
      <c r="F64" s="57"/>
      <c r="G64" s="57"/>
    </row>
    <row r="65" ht="15" customHeight="1" x14ac:dyDescent="0.25"/>
    <row r="66" ht="15" customHeight="1" x14ac:dyDescent="0.25"/>
    <row r="67" ht="15" customHeight="1" x14ac:dyDescent="0.25"/>
  </sheetData>
  <mergeCells count="4">
    <mergeCell ref="E3:E5"/>
    <mergeCell ref="G3:G5"/>
    <mergeCell ref="I2:J2"/>
    <mergeCell ref="F3:F5"/>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CONTROL!$E$2:$E$5</xm:f>
          </x14:formula1>
          <xm:sqref>C4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theme="9" tint="0.39997558519241921"/>
  </sheetPr>
  <dimension ref="A1:AL197"/>
  <sheetViews>
    <sheetView zoomScale="80" zoomScaleNormal="80" workbookViewId="0">
      <pane ySplit="3" topLeftCell="A71" activePane="bottomLeft" state="frozen"/>
      <selection activeCell="I1" sqref="I1"/>
      <selection pane="bottomLeft" activeCell="J127" sqref="J127:K1048576"/>
    </sheetView>
  </sheetViews>
  <sheetFormatPr defaultRowHeight="15" x14ac:dyDescent="0.25"/>
  <cols>
    <col min="1" max="2" width="11.85546875" style="24" customWidth="1"/>
    <col min="3" max="3" width="17.7109375" customWidth="1"/>
    <col min="4" max="4" width="2.7109375" customWidth="1"/>
    <col min="5" max="5" width="18.140625" customWidth="1"/>
    <col min="6" max="6" width="3" customWidth="1"/>
    <col min="7" max="8" width="13.7109375" customWidth="1"/>
    <col min="9" max="9" width="3" customWidth="1"/>
    <col min="12" max="31" width="12.7109375" customWidth="1"/>
  </cols>
  <sheetData>
    <row r="1" spans="1:38" ht="15.75" thickBot="1" x14ac:dyDescent="0.3">
      <c r="A1" s="4" t="s">
        <v>101</v>
      </c>
      <c r="B1" s="4" t="s">
        <v>102</v>
      </c>
      <c r="C1" s="5" t="s">
        <v>103</v>
      </c>
      <c r="D1" s="5" t="s">
        <v>104</v>
      </c>
      <c r="E1" s="6" t="s">
        <v>105</v>
      </c>
      <c r="F1" s="7" t="s">
        <v>104</v>
      </c>
      <c r="G1" s="7" t="s">
        <v>104</v>
      </c>
      <c r="H1" s="7" t="s">
        <v>106</v>
      </c>
      <c r="I1" s="7" t="s">
        <v>104</v>
      </c>
      <c r="J1" s="8" t="s">
        <v>107</v>
      </c>
      <c r="K1" s="8" t="s">
        <v>108</v>
      </c>
      <c r="L1" s="54" t="str">
        <f>L2</f>
        <v>00-00</v>
      </c>
      <c r="M1" s="54" t="str">
        <f t="shared" ref="M1:S1" si="0">M2</f>
        <v>01-01</v>
      </c>
      <c r="N1" s="54" t="str">
        <f t="shared" si="0"/>
        <v>01-02</v>
      </c>
      <c r="O1" s="54" t="str">
        <f t="shared" si="0"/>
        <v>01-04</v>
      </c>
      <c r="P1" s="54" t="str">
        <f t="shared" si="0"/>
        <v>01-05</v>
      </c>
      <c r="Q1" s="54" t="str">
        <f t="shared" si="0"/>
        <v>01-06</v>
      </c>
      <c r="R1" s="54" t="str">
        <f t="shared" si="0"/>
        <v>01-07</v>
      </c>
      <c r="S1" s="54" t="str">
        <f t="shared" si="0"/>
        <v>01-08</v>
      </c>
      <c r="T1" s="54" t="str">
        <f>T2</f>
        <v>01-08a</v>
      </c>
      <c r="U1" s="54" t="str">
        <f t="shared" ref="U1" si="1">U2</f>
        <v>01-08b</v>
      </c>
      <c r="V1" s="54" t="str">
        <f t="shared" ref="V1" si="2">V2</f>
        <v>01-08c</v>
      </c>
      <c r="W1" s="54" t="str">
        <f t="shared" ref="W1" si="3">W2</f>
        <v>01-08d</v>
      </c>
      <c r="X1" s="54" t="str">
        <f t="shared" ref="X1" si="4">X2</f>
        <v>01-09</v>
      </c>
      <c r="Y1" s="54" t="str">
        <f t="shared" ref="Y1" si="5">Y2</f>
        <v>02-00</v>
      </c>
      <c r="Z1" s="54" t="str">
        <f>Z2</f>
        <v>02-01</v>
      </c>
      <c r="AA1" s="54" t="str">
        <f t="shared" ref="AA1" si="6">AA2</f>
        <v>02-02a</v>
      </c>
      <c r="AB1" s="54" t="str">
        <f t="shared" ref="AB1" si="7">AB2</f>
        <v>02-02b</v>
      </c>
      <c r="AC1" s="54" t="str">
        <f t="shared" ref="AC1" si="8">AC2</f>
        <v>02-02c</v>
      </c>
      <c r="AD1" s="54" t="str">
        <f t="shared" ref="AD1:AG1" si="9">AD2</f>
        <v>02-05</v>
      </c>
      <c r="AE1" s="54" t="str">
        <f t="shared" si="9"/>
        <v>01-00</v>
      </c>
      <c r="AF1" s="54" t="str">
        <f t="shared" si="9"/>
        <v>02-02</v>
      </c>
      <c r="AG1" s="54" t="str">
        <f t="shared" si="9"/>
        <v>02-03</v>
      </c>
      <c r="AH1" s="54"/>
      <c r="AI1" s="54"/>
      <c r="AJ1" s="54"/>
      <c r="AK1" s="54"/>
      <c r="AL1" s="54"/>
    </row>
    <row r="2" spans="1:38" ht="15.75" thickBot="1" x14ac:dyDescent="0.3">
      <c r="A2" s="9"/>
      <c r="B2" s="9"/>
      <c r="C2" s="10"/>
      <c r="D2" s="10"/>
      <c r="E2" s="11" t="s">
        <v>109</v>
      </c>
      <c r="F2" s="10"/>
      <c r="G2" s="12" t="s">
        <v>110</v>
      </c>
      <c r="H2" s="12" t="s">
        <v>111</v>
      </c>
      <c r="I2" s="10"/>
      <c r="J2" s="10"/>
      <c r="K2" s="10" t="s">
        <v>112</v>
      </c>
      <c r="L2" s="13" t="str">
        <f>TRIM(MID(L4,2,FIND($H$2,L4)-2))</f>
        <v>00-00</v>
      </c>
      <c r="M2" s="13" t="str">
        <f>TRIM(MID(M4,2,FIND($H$2,M4)-2))</f>
        <v>01-01</v>
      </c>
      <c r="N2" s="13" t="str">
        <f t="shared" ref="N2:R2" si="10">TRIM(MID(N4,2,FIND($H$2,N4)-2))</f>
        <v>01-02</v>
      </c>
      <c r="O2" s="13" t="str">
        <f t="shared" si="10"/>
        <v>01-04</v>
      </c>
      <c r="P2" s="13" t="str">
        <f t="shared" si="10"/>
        <v>01-05</v>
      </c>
      <c r="Q2" s="13" t="str">
        <f t="shared" si="10"/>
        <v>01-06</v>
      </c>
      <c r="R2" s="13" t="str">
        <f t="shared" si="10"/>
        <v>01-07</v>
      </c>
      <c r="S2" s="13" t="str">
        <f t="shared" ref="S2:T2" si="11">TRIM(MID(S4,2,FIND($H$2,S4)-2))</f>
        <v>01-08</v>
      </c>
      <c r="T2" s="13" t="str">
        <f t="shared" si="11"/>
        <v>01-08a</v>
      </c>
      <c r="U2" s="13" t="str">
        <f t="shared" ref="U2:V2" si="12">TRIM(MID(U4,2,FIND($H$2,U4)-2))</f>
        <v>01-08b</v>
      </c>
      <c r="V2" s="13" t="str">
        <f t="shared" si="12"/>
        <v>01-08c</v>
      </c>
      <c r="W2" s="13" t="str">
        <f t="shared" ref="W2:AG2" si="13">TRIM(MID(W4,2,FIND($H$2,W4)-2))</f>
        <v>01-08d</v>
      </c>
      <c r="X2" s="13" t="str">
        <f t="shared" si="13"/>
        <v>01-09</v>
      </c>
      <c r="Y2" s="13" t="str">
        <f t="shared" si="13"/>
        <v>02-00</v>
      </c>
      <c r="Z2" s="13" t="str">
        <f t="shared" si="13"/>
        <v>02-01</v>
      </c>
      <c r="AA2" s="13" t="str">
        <f t="shared" si="13"/>
        <v>02-02a</v>
      </c>
      <c r="AB2" s="13" t="str">
        <f t="shared" si="13"/>
        <v>02-02b</v>
      </c>
      <c r="AC2" s="13" t="str">
        <f t="shared" si="13"/>
        <v>02-02c</v>
      </c>
      <c r="AD2" s="13" t="str">
        <f t="shared" si="13"/>
        <v>02-05</v>
      </c>
      <c r="AE2" s="13" t="str">
        <f t="shared" si="13"/>
        <v>01-00</v>
      </c>
      <c r="AF2" s="13" t="str">
        <f t="shared" si="13"/>
        <v>02-02</v>
      </c>
      <c r="AG2" s="13" t="str">
        <f t="shared" si="13"/>
        <v>02-03</v>
      </c>
      <c r="AH2" s="13"/>
      <c r="AI2" s="13"/>
      <c r="AJ2" s="13"/>
      <c r="AK2" s="13"/>
      <c r="AL2" s="13"/>
    </row>
    <row r="3" spans="1:38" s="20" customFormat="1" ht="60.75" thickBot="1" x14ac:dyDescent="0.3">
      <c r="A3" s="14"/>
      <c r="B3" s="15"/>
      <c r="C3" s="16"/>
      <c r="D3" s="17"/>
      <c r="E3" s="17"/>
      <c r="F3" s="16"/>
      <c r="G3" s="18" t="s">
        <v>113</v>
      </c>
      <c r="H3" s="16"/>
      <c r="I3" s="16"/>
      <c r="J3" s="16"/>
      <c r="K3" s="16" t="s">
        <v>114</v>
      </c>
      <c r="L3" s="19" t="str">
        <f>TRIM(MID(L4,FIND($H$2,L4)+2,LEN(L4)))</f>
        <v>Listsize</v>
      </c>
      <c r="M3" s="19" t="str">
        <f>TRIM(MID(M4,FIND($H$2,M4)+2,LEN(M4)))</f>
        <v>Number of invitations issued to eligible</v>
      </c>
      <c r="N3" s="19" t="str">
        <f t="shared" ref="N3:AG3" si="14">TRIM(MID(N4,FIND($H$2,N4)+2,LEN(N4)))</f>
        <v>IGRA Test Provided</v>
      </c>
      <c r="O3" s="19" t="str">
        <f t="shared" si="14"/>
        <v>PC dx Active TB</v>
      </c>
      <c r="P3" s="19" t="str">
        <f t="shared" si="14"/>
        <v>PC dx Latent TB</v>
      </c>
      <c r="Q3" s="19" t="str">
        <f t="shared" si="14"/>
        <v>Provision of IGRA Test [with invites]</v>
      </c>
      <c r="R3" s="19" t="str">
        <f t="shared" si="14"/>
        <v>Provision of IGRA Test [without invites]</v>
      </c>
      <c r="S3" s="19" t="str">
        <f t="shared" si="14"/>
        <v>Screen - Provision of IGRA Test</v>
      </c>
      <c r="T3" s="19" t="str">
        <f t="shared" si="14"/>
        <v>Screen + BCG Scar</v>
      </c>
      <c r="U3" s="19" t="str">
        <f t="shared" si="14"/>
        <v>Screen + Hep B Test</v>
      </c>
      <c r="V3" s="19" t="str">
        <f t="shared" si="14"/>
        <v>Screen + Hep C Test</v>
      </c>
      <c r="W3" s="19" t="str">
        <f t="shared" si="14"/>
        <v>Screen + HIV Test</v>
      </c>
      <c r="X3" s="19" t="str">
        <f t="shared" si="14"/>
        <v>Declined invite</v>
      </c>
      <c r="Y3" s="19" t="str">
        <f t="shared" si="14"/>
        <v>Eligible for LTBI Screening</v>
      </c>
      <c r="Z3" s="19" t="str">
        <f t="shared" si="14"/>
        <v>All Invites</v>
      </c>
      <c r="AA3" s="19" t="str">
        <f t="shared" si="14"/>
        <v>1st Payable Invite</v>
      </c>
      <c r="AB3" s="19" t="str">
        <f t="shared" si="14"/>
        <v>2nd Payable Invite</v>
      </c>
      <c r="AC3" s="19" t="str">
        <f t="shared" si="14"/>
        <v>3rd Payable Invite</v>
      </c>
      <c r="AD3" s="19" t="str">
        <f t="shared" si="14"/>
        <v>DNA OR Intermerminate [£2.5]</v>
      </c>
      <c r="AE3" s="19" t="str">
        <f t="shared" si="14"/>
        <v>Newly Registered (Left &amp; Died)</v>
      </c>
      <c r="AF3" s="19" t="str">
        <f t="shared" si="14"/>
        <v>Invites</v>
      </c>
      <c r="AG3" s="19" t="str">
        <f t="shared" si="14"/>
        <v>Provision of IGRA Test [£25]</v>
      </c>
      <c r="AH3" s="19"/>
      <c r="AI3" s="19"/>
      <c r="AJ3" s="19"/>
      <c r="AK3" s="19"/>
      <c r="AL3" s="19"/>
    </row>
    <row r="4" spans="1:38" s="23" customFormat="1" ht="15" customHeight="1" x14ac:dyDescent="0.25">
      <c r="A4" s="21">
        <f>$E$7</f>
        <v>45108</v>
      </c>
      <c r="B4" s="22" t="e">
        <f>VLOOKUP(J4,PRACTICE!$A$1:$E$41,5,0)</f>
        <v>#N/A</v>
      </c>
      <c r="C4" s="191" t="s">
        <v>212</v>
      </c>
      <c r="D4" s="191"/>
      <c r="E4" s="191" t="s">
        <v>213</v>
      </c>
      <c r="F4" s="191"/>
      <c r="G4" s="191" t="s">
        <v>214</v>
      </c>
      <c r="H4" s="191">
        <v>350963</v>
      </c>
      <c r="I4" s="191"/>
      <c r="J4" s="191"/>
      <c r="K4" s="191" t="s">
        <v>215</v>
      </c>
      <c r="L4" s="191" t="s">
        <v>216</v>
      </c>
      <c r="M4" s="191" t="s">
        <v>217</v>
      </c>
      <c r="N4" s="191" t="s">
        <v>218</v>
      </c>
      <c r="O4" s="191" t="s">
        <v>219</v>
      </c>
      <c r="P4" s="191" t="s">
        <v>220</v>
      </c>
      <c r="Q4" s="191" t="s">
        <v>221</v>
      </c>
      <c r="R4" s="191" t="s">
        <v>222</v>
      </c>
      <c r="S4" s="191" t="s">
        <v>223</v>
      </c>
      <c r="T4" s="191" t="s">
        <v>224</v>
      </c>
      <c r="U4" s="191" t="s">
        <v>225</v>
      </c>
      <c r="V4" s="191" t="s">
        <v>226</v>
      </c>
      <c r="W4" s="191" t="s">
        <v>227</v>
      </c>
      <c r="X4" s="191" t="s">
        <v>228</v>
      </c>
      <c r="Y4" s="191" t="s">
        <v>229</v>
      </c>
      <c r="Z4" s="191" t="s">
        <v>230</v>
      </c>
      <c r="AA4" s="191" t="s">
        <v>231</v>
      </c>
      <c r="AB4" s="191" t="s">
        <v>232</v>
      </c>
      <c r="AC4" s="191" t="s">
        <v>233</v>
      </c>
      <c r="AD4" s="191" t="s">
        <v>234</v>
      </c>
      <c r="AE4" s="191" t="s">
        <v>235</v>
      </c>
      <c r="AF4" s="191" t="s">
        <v>236</v>
      </c>
      <c r="AG4" s="191" t="s">
        <v>237</v>
      </c>
      <c r="AH4"/>
      <c r="AI4"/>
      <c r="AJ4"/>
      <c r="AK4"/>
      <c r="AL4"/>
    </row>
    <row r="5" spans="1:38" x14ac:dyDescent="0.25">
      <c r="A5" s="21">
        <f t="shared" ref="A5:A44" si="15">$E$7</f>
        <v>45108</v>
      </c>
      <c r="B5" s="22" t="e">
        <f>VLOOKUP(J5,PRACTICE!$A$1:$E$41,5,0)</f>
        <v>#N/A</v>
      </c>
      <c r="C5" s="191"/>
      <c r="D5" s="191"/>
      <c r="E5" s="25">
        <v>45112.472222222219</v>
      </c>
      <c r="F5" s="191"/>
      <c r="G5" s="191" t="s">
        <v>238</v>
      </c>
      <c r="H5" s="191">
        <v>176023</v>
      </c>
      <c r="I5" s="191"/>
      <c r="J5" s="191" t="s">
        <v>239</v>
      </c>
      <c r="K5" s="191"/>
      <c r="L5" s="191"/>
      <c r="M5" s="191"/>
      <c r="N5" s="191"/>
      <c r="O5" s="191"/>
      <c r="P5" s="191"/>
      <c r="Q5" s="191"/>
      <c r="R5" s="191"/>
      <c r="S5" s="191"/>
      <c r="T5" s="191"/>
      <c r="U5" s="191"/>
      <c r="V5" s="191"/>
      <c r="W5" s="191"/>
      <c r="X5" s="191"/>
      <c r="Y5" s="191"/>
      <c r="Z5" s="191"/>
      <c r="AA5" s="191"/>
      <c r="AB5" s="191"/>
      <c r="AC5" s="191"/>
      <c r="AD5" s="191"/>
      <c r="AE5" s="191"/>
      <c r="AF5" s="191"/>
      <c r="AG5" s="191"/>
    </row>
    <row r="6" spans="1:38" x14ac:dyDescent="0.25">
      <c r="A6" s="21">
        <f t="shared" si="15"/>
        <v>45108</v>
      </c>
      <c r="B6" s="22" t="str">
        <f>VLOOKUP(J6,PRACTICE!$A$1:$E$41,5,0)</f>
        <v>SE1</v>
      </c>
      <c r="C6" s="191"/>
      <c r="D6" s="191"/>
      <c r="E6" s="191" t="s">
        <v>240</v>
      </c>
      <c r="F6" s="191"/>
      <c r="G6" s="191" t="s">
        <v>241</v>
      </c>
      <c r="H6" s="191">
        <v>174940</v>
      </c>
      <c r="I6" s="191"/>
      <c r="J6" s="191" t="s">
        <v>69</v>
      </c>
      <c r="K6" s="191"/>
      <c r="L6" s="191">
        <v>14900</v>
      </c>
      <c r="M6" s="191">
        <v>23</v>
      </c>
      <c r="N6" s="191">
        <v>1</v>
      </c>
      <c r="O6" s="191">
        <v>3</v>
      </c>
      <c r="P6" s="191">
        <v>0</v>
      </c>
      <c r="Q6" s="191">
        <v>1</v>
      </c>
      <c r="R6" s="191">
        <v>0</v>
      </c>
      <c r="S6" s="191">
        <v>1</v>
      </c>
      <c r="T6" s="191">
        <v>0</v>
      </c>
      <c r="U6" s="191">
        <v>0</v>
      </c>
      <c r="V6" s="191">
        <v>0</v>
      </c>
      <c r="W6" s="191">
        <v>0</v>
      </c>
      <c r="X6" s="191">
        <v>0</v>
      </c>
      <c r="Y6" s="191">
        <v>89</v>
      </c>
      <c r="Z6" s="191">
        <v>23</v>
      </c>
      <c r="AA6" s="191">
        <v>19</v>
      </c>
      <c r="AB6" s="191">
        <v>3</v>
      </c>
      <c r="AC6" s="191">
        <v>1</v>
      </c>
      <c r="AD6" s="191">
        <v>0</v>
      </c>
      <c r="AE6" s="191">
        <v>152</v>
      </c>
      <c r="AF6" s="191">
        <v>23</v>
      </c>
      <c r="AG6" s="191">
        <v>1</v>
      </c>
    </row>
    <row r="7" spans="1:38" x14ac:dyDescent="0.25">
      <c r="A7" s="21">
        <f t="shared" si="15"/>
        <v>45108</v>
      </c>
      <c r="B7" s="22" t="str">
        <f>VLOOKUP(J7,PRACTICE!$A$1:$E$41,5,0)</f>
        <v>NW2</v>
      </c>
      <c r="C7" s="191"/>
      <c r="D7" s="191"/>
      <c r="E7" s="62">
        <v>45108</v>
      </c>
      <c r="F7" s="191"/>
      <c r="G7" s="191"/>
      <c r="H7" s="191"/>
      <c r="I7" s="191"/>
      <c r="J7" s="191" t="s">
        <v>49</v>
      </c>
      <c r="K7" s="191"/>
      <c r="L7" s="191">
        <v>12092</v>
      </c>
      <c r="M7" s="191">
        <v>5</v>
      </c>
      <c r="N7" s="191">
        <v>0</v>
      </c>
      <c r="O7" s="191">
        <v>0</v>
      </c>
      <c r="P7" s="191">
        <v>0</v>
      </c>
      <c r="Q7" s="191">
        <v>0</v>
      </c>
      <c r="R7" s="191">
        <v>0</v>
      </c>
      <c r="S7" s="191">
        <v>0</v>
      </c>
      <c r="T7" s="191">
        <v>0</v>
      </c>
      <c r="U7" s="191">
        <v>0</v>
      </c>
      <c r="V7" s="191">
        <v>0</v>
      </c>
      <c r="W7" s="191">
        <v>0</v>
      </c>
      <c r="X7" s="191">
        <v>3</v>
      </c>
      <c r="Y7" s="191">
        <v>10</v>
      </c>
      <c r="Z7" s="191">
        <v>5</v>
      </c>
      <c r="AA7" s="191">
        <v>0</v>
      </c>
      <c r="AB7" s="191">
        <v>4</v>
      </c>
      <c r="AC7" s="191">
        <v>1</v>
      </c>
      <c r="AD7" s="191">
        <v>2</v>
      </c>
      <c r="AE7" s="191">
        <v>82</v>
      </c>
      <c r="AF7" s="191">
        <v>5</v>
      </c>
      <c r="AG7" s="191">
        <v>0</v>
      </c>
    </row>
    <row r="8" spans="1:38" x14ac:dyDescent="0.25">
      <c r="A8" s="21">
        <f t="shared" si="15"/>
        <v>45108</v>
      </c>
      <c r="B8" s="22" t="str">
        <f>VLOOKUP(J8,PRACTICE!$A$1:$E$41,5,0)</f>
        <v>NE1</v>
      </c>
      <c r="C8" s="191"/>
      <c r="D8" s="191"/>
      <c r="E8" s="191"/>
      <c r="F8" s="191"/>
      <c r="G8" s="191"/>
      <c r="H8" s="191"/>
      <c r="I8" s="191"/>
      <c r="J8" s="191" t="s">
        <v>80</v>
      </c>
      <c r="K8" s="191"/>
      <c r="L8" s="191">
        <v>17437</v>
      </c>
      <c r="M8" s="191">
        <v>0</v>
      </c>
      <c r="N8" s="191">
        <v>0</v>
      </c>
      <c r="O8" s="191">
        <v>1</v>
      </c>
      <c r="P8" s="191">
        <v>1</v>
      </c>
      <c r="Q8" s="191">
        <v>0</v>
      </c>
      <c r="R8" s="191">
        <v>0</v>
      </c>
      <c r="S8" s="191">
        <v>0</v>
      </c>
      <c r="T8" s="191">
        <v>0</v>
      </c>
      <c r="U8" s="191">
        <v>0</v>
      </c>
      <c r="V8" s="191">
        <v>0</v>
      </c>
      <c r="W8" s="191">
        <v>0</v>
      </c>
      <c r="X8" s="191">
        <v>0</v>
      </c>
      <c r="Y8" s="191">
        <v>27</v>
      </c>
      <c r="Z8" s="191">
        <v>0</v>
      </c>
      <c r="AA8" s="191">
        <v>0</v>
      </c>
      <c r="AB8" s="191">
        <v>0</v>
      </c>
      <c r="AC8" s="191">
        <v>0</v>
      </c>
      <c r="AD8" s="191">
        <v>0</v>
      </c>
      <c r="AE8" s="191">
        <v>63</v>
      </c>
      <c r="AF8" s="191">
        <v>0</v>
      </c>
      <c r="AG8" s="191">
        <v>0</v>
      </c>
    </row>
    <row r="9" spans="1:38" x14ac:dyDescent="0.25">
      <c r="A9" s="21">
        <f t="shared" si="15"/>
        <v>45108</v>
      </c>
      <c r="B9" s="22" t="str">
        <f>VLOOKUP(J9,PRACTICE!$A$1:$E$41,5,0)</f>
        <v>SE1</v>
      </c>
      <c r="C9" s="191"/>
      <c r="D9" s="191"/>
      <c r="E9" s="191"/>
      <c r="F9" s="191"/>
      <c r="G9" s="191"/>
      <c r="H9" s="191"/>
      <c r="I9" s="191"/>
      <c r="J9" s="191" t="s">
        <v>64</v>
      </c>
      <c r="K9" s="191"/>
      <c r="L9" s="191">
        <v>5362</v>
      </c>
      <c r="M9" s="191">
        <v>28</v>
      </c>
      <c r="N9" s="191">
        <v>0</v>
      </c>
      <c r="O9" s="191">
        <v>0</v>
      </c>
      <c r="P9" s="191">
        <v>0</v>
      </c>
      <c r="Q9" s="191">
        <v>0</v>
      </c>
      <c r="R9" s="191">
        <v>0</v>
      </c>
      <c r="S9" s="191">
        <v>0</v>
      </c>
      <c r="T9" s="191">
        <v>0</v>
      </c>
      <c r="U9" s="191">
        <v>0</v>
      </c>
      <c r="V9" s="191">
        <v>0</v>
      </c>
      <c r="W9" s="191">
        <v>0</v>
      </c>
      <c r="X9" s="191">
        <v>0</v>
      </c>
      <c r="Y9" s="191">
        <v>36</v>
      </c>
      <c r="Z9" s="191">
        <v>28</v>
      </c>
      <c r="AA9" s="191">
        <v>28</v>
      </c>
      <c r="AB9" s="191">
        <v>0</v>
      </c>
      <c r="AC9" s="191">
        <v>0</v>
      </c>
      <c r="AD9" s="191">
        <v>3</v>
      </c>
      <c r="AE9" s="191">
        <v>30</v>
      </c>
      <c r="AF9" s="191">
        <v>28</v>
      </c>
      <c r="AG9" s="191">
        <v>0</v>
      </c>
    </row>
    <row r="10" spans="1:38" x14ac:dyDescent="0.25">
      <c r="A10" s="21">
        <f t="shared" si="15"/>
        <v>45108</v>
      </c>
      <c r="B10" s="22" t="str">
        <f>VLOOKUP(J10,PRACTICE!$A$1:$E$41,5,0)</f>
        <v>NE2</v>
      </c>
      <c r="C10" s="191"/>
      <c r="D10" s="191"/>
      <c r="E10" s="191"/>
      <c r="F10" s="191"/>
      <c r="G10" s="191"/>
      <c r="H10" s="191"/>
      <c r="I10" s="191"/>
      <c r="J10" s="191" t="s">
        <v>71</v>
      </c>
      <c r="K10" s="191"/>
      <c r="L10" s="191">
        <v>12320</v>
      </c>
      <c r="M10" s="191">
        <v>1</v>
      </c>
      <c r="N10" s="191">
        <v>0</v>
      </c>
      <c r="O10" s="191">
        <v>0</v>
      </c>
      <c r="P10" s="191">
        <v>0</v>
      </c>
      <c r="Q10" s="191">
        <v>0</v>
      </c>
      <c r="R10" s="191">
        <v>0</v>
      </c>
      <c r="S10" s="191">
        <v>0</v>
      </c>
      <c r="T10" s="191">
        <v>0</v>
      </c>
      <c r="U10" s="191">
        <v>0</v>
      </c>
      <c r="V10" s="191">
        <v>0</v>
      </c>
      <c r="W10" s="191">
        <v>0</v>
      </c>
      <c r="X10" s="191">
        <v>0</v>
      </c>
      <c r="Y10" s="191">
        <v>36</v>
      </c>
      <c r="Z10" s="191">
        <v>1</v>
      </c>
      <c r="AA10" s="191">
        <v>0</v>
      </c>
      <c r="AB10" s="191">
        <v>1</v>
      </c>
      <c r="AC10" s="191">
        <v>0</v>
      </c>
      <c r="AD10" s="191">
        <v>0</v>
      </c>
      <c r="AE10" s="191">
        <v>159</v>
      </c>
      <c r="AF10" s="191">
        <v>1</v>
      </c>
      <c r="AG10" s="191">
        <v>0</v>
      </c>
    </row>
    <row r="11" spans="1:38" x14ac:dyDescent="0.25">
      <c r="A11" s="21">
        <f t="shared" si="15"/>
        <v>45108</v>
      </c>
      <c r="B11" s="22" t="str">
        <f>VLOOKUP(J11,PRACTICE!$A$1:$E$41,5,0)</f>
        <v>SW1</v>
      </c>
      <c r="C11" s="191"/>
      <c r="D11" s="191"/>
      <c r="E11" s="191"/>
      <c r="F11" s="191"/>
      <c r="G11" s="191"/>
      <c r="H11" s="191"/>
      <c r="I11" s="191"/>
      <c r="J11" s="191" t="s">
        <v>68</v>
      </c>
      <c r="K11" s="191"/>
      <c r="L11" s="191">
        <v>11028</v>
      </c>
      <c r="M11" s="191">
        <v>0</v>
      </c>
      <c r="N11" s="191">
        <v>0</v>
      </c>
      <c r="O11" s="191">
        <v>0</v>
      </c>
      <c r="P11" s="191">
        <v>0</v>
      </c>
      <c r="Q11" s="191">
        <v>0</v>
      </c>
      <c r="R11" s="191">
        <v>0</v>
      </c>
      <c r="S11" s="191">
        <v>0</v>
      </c>
      <c r="T11" s="191">
        <v>0</v>
      </c>
      <c r="U11" s="191">
        <v>0</v>
      </c>
      <c r="V11" s="191">
        <v>0</v>
      </c>
      <c r="W11" s="191">
        <v>0</v>
      </c>
      <c r="X11" s="191">
        <v>0</v>
      </c>
      <c r="Y11" s="191">
        <v>37</v>
      </c>
      <c r="Z11" s="191">
        <v>0</v>
      </c>
      <c r="AA11" s="191">
        <v>0</v>
      </c>
      <c r="AB11" s="191">
        <v>0</v>
      </c>
      <c r="AC11" s="191">
        <v>0</v>
      </c>
      <c r="AD11" s="191">
        <v>0</v>
      </c>
      <c r="AE11" s="191">
        <v>138</v>
      </c>
      <c r="AF11" s="191">
        <v>0</v>
      </c>
      <c r="AG11" s="191">
        <v>0</v>
      </c>
    </row>
    <row r="12" spans="1:38" x14ac:dyDescent="0.25">
      <c r="A12" s="21">
        <f t="shared" si="15"/>
        <v>45108</v>
      </c>
      <c r="B12" s="22" t="str">
        <f>VLOOKUP(J12,PRACTICE!$A$1:$E$41,5,0)</f>
        <v>NW2</v>
      </c>
      <c r="C12" s="191"/>
      <c r="D12" s="191"/>
      <c r="E12" s="191"/>
      <c r="F12" s="191"/>
      <c r="G12" s="191"/>
      <c r="H12" s="191"/>
      <c r="I12" s="191"/>
      <c r="J12" s="191" t="s">
        <v>78</v>
      </c>
      <c r="K12" s="191"/>
      <c r="L12" s="191">
        <v>11867</v>
      </c>
      <c r="M12" s="191">
        <v>40</v>
      </c>
      <c r="N12" s="191">
        <v>4</v>
      </c>
      <c r="O12" s="191">
        <v>1</v>
      </c>
      <c r="P12" s="191">
        <v>0</v>
      </c>
      <c r="Q12" s="191">
        <v>4</v>
      </c>
      <c r="R12" s="191">
        <v>0</v>
      </c>
      <c r="S12" s="191">
        <v>4</v>
      </c>
      <c r="T12" s="191">
        <v>0</v>
      </c>
      <c r="U12" s="191">
        <v>0</v>
      </c>
      <c r="V12" s="191">
        <v>0</v>
      </c>
      <c r="W12" s="191">
        <v>0</v>
      </c>
      <c r="X12" s="191">
        <v>0</v>
      </c>
      <c r="Y12" s="191">
        <v>74</v>
      </c>
      <c r="Z12" s="191">
        <v>40</v>
      </c>
      <c r="AA12" s="191">
        <v>40</v>
      </c>
      <c r="AB12" s="191">
        <v>0</v>
      </c>
      <c r="AC12" s="191">
        <v>0</v>
      </c>
      <c r="AD12" s="191">
        <v>0</v>
      </c>
      <c r="AE12" s="191">
        <v>117</v>
      </c>
      <c r="AF12" s="191">
        <v>40</v>
      </c>
      <c r="AG12" s="191">
        <v>4</v>
      </c>
    </row>
    <row r="13" spans="1:38" x14ac:dyDescent="0.25">
      <c r="A13" s="21">
        <f t="shared" si="15"/>
        <v>45108</v>
      </c>
      <c r="B13" s="22" t="str">
        <f>VLOOKUP(J13,PRACTICE!$A$1:$E$41,5,0)</f>
        <v>SW1</v>
      </c>
      <c r="C13" s="191"/>
      <c r="D13" s="191"/>
      <c r="E13" s="191"/>
      <c r="F13" s="191"/>
      <c r="G13" s="191"/>
      <c r="H13" s="191"/>
      <c r="I13" s="191"/>
      <c r="J13" s="191" t="s">
        <v>73</v>
      </c>
      <c r="K13" s="191"/>
      <c r="L13" s="191">
        <v>18923</v>
      </c>
      <c r="M13" s="191">
        <v>0</v>
      </c>
      <c r="N13" s="191">
        <v>0</v>
      </c>
      <c r="O13" s="191">
        <v>0</v>
      </c>
      <c r="P13" s="191">
        <v>0</v>
      </c>
      <c r="Q13" s="191">
        <v>0</v>
      </c>
      <c r="R13" s="191">
        <v>0</v>
      </c>
      <c r="S13" s="191">
        <v>0</v>
      </c>
      <c r="T13" s="191">
        <v>0</v>
      </c>
      <c r="U13" s="191">
        <v>0</v>
      </c>
      <c r="V13" s="191">
        <v>0</v>
      </c>
      <c r="W13" s="191">
        <v>0</v>
      </c>
      <c r="X13" s="191">
        <v>0</v>
      </c>
      <c r="Y13" s="191">
        <v>41</v>
      </c>
      <c r="Z13" s="191">
        <v>0</v>
      </c>
      <c r="AA13" s="191">
        <v>0</v>
      </c>
      <c r="AB13" s="191">
        <v>0</v>
      </c>
      <c r="AC13" s="191">
        <v>0</v>
      </c>
      <c r="AD13" s="191">
        <v>0</v>
      </c>
      <c r="AE13" s="191">
        <v>582</v>
      </c>
      <c r="AF13" s="191">
        <v>0</v>
      </c>
      <c r="AG13" s="191">
        <v>0</v>
      </c>
    </row>
    <row r="14" spans="1:38" x14ac:dyDescent="0.25">
      <c r="A14" s="21">
        <f t="shared" si="15"/>
        <v>45108</v>
      </c>
      <c r="B14" s="22" t="str">
        <f>VLOOKUP(J14,PRACTICE!$A$1:$E$41,5,0)</f>
        <v>NW1</v>
      </c>
      <c r="C14" s="191"/>
      <c r="D14" s="191"/>
      <c r="E14" s="191"/>
      <c r="F14" s="191"/>
      <c r="G14" s="191"/>
      <c r="H14" s="191"/>
      <c r="I14" s="191"/>
      <c r="J14" s="191" t="s">
        <v>52</v>
      </c>
      <c r="K14" s="191"/>
      <c r="L14" s="191">
        <v>8171</v>
      </c>
      <c r="M14" s="191">
        <v>48</v>
      </c>
      <c r="N14" s="191">
        <v>1</v>
      </c>
      <c r="O14" s="191">
        <v>0</v>
      </c>
      <c r="P14" s="191">
        <v>0</v>
      </c>
      <c r="Q14" s="191">
        <v>1</v>
      </c>
      <c r="R14" s="191">
        <v>0</v>
      </c>
      <c r="S14" s="191">
        <v>1</v>
      </c>
      <c r="T14" s="191">
        <v>1</v>
      </c>
      <c r="U14" s="191">
        <v>0</v>
      </c>
      <c r="V14" s="191">
        <v>0</v>
      </c>
      <c r="W14" s="191">
        <v>0</v>
      </c>
      <c r="X14" s="191">
        <v>0</v>
      </c>
      <c r="Y14" s="191">
        <v>57</v>
      </c>
      <c r="Z14" s="191">
        <v>48</v>
      </c>
      <c r="AA14" s="191">
        <v>48</v>
      </c>
      <c r="AB14" s="191">
        <v>0</v>
      </c>
      <c r="AC14" s="191">
        <v>0</v>
      </c>
      <c r="AD14" s="191">
        <v>0</v>
      </c>
      <c r="AE14" s="191">
        <v>232</v>
      </c>
      <c r="AF14" s="191">
        <v>48</v>
      </c>
      <c r="AG14" s="191">
        <v>1</v>
      </c>
    </row>
    <row r="15" spans="1:38" x14ac:dyDescent="0.25">
      <c r="A15" s="21">
        <f t="shared" si="15"/>
        <v>45108</v>
      </c>
      <c r="B15" s="22" t="str">
        <f>VLOOKUP(J15,PRACTICE!$A$1:$E$41,5,0)</f>
        <v>SW1</v>
      </c>
      <c r="C15" s="191"/>
      <c r="D15" s="191"/>
      <c r="E15" s="191"/>
      <c r="F15" s="191"/>
      <c r="G15" s="191"/>
      <c r="H15" s="191"/>
      <c r="I15" s="191"/>
      <c r="J15" s="191" t="s">
        <v>50</v>
      </c>
      <c r="K15" s="191"/>
      <c r="L15" s="191">
        <v>3897</v>
      </c>
      <c r="M15" s="191">
        <v>3</v>
      </c>
      <c r="N15" s="191">
        <v>0</v>
      </c>
      <c r="O15" s="191">
        <v>0</v>
      </c>
      <c r="P15" s="191">
        <v>0</v>
      </c>
      <c r="Q15" s="191">
        <v>0</v>
      </c>
      <c r="R15" s="191">
        <v>0</v>
      </c>
      <c r="S15" s="191">
        <v>0</v>
      </c>
      <c r="T15" s="191">
        <v>0</v>
      </c>
      <c r="U15" s="191">
        <v>0</v>
      </c>
      <c r="V15" s="191">
        <v>0</v>
      </c>
      <c r="W15" s="191">
        <v>0</v>
      </c>
      <c r="X15" s="191">
        <v>0</v>
      </c>
      <c r="Y15" s="191">
        <v>19</v>
      </c>
      <c r="Z15" s="191">
        <v>3</v>
      </c>
      <c r="AA15" s="191">
        <v>3</v>
      </c>
      <c r="AB15" s="191">
        <v>0</v>
      </c>
      <c r="AC15" s="191">
        <v>0</v>
      </c>
      <c r="AD15" s="191">
        <v>0</v>
      </c>
      <c r="AE15" s="191">
        <v>57</v>
      </c>
      <c r="AF15" s="191">
        <v>3</v>
      </c>
      <c r="AG15" s="191">
        <v>0</v>
      </c>
    </row>
    <row r="16" spans="1:38" x14ac:dyDescent="0.25">
      <c r="A16" s="21">
        <f t="shared" si="15"/>
        <v>45108</v>
      </c>
      <c r="B16" s="22" t="str">
        <f>VLOOKUP(J16,PRACTICE!$A$1:$E$41,5,0)</f>
        <v>SE1</v>
      </c>
      <c r="C16" s="191"/>
      <c r="D16" s="191"/>
      <c r="E16" s="191"/>
      <c r="F16" s="191"/>
      <c r="G16" s="191"/>
      <c r="H16" s="191"/>
      <c r="I16" s="191"/>
      <c r="J16" s="191" t="s">
        <v>47</v>
      </c>
      <c r="K16" s="191"/>
      <c r="L16" s="191">
        <v>4842</v>
      </c>
      <c r="M16" s="191">
        <v>0</v>
      </c>
      <c r="N16" s="191">
        <v>0</v>
      </c>
      <c r="O16" s="191">
        <v>0</v>
      </c>
      <c r="P16" s="191">
        <v>0</v>
      </c>
      <c r="Q16" s="191">
        <v>0</v>
      </c>
      <c r="R16" s="191">
        <v>0</v>
      </c>
      <c r="S16" s="191">
        <v>0</v>
      </c>
      <c r="T16" s="191">
        <v>0</v>
      </c>
      <c r="U16" s="191">
        <v>0</v>
      </c>
      <c r="V16" s="191">
        <v>0</v>
      </c>
      <c r="W16" s="191">
        <v>0</v>
      </c>
      <c r="X16" s="191">
        <v>0</v>
      </c>
      <c r="Y16" s="191">
        <v>62</v>
      </c>
      <c r="Z16" s="191">
        <v>0</v>
      </c>
      <c r="AA16" s="191">
        <v>0</v>
      </c>
      <c r="AB16" s="191">
        <v>0</v>
      </c>
      <c r="AC16" s="191">
        <v>0</v>
      </c>
      <c r="AD16" s="191">
        <v>0</v>
      </c>
      <c r="AE16" s="191">
        <v>41</v>
      </c>
      <c r="AF16" s="191">
        <v>0</v>
      </c>
      <c r="AG16" s="191">
        <v>0</v>
      </c>
    </row>
    <row r="17" spans="1:38" x14ac:dyDescent="0.25">
      <c r="A17" s="21">
        <f t="shared" si="15"/>
        <v>45108</v>
      </c>
      <c r="B17" s="22" t="str">
        <f>VLOOKUP(J17,PRACTICE!$A$1:$E$41,5,0)</f>
        <v>SW1</v>
      </c>
      <c r="C17" s="191"/>
      <c r="D17" s="191"/>
      <c r="E17" s="191"/>
      <c r="F17" s="191"/>
      <c r="G17" s="191"/>
      <c r="H17" s="191"/>
      <c r="I17" s="191"/>
      <c r="J17" s="191" t="s">
        <v>55</v>
      </c>
      <c r="K17" s="191"/>
      <c r="L17" s="191">
        <v>6164</v>
      </c>
      <c r="M17" s="191">
        <v>0</v>
      </c>
      <c r="N17" s="191">
        <v>0</v>
      </c>
      <c r="O17" s="191">
        <v>0</v>
      </c>
      <c r="P17" s="191">
        <v>0</v>
      </c>
      <c r="Q17" s="191">
        <v>0</v>
      </c>
      <c r="R17" s="191">
        <v>0</v>
      </c>
      <c r="S17" s="191">
        <v>0</v>
      </c>
      <c r="T17" s="191">
        <v>0</v>
      </c>
      <c r="U17" s="191">
        <v>0</v>
      </c>
      <c r="V17" s="191">
        <v>0</v>
      </c>
      <c r="W17" s="191">
        <v>0</v>
      </c>
      <c r="X17" s="191">
        <v>0</v>
      </c>
      <c r="Y17" s="191">
        <v>16</v>
      </c>
      <c r="Z17" s="191">
        <v>0</v>
      </c>
      <c r="AA17" s="191">
        <v>0</v>
      </c>
      <c r="AB17" s="191">
        <v>0</v>
      </c>
      <c r="AC17" s="191">
        <v>0</v>
      </c>
      <c r="AD17" s="191">
        <v>0</v>
      </c>
      <c r="AE17" s="191">
        <v>151</v>
      </c>
      <c r="AF17" s="191">
        <v>0</v>
      </c>
      <c r="AG17" s="191">
        <v>0</v>
      </c>
      <c r="AH17" s="69"/>
      <c r="AI17" s="69"/>
      <c r="AJ17" s="69"/>
      <c r="AK17" s="69"/>
      <c r="AL17" s="69"/>
    </row>
    <row r="18" spans="1:38" x14ac:dyDescent="0.25">
      <c r="A18" s="21">
        <f t="shared" si="15"/>
        <v>45108</v>
      </c>
      <c r="B18" s="22" t="str">
        <f>VLOOKUP(J18,PRACTICE!$A$1:$E$41,5,0)</f>
        <v>SE2</v>
      </c>
      <c r="C18" s="191"/>
      <c r="D18" s="191"/>
      <c r="E18" s="191"/>
      <c r="F18" s="191"/>
      <c r="G18" s="191"/>
      <c r="H18" s="191"/>
      <c r="I18" s="191"/>
      <c r="J18" s="191" t="s">
        <v>83</v>
      </c>
      <c r="K18" s="191"/>
      <c r="L18" s="191">
        <v>14576</v>
      </c>
      <c r="M18" s="191">
        <v>0</v>
      </c>
      <c r="N18" s="191">
        <v>0</v>
      </c>
      <c r="O18" s="191">
        <v>0</v>
      </c>
      <c r="P18" s="191">
        <v>0</v>
      </c>
      <c r="Q18" s="191">
        <v>0</v>
      </c>
      <c r="R18" s="191">
        <v>0</v>
      </c>
      <c r="S18" s="191">
        <v>0</v>
      </c>
      <c r="T18" s="191">
        <v>0</v>
      </c>
      <c r="U18" s="191">
        <v>0</v>
      </c>
      <c r="V18" s="191">
        <v>0</v>
      </c>
      <c r="W18" s="191">
        <v>0</v>
      </c>
      <c r="X18" s="191">
        <v>0</v>
      </c>
      <c r="Y18" s="191">
        <v>51</v>
      </c>
      <c r="Z18" s="191">
        <v>0</v>
      </c>
      <c r="AA18" s="191">
        <v>0</v>
      </c>
      <c r="AB18" s="191">
        <v>0</v>
      </c>
      <c r="AC18" s="191">
        <v>0</v>
      </c>
      <c r="AD18" s="191">
        <v>0</v>
      </c>
      <c r="AE18" s="191">
        <v>129</v>
      </c>
      <c r="AF18" s="191">
        <v>0</v>
      </c>
      <c r="AG18" s="191">
        <v>0</v>
      </c>
    </row>
    <row r="19" spans="1:38" x14ac:dyDescent="0.25">
      <c r="A19" s="21">
        <f t="shared" si="15"/>
        <v>45108</v>
      </c>
      <c r="B19" s="22" t="str">
        <f>VLOOKUP(J19,PRACTICE!$A$1:$E$41,5,0)</f>
        <v>SW2</v>
      </c>
      <c r="C19" s="191"/>
      <c r="D19" s="191"/>
      <c r="E19" s="191"/>
      <c r="F19" s="191"/>
      <c r="G19" s="191"/>
      <c r="H19" s="191"/>
      <c r="I19" s="191"/>
      <c r="J19" s="191" t="s">
        <v>56</v>
      </c>
      <c r="K19" s="191"/>
      <c r="L19" s="191">
        <v>12405</v>
      </c>
      <c r="M19" s="191">
        <v>0</v>
      </c>
      <c r="N19" s="191">
        <v>0</v>
      </c>
      <c r="O19" s="191">
        <v>0</v>
      </c>
      <c r="P19" s="191">
        <v>0</v>
      </c>
      <c r="Q19" s="191">
        <v>0</v>
      </c>
      <c r="R19" s="191">
        <v>0</v>
      </c>
      <c r="S19" s="191">
        <v>0</v>
      </c>
      <c r="T19" s="191">
        <v>0</v>
      </c>
      <c r="U19" s="191">
        <v>0</v>
      </c>
      <c r="V19" s="191">
        <v>0</v>
      </c>
      <c r="W19" s="191">
        <v>0</v>
      </c>
      <c r="X19" s="191">
        <v>0</v>
      </c>
      <c r="Y19" s="191">
        <v>54</v>
      </c>
      <c r="Z19" s="191">
        <v>0</v>
      </c>
      <c r="AA19" s="191">
        <v>0</v>
      </c>
      <c r="AB19" s="191">
        <v>0</v>
      </c>
      <c r="AC19" s="191">
        <v>0</v>
      </c>
      <c r="AD19" s="191">
        <v>0</v>
      </c>
      <c r="AE19" s="191">
        <v>197</v>
      </c>
      <c r="AF19" s="191">
        <v>0</v>
      </c>
      <c r="AG19" s="191">
        <v>0</v>
      </c>
    </row>
    <row r="20" spans="1:38" x14ac:dyDescent="0.25">
      <c r="A20" s="21">
        <f t="shared" si="15"/>
        <v>45108</v>
      </c>
      <c r="B20" s="22" t="str">
        <f>VLOOKUP(J20,PRACTICE!$A$1:$E$41,5,0)</f>
        <v>NE2</v>
      </c>
      <c r="C20" s="191"/>
      <c r="D20" s="191"/>
      <c r="E20" s="191"/>
      <c r="F20" s="191"/>
      <c r="G20" s="191"/>
      <c r="H20" s="191"/>
      <c r="I20" s="191"/>
      <c r="J20" s="191" t="s">
        <v>59</v>
      </c>
      <c r="K20" s="191"/>
      <c r="L20" s="191">
        <v>5195</v>
      </c>
      <c r="M20" s="191">
        <v>11</v>
      </c>
      <c r="N20" s="191">
        <v>0</v>
      </c>
      <c r="O20" s="191">
        <v>0</v>
      </c>
      <c r="P20" s="191">
        <v>0</v>
      </c>
      <c r="Q20" s="191">
        <v>0</v>
      </c>
      <c r="R20" s="191">
        <v>0</v>
      </c>
      <c r="S20" s="191">
        <v>0</v>
      </c>
      <c r="T20" s="191">
        <v>0</v>
      </c>
      <c r="U20" s="191">
        <v>0</v>
      </c>
      <c r="V20" s="191">
        <v>0</v>
      </c>
      <c r="W20" s="191">
        <v>0</v>
      </c>
      <c r="X20" s="191">
        <v>0</v>
      </c>
      <c r="Y20" s="191">
        <v>15</v>
      </c>
      <c r="Z20" s="191">
        <v>11</v>
      </c>
      <c r="AA20" s="191">
        <v>11</v>
      </c>
      <c r="AB20" s="191">
        <v>0</v>
      </c>
      <c r="AC20" s="191">
        <v>0</v>
      </c>
      <c r="AD20" s="191">
        <v>0</v>
      </c>
      <c r="AE20" s="191">
        <v>16</v>
      </c>
      <c r="AF20" s="191">
        <v>11</v>
      </c>
      <c r="AG20" s="191">
        <v>0</v>
      </c>
    </row>
    <row r="21" spans="1:38" x14ac:dyDescent="0.25">
      <c r="A21" s="21">
        <f t="shared" si="15"/>
        <v>45108</v>
      </c>
      <c r="B21" s="22" t="str">
        <f>VLOOKUP(J21,PRACTICE!$A$1:$E$41,5,0)</f>
        <v>SW2</v>
      </c>
      <c r="C21" s="191"/>
      <c r="D21" s="191"/>
      <c r="E21" s="191"/>
      <c r="F21" s="191"/>
      <c r="G21" s="191"/>
      <c r="H21" s="191"/>
      <c r="I21" s="191"/>
      <c r="J21" s="191" t="s">
        <v>66</v>
      </c>
      <c r="K21" s="191"/>
      <c r="L21" s="191">
        <v>15671</v>
      </c>
      <c r="M21" s="191">
        <v>0</v>
      </c>
      <c r="N21" s="191">
        <v>0</v>
      </c>
      <c r="O21" s="191">
        <v>2</v>
      </c>
      <c r="P21" s="191">
        <v>0</v>
      </c>
      <c r="Q21" s="191">
        <v>0</v>
      </c>
      <c r="R21" s="191">
        <v>0</v>
      </c>
      <c r="S21" s="191">
        <v>0</v>
      </c>
      <c r="T21" s="191">
        <v>0</v>
      </c>
      <c r="U21" s="191">
        <v>0</v>
      </c>
      <c r="V21" s="191">
        <v>0</v>
      </c>
      <c r="W21" s="191">
        <v>0</v>
      </c>
      <c r="X21" s="191">
        <v>0</v>
      </c>
      <c r="Y21" s="191">
        <v>159</v>
      </c>
      <c r="Z21" s="191">
        <v>0</v>
      </c>
      <c r="AA21" s="191">
        <v>0</v>
      </c>
      <c r="AB21" s="191">
        <v>0</v>
      </c>
      <c r="AC21" s="191">
        <v>0</v>
      </c>
      <c r="AD21" s="191">
        <v>0</v>
      </c>
      <c r="AE21" s="191">
        <v>264</v>
      </c>
      <c r="AF21" s="191">
        <v>0</v>
      </c>
      <c r="AG21" s="191">
        <v>0</v>
      </c>
    </row>
    <row r="22" spans="1:38" x14ac:dyDescent="0.25">
      <c r="A22" s="21">
        <f t="shared" si="15"/>
        <v>45108</v>
      </c>
      <c r="B22" s="22" t="str">
        <f>VLOOKUP(J22,PRACTICE!$A$1:$E$41,5,0)</f>
        <v>SE1</v>
      </c>
      <c r="C22" s="191"/>
      <c r="D22" s="191"/>
      <c r="E22" s="191"/>
      <c r="F22" s="191"/>
      <c r="G22" s="191"/>
      <c r="H22" s="191"/>
      <c r="I22" s="191"/>
      <c r="J22" s="191" t="s">
        <v>67</v>
      </c>
      <c r="K22" s="191"/>
      <c r="L22" s="191">
        <v>11801</v>
      </c>
      <c r="M22" s="191">
        <v>19</v>
      </c>
      <c r="N22" s="191">
        <v>1</v>
      </c>
      <c r="O22" s="191">
        <v>0</v>
      </c>
      <c r="P22" s="191">
        <v>0</v>
      </c>
      <c r="Q22" s="191">
        <v>1</v>
      </c>
      <c r="R22" s="191">
        <v>0</v>
      </c>
      <c r="S22" s="191">
        <v>1</v>
      </c>
      <c r="T22" s="191">
        <v>0</v>
      </c>
      <c r="U22" s="191">
        <v>0</v>
      </c>
      <c r="V22" s="191">
        <v>0</v>
      </c>
      <c r="W22" s="191">
        <v>0</v>
      </c>
      <c r="X22" s="191">
        <v>1</v>
      </c>
      <c r="Y22" s="191">
        <v>46</v>
      </c>
      <c r="Z22" s="191">
        <v>19</v>
      </c>
      <c r="AA22" s="191">
        <v>19</v>
      </c>
      <c r="AB22" s="191">
        <v>0</v>
      </c>
      <c r="AC22" s="191">
        <v>0</v>
      </c>
      <c r="AD22" s="191">
        <v>1</v>
      </c>
      <c r="AE22" s="191">
        <v>105</v>
      </c>
      <c r="AF22" s="191">
        <v>19</v>
      </c>
      <c r="AG22" s="191">
        <v>1</v>
      </c>
    </row>
    <row r="23" spans="1:38" x14ac:dyDescent="0.25">
      <c r="A23" s="21">
        <f t="shared" si="15"/>
        <v>45108</v>
      </c>
      <c r="B23" s="22" t="str">
        <f>VLOOKUP(J23,PRACTICE!$A$1:$E$41,5,0)</f>
        <v>NW1</v>
      </c>
      <c r="C23" s="191"/>
      <c r="D23" s="191"/>
      <c r="E23" s="191"/>
      <c r="F23" s="191"/>
      <c r="G23" s="191"/>
      <c r="H23" s="191"/>
      <c r="I23" s="191"/>
      <c r="J23" s="191" t="s">
        <v>81</v>
      </c>
      <c r="K23" s="191"/>
      <c r="L23" s="191">
        <v>8524</v>
      </c>
      <c r="M23" s="191">
        <v>4</v>
      </c>
      <c r="N23" s="191">
        <v>0</v>
      </c>
      <c r="O23" s="191">
        <v>0</v>
      </c>
      <c r="P23" s="191">
        <v>0</v>
      </c>
      <c r="Q23" s="191">
        <v>0</v>
      </c>
      <c r="R23" s="191">
        <v>0</v>
      </c>
      <c r="S23" s="191">
        <v>0</v>
      </c>
      <c r="T23" s="191">
        <v>0</v>
      </c>
      <c r="U23" s="191">
        <v>0</v>
      </c>
      <c r="V23" s="191">
        <v>0</v>
      </c>
      <c r="W23" s="191">
        <v>0</v>
      </c>
      <c r="X23" s="191">
        <v>0</v>
      </c>
      <c r="Y23" s="191">
        <v>10</v>
      </c>
      <c r="Z23" s="191">
        <v>4</v>
      </c>
      <c r="AA23" s="191">
        <v>4</v>
      </c>
      <c r="AB23" s="191">
        <v>0</v>
      </c>
      <c r="AC23" s="191">
        <v>0</v>
      </c>
      <c r="AD23" s="191">
        <v>0</v>
      </c>
      <c r="AE23" s="191">
        <v>96</v>
      </c>
      <c r="AF23" s="191">
        <v>4</v>
      </c>
      <c r="AG23" s="191">
        <v>0</v>
      </c>
    </row>
    <row r="24" spans="1:38" x14ac:dyDescent="0.25">
      <c r="A24" s="21">
        <f t="shared" si="15"/>
        <v>45108</v>
      </c>
      <c r="B24" s="22" t="str">
        <f>VLOOKUP(J24,PRACTICE!$A$1:$E$41,5,0)</f>
        <v>SW1</v>
      </c>
      <c r="C24" s="191"/>
      <c r="D24" s="191"/>
      <c r="E24" s="191"/>
      <c r="F24" s="191"/>
      <c r="G24" s="191"/>
      <c r="H24" s="191"/>
      <c r="I24" s="191"/>
      <c r="J24" s="191" t="s">
        <v>72</v>
      </c>
      <c r="K24" s="191"/>
      <c r="L24" s="191">
        <v>10368</v>
      </c>
      <c r="M24" s="191">
        <v>0</v>
      </c>
      <c r="N24" s="191">
        <v>0</v>
      </c>
      <c r="O24" s="191">
        <v>0</v>
      </c>
      <c r="P24" s="191">
        <v>0</v>
      </c>
      <c r="Q24" s="191">
        <v>0</v>
      </c>
      <c r="R24" s="191">
        <v>0</v>
      </c>
      <c r="S24" s="191">
        <v>0</v>
      </c>
      <c r="T24" s="191">
        <v>0</v>
      </c>
      <c r="U24" s="191">
        <v>0</v>
      </c>
      <c r="V24" s="191">
        <v>0</v>
      </c>
      <c r="W24" s="191">
        <v>0</v>
      </c>
      <c r="X24" s="191">
        <v>0</v>
      </c>
      <c r="Y24" s="191">
        <v>11</v>
      </c>
      <c r="Z24" s="191">
        <v>0</v>
      </c>
      <c r="AA24" s="191">
        <v>0</v>
      </c>
      <c r="AB24" s="191">
        <v>0</v>
      </c>
      <c r="AC24" s="191">
        <v>0</v>
      </c>
      <c r="AD24" s="191">
        <v>0</v>
      </c>
      <c r="AE24" s="191">
        <v>111</v>
      </c>
      <c r="AF24" s="191">
        <v>0</v>
      </c>
      <c r="AG24" s="191">
        <v>0</v>
      </c>
    </row>
    <row r="25" spans="1:38" x14ac:dyDescent="0.25">
      <c r="A25" s="21">
        <f t="shared" si="15"/>
        <v>45108</v>
      </c>
      <c r="B25" s="22" t="str">
        <f>VLOOKUP(J25,PRACTICE!$A$1:$E$41,5,0)</f>
        <v>NW1</v>
      </c>
      <c r="C25" s="191"/>
      <c r="D25" s="191"/>
      <c r="E25" s="191"/>
      <c r="F25" s="191"/>
      <c r="G25" s="191"/>
      <c r="H25" s="191"/>
      <c r="I25" s="191"/>
      <c r="J25" s="191" t="s">
        <v>62</v>
      </c>
      <c r="K25" s="191"/>
      <c r="L25" s="191">
        <v>12371</v>
      </c>
      <c r="M25" s="191">
        <v>11</v>
      </c>
      <c r="N25" s="191">
        <v>5</v>
      </c>
      <c r="O25" s="191">
        <v>0</v>
      </c>
      <c r="P25" s="191">
        <v>0</v>
      </c>
      <c r="Q25" s="191">
        <v>1</v>
      </c>
      <c r="R25" s="191">
        <v>4</v>
      </c>
      <c r="S25" s="191">
        <v>5</v>
      </c>
      <c r="T25" s="191">
        <v>0</v>
      </c>
      <c r="U25" s="191">
        <v>0</v>
      </c>
      <c r="V25" s="191">
        <v>0</v>
      </c>
      <c r="W25" s="191">
        <v>0</v>
      </c>
      <c r="X25" s="191">
        <v>0</v>
      </c>
      <c r="Y25" s="191">
        <v>66</v>
      </c>
      <c r="Z25" s="191">
        <v>11</v>
      </c>
      <c r="AA25" s="191">
        <v>11</v>
      </c>
      <c r="AB25" s="191">
        <v>0</v>
      </c>
      <c r="AC25" s="191">
        <v>0</v>
      </c>
      <c r="AD25" s="191">
        <v>0</v>
      </c>
      <c r="AE25" s="191">
        <v>179</v>
      </c>
      <c r="AF25" s="191">
        <v>11</v>
      </c>
      <c r="AG25" s="191">
        <v>5</v>
      </c>
    </row>
    <row r="26" spans="1:38" x14ac:dyDescent="0.25">
      <c r="A26" s="21">
        <f t="shared" si="15"/>
        <v>45108</v>
      </c>
      <c r="B26" s="22" t="str">
        <f>VLOOKUP(J26,PRACTICE!$A$1:$E$41,5,0)</f>
        <v>SE2</v>
      </c>
      <c r="C26" s="191"/>
      <c r="D26" s="191"/>
      <c r="E26" s="191"/>
      <c r="F26" s="191"/>
      <c r="G26" s="191"/>
      <c r="H26" s="191"/>
      <c r="I26" s="191"/>
      <c r="J26" s="191" t="s">
        <v>58</v>
      </c>
      <c r="K26" s="191"/>
      <c r="L26" s="191">
        <v>7358</v>
      </c>
      <c r="M26" s="191">
        <v>11</v>
      </c>
      <c r="N26" s="191">
        <v>0</v>
      </c>
      <c r="O26" s="191">
        <v>0</v>
      </c>
      <c r="P26" s="191">
        <v>0</v>
      </c>
      <c r="Q26" s="191">
        <v>0</v>
      </c>
      <c r="R26" s="191">
        <v>0</v>
      </c>
      <c r="S26" s="191">
        <v>0</v>
      </c>
      <c r="T26" s="191">
        <v>0</v>
      </c>
      <c r="U26" s="191">
        <v>0</v>
      </c>
      <c r="V26" s="191">
        <v>0</v>
      </c>
      <c r="W26" s="191">
        <v>0</v>
      </c>
      <c r="X26" s="191">
        <v>0</v>
      </c>
      <c r="Y26" s="191">
        <v>19</v>
      </c>
      <c r="Z26" s="191">
        <v>11</v>
      </c>
      <c r="AA26" s="191">
        <v>11</v>
      </c>
      <c r="AB26" s="191">
        <v>0</v>
      </c>
      <c r="AC26" s="191">
        <v>0</v>
      </c>
      <c r="AD26" s="191">
        <v>0</v>
      </c>
      <c r="AE26" s="191">
        <v>115</v>
      </c>
      <c r="AF26" s="191">
        <v>11</v>
      </c>
      <c r="AG26" s="191">
        <v>0</v>
      </c>
    </row>
    <row r="27" spans="1:38" x14ac:dyDescent="0.25">
      <c r="A27" s="21">
        <f t="shared" si="15"/>
        <v>45108</v>
      </c>
      <c r="B27" s="22" t="str">
        <f>VLOOKUP(J27,PRACTICE!$A$1:$E$41,5,0)</f>
        <v>NE2</v>
      </c>
      <c r="C27" s="191"/>
      <c r="D27" s="191"/>
      <c r="E27" s="191"/>
      <c r="F27" s="191"/>
      <c r="G27" s="191"/>
      <c r="H27" s="191"/>
      <c r="I27" s="191"/>
      <c r="J27" s="191" t="s">
        <v>74</v>
      </c>
      <c r="K27" s="191"/>
      <c r="L27" s="191">
        <v>5001</v>
      </c>
      <c r="M27" s="191">
        <v>0</v>
      </c>
      <c r="N27" s="191">
        <v>0</v>
      </c>
      <c r="O27" s="191">
        <v>1</v>
      </c>
      <c r="P27" s="191">
        <v>0</v>
      </c>
      <c r="Q27" s="191">
        <v>0</v>
      </c>
      <c r="R27" s="191">
        <v>0</v>
      </c>
      <c r="S27" s="191">
        <v>0</v>
      </c>
      <c r="T27" s="191">
        <v>0</v>
      </c>
      <c r="U27" s="191">
        <v>0</v>
      </c>
      <c r="V27" s="191">
        <v>0</v>
      </c>
      <c r="W27" s="191">
        <v>0</v>
      </c>
      <c r="X27" s="191">
        <v>0</v>
      </c>
      <c r="Y27" s="191">
        <v>12</v>
      </c>
      <c r="Z27" s="191">
        <v>0</v>
      </c>
      <c r="AA27" s="191">
        <v>0</v>
      </c>
      <c r="AB27" s="191">
        <v>0</v>
      </c>
      <c r="AC27" s="191">
        <v>0</v>
      </c>
      <c r="AD27" s="191">
        <v>0</v>
      </c>
      <c r="AE27" s="191">
        <v>59</v>
      </c>
      <c r="AF27" s="191">
        <v>0</v>
      </c>
      <c r="AG27" s="191">
        <v>0</v>
      </c>
    </row>
    <row r="28" spans="1:38" x14ac:dyDescent="0.25">
      <c r="A28" s="21">
        <f t="shared" si="15"/>
        <v>45108</v>
      </c>
      <c r="B28" s="22" t="str">
        <f>VLOOKUP(J28,PRACTICE!$A$1:$E$41,5,0)</f>
        <v>SE2</v>
      </c>
      <c r="C28" s="191"/>
      <c r="D28" s="191"/>
      <c r="E28" s="191"/>
      <c r="F28" s="191"/>
      <c r="G28" s="191"/>
      <c r="H28" s="191"/>
      <c r="I28" s="191"/>
      <c r="J28" s="191" t="s">
        <v>84</v>
      </c>
      <c r="K28" s="191"/>
      <c r="L28" s="191">
        <v>7899</v>
      </c>
      <c r="M28" s="191">
        <v>0</v>
      </c>
      <c r="N28" s="191">
        <v>0</v>
      </c>
      <c r="O28" s="191">
        <v>0</v>
      </c>
      <c r="P28" s="191">
        <v>0</v>
      </c>
      <c r="Q28" s="191">
        <v>0</v>
      </c>
      <c r="R28" s="191">
        <v>0</v>
      </c>
      <c r="S28" s="191">
        <v>0</v>
      </c>
      <c r="T28" s="191">
        <v>0</v>
      </c>
      <c r="U28" s="191">
        <v>0</v>
      </c>
      <c r="V28" s="191">
        <v>0</v>
      </c>
      <c r="W28" s="191">
        <v>0</v>
      </c>
      <c r="X28" s="191">
        <v>0</v>
      </c>
      <c r="Y28" s="191">
        <v>19</v>
      </c>
      <c r="Z28" s="191">
        <v>0</v>
      </c>
      <c r="AA28" s="191">
        <v>0</v>
      </c>
      <c r="AB28" s="191">
        <v>0</v>
      </c>
      <c r="AC28" s="191">
        <v>0</v>
      </c>
      <c r="AD28" s="191">
        <v>0</v>
      </c>
      <c r="AE28" s="191">
        <v>144</v>
      </c>
      <c r="AF28" s="191">
        <v>0</v>
      </c>
      <c r="AG28" s="191">
        <v>0</v>
      </c>
    </row>
    <row r="29" spans="1:38" x14ac:dyDescent="0.25">
      <c r="A29" s="21">
        <f t="shared" si="15"/>
        <v>45108</v>
      </c>
      <c r="B29" s="22" t="str">
        <f>VLOOKUP(J29,PRACTICE!$A$1:$E$41,5,0)</f>
        <v>SW1</v>
      </c>
      <c r="C29" s="191"/>
      <c r="D29" s="191"/>
      <c r="E29" s="191"/>
      <c r="F29" s="191"/>
      <c r="G29" s="191"/>
      <c r="H29" s="191"/>
      <c r="I29" s="191"/>
      <c r="J29" s="191" t="s">
        <v>76</v>
      </c>
      <c r="K29" s="191"/>
      <c r="L29" s="191">
        <v>4535</v>
      </c>
      <c r="M29" s="191">
        <v>0</v>
      </c>
      <c r="N29" s="191">
        <v>0</v>
      </c>
      <c r="O29" s="191">
        <v>0</v>
      </c>
      <c r="P29" s="191">
        <v>0</v>
      </c>
      <c r="Q29" s="191">
        <v>0</v>
      </c>
      <c r="R29" s="191">
        <v>0</v>
      </c>
      <c r="S29" s="191">
        <v>0</v>
      </c>
      <c r="T29" s="191">
        <v>0</v>
      </c>
      <c r="U29" s="191">
        <v>0</v>
      </c>
      <c r="V29" s="191">
        <v>0</v>
      </c>
      <c r="W29" s="191">
        <v>0</v>
      </c>
      <c r="X29" s="191">
        <v>0</v>
      </c>
      <c r="Y29" s="191">
        <v>15</v>
      </c>
      <c r="Z29" s="191">
        <v>0</v>
      </c>
      <c r="AA29" s="191">
        <v>0</v>
      </c>
      <c r="AB29" s="191">
        <v>0</v>
      </c>
      <c r="AC29" s="191">
        <v>0</v>
      </c>
      <c r="AD29" s="191">
        <v>0</v>
      </c>
      <c r="AE29" s="191">
        <v>78</v>
      </c>
      <c r="AF29" s="191">
        <v>0</v>
      </c>
      <c r="AG29" s="191">
        <v>0</v>
      </c>
    </row>
    <row r="30" spans="1:38" x14ac:dyDescent="0.25">
      <c r="A30" s="21">
        <f t="shared" si="15"/>
        <v>45108</v>
      </c>
      <c r="B30" s="22" t="str">
        <f>VLOOKUP(J30,PRACTICE!$A$1:$E$41,5,0)</f>
        <v>SE2</v>
      </c>
      <c r="C30" s="191"/>
      <c r="D30" s="191"/>
      <c r="E30" s="191"/>
      <c r="F30" s="191"/>
      <c r="G30" s="191"/>
      <c r="H30" s="191"/>
      <c r="I30" s="191"/>
      <c r="J30" s="191" t="s">
        <v>60</v>
      </c>
      <c r="K30" s="191"/>
      <c r="L30" s="191">
        <v>1245</v>
      </c>
      <c r="M30" s="191">
        <v>0</v>
      </c>
      <c r="N30" s="191">
        <v>21</v>
      </c>
      <c r="O30" s="191">
        <v>3</v>
      </c>
      <c r="P30" s="191">
        <v>1</v>
      </c>
      <c r="Q30" s="191">
        <v>0</v>
      </c>
      <c r="R30" s="191">
        <v>21</v>
      </c>
      <c r="S30" s="191">
        <v>21</v>
      </c>
      <c r="T30" s="191">
        <v>0</v>
      </c>
      <c r="U30" s="191">
        <v>0</v>
      </c>
      <c r="V30" s="191">
        <v>0</v>
      </c>
      <c r="W30" s="191">
        <v>0</v>
      </c>
      <c r="X30" s="191">
        <v>0</v>
      </c>
      <c r="Y30" s="191">
        <v>130</v>
      </c>
      <c r="Z30" s="191">
        <v>0</v>
      </c>
      <c r="AA30" s="191">
        <v>0</v>
      </c>
      <c r="AB30" s="191">
        <v>0</v>
      </c>
      <c r="AC30" s="191">
        <v>0</v>
      </c>
      <c r="AD30" s="191">
        <v>0</v>
      </c>
      <c r="AE30" s="191">
        <v>23</v>
      </c>
      <c r="AF30" s="191">
        <v>0</v>
      </c>
      <c r="AG30" s="191">
        <v>21</v>
      </c>
    </row>
    <row r="31" spans="1:38" x14ac:dyDescent="0.25">
      <c r="A31" s="21">
        <f t="shared" si="15"/>
        <v>45108</v>
      </c>
      <c r="B31" s="22" t="str">
        <f>VLOOKUP(J31,PRACTICE!$A$1:$E$41,5,0)</f>
        <v>SW2</v>
      </c>
      <c r="C31" s="191"/>
      <c r="D31" s="191"/>
      <c r="E31" s="191"/>
      <c r="F31" s="191"/>
      <c r="G31" s="191"/>
      <c r="H31" s="191"/>
      <c r="I31" s="191"/>
      <c r="J31" s="191" t="s">
        <v>77</v>
      </c>
      <c r="K31" s="191"/>
      <c r="L31" s="191">
        <v>9152</v>
      </c>
      <c r="M31" s="191">
        <v>0</v>
      </c>
      <c r="N31" s="191">
        <v>0</v>
      </c>
      <c r="O31" s="191">
        <v>0</v>
      </c>
      <c r="P31" s="191">
        <v>0</v>
      </c>
      <c r="Q31" s="191">
        <v>0</v>
      </c>
      <c r="R31" s="191">
        <v>0</v>
      </c>
      <c r="S31" s="191">
        <v>0</v>
      </c>
      <c r="T31" s="191">
        <v>0</v>
      </c>
      <c r="U31" s="191">
        <v>0</v>
      </c>
      <c r="V31" s="191">
        <v>0</v>
      </c>
      <c r="W31" s="191">
        <v>0</v>
      </c>
      <c r="X31" s="191">
        <v>0</v>
      </c>
      <c r="Y31" s="191">
        <v>79</v>
      </c>
      <c r="Z31" s="191">
        <v>0</v>
      </c>
      <c r="AA31" s="191">
        <v>0</v>
      </c>
      <c r="AB31" s="191">
        <v>0</v>
      </c>
      <c r="AC31" s="191">
        <v>0</v>
      </c>
      <c r="AD31" s="191">
        <v>0</v>
      </c>
      <c r="AE31" s="191">
        <v>80</v>
      </c>
      <c r="AF31" s="191">
        <v>0</v>
      </c>
      <c r="AG31" s="191">
        <v>0</v>
      </c>
    </row>
    <row r="32" spans="1:38" x14ac:dyDescent="0.25">
      <c r="A32" s="21">
        <f t="shared" si="15"/>
        <v>45108</v>
      </c>
      <c r="B32" s="22" t="str">
        <f>VLOOKUP(J32,PRACTICE!$A$1:$E$41,5,0)</f>
        <v>NW2</v>
      </c>
      <c r="C32" s="191"/>
      <c r="D32" s="191"/>
      <c r="E32" s="191"/>
      <c r="F32" s="191"/>
      <c r="G32" s="191"/>
      <c r="H32" s="191"/>
      <c r="I32" s="191"/>
      <c r="J32" s="191" t="s">
        <v>48</v>
      </c>
      <c r="K32" s="191"/>
      <c r="L32" s="191">
        <v>6710</v>
      </c>
      <c r="M32" s="191">
        <v>0</v>
      </c>
      <c r="N32" s="191">
        <v>0</v>
      </c>
      <c r="O32" s="191">
        <v>0</v>
      </c>
      <c r="P32" s="191">
        <v>0</v>
      </c>
      <c r="Q32" s="191">
        <v>0</v>
      </c>
      <c r="R32" s="191">
        <v>0</v>
      </c>
      <c r="S32" s="191">
        <v>0</v>
      </c>
      <c r="T32" s="191">
        <v>0</v>
      </c>
      <c r="U32" s="191">
        <v>0</v>
      </c>
      <c r="V32" s="191">
        <v>0</v>
      </c>
      <c r="W32" s="191">
        <v>0</v>
      </c>
      <c r="X32" s="191">
        <v>0</v>
      </c>
      <c r="Y32" s="191">
        <v>21</v>
      </c>
      <c r="Z32" s="191">
        <v>0</v>
      </c>
      <c r="AA32" s="191">
        <v>0</v>
      </c>
      <c r="AB32" s="191">
        <v>0</v>
      </c>
      <c r="AC32" s="191">
        <v>0</v>
      </c>
      <c r="AD32" s="191">
        <v>0</v>
      </c>
      <c r="AE32" s="191">
        <v>107</v>
      </c>
      <c r="AF32" s="191">
        <v>0</v>
      </c>
      <c r="AG32" s="191">
        <v>0</v>
      </c>
    </row>
    <row r="33" spans="1:33" x14ac:dyDescent="0.25">
      <c r="A33" s="21">
        <f t="shared" si="15"/>
        <v>45108</v>
      </c>
      <c r="B33" s="22" t="str">
        <f>VLOOKUP(J33,PRACTICE!$A$1:$E$41,5,0)</f>
        <v>SW2</v>
      </c>
      <c r="C33" s="191"/>
      <c r="D33" s="191"/>
      <c r="E33" s="191"/>
      <c r="F33" s="191"/>
      <c r="G33" s="191"/>
      <c r="H33" s="191"/>
      <c r="I33" s="191"/>
      <c r="J33" s="191" t="s">
        <v>70</v>
      </c>
      <c r="K33" s="191"/>
      <c r="L33" s="191">
        <v>9705</v>
      </c>
      <c r="M33" s="191">
        <v>0</v>
      </c>
      <c r="N33" s="191">
        <v>0</v>
      </c>
      <c r="O33" s="191">
        <v>0</v>
      </c>
      <c r="P33" s="191">
        <v>0</v>
      </c>
      <c r="Q33" s="191">
        <v>0</v>
      </c>
      <c r="R33" s="191">
        <v>0</v>
      </c>
      <c r="S33" s="191">
        <v>0</v>
      </c>
      <c r="T33" s="191">
        <v>0</v>
      </c>
      <c r="U33" s="191">
        <v>0</v>
      </c>
      <c r="V33" s="191">
        <v>0</v>
      </c>
      <c r="W33" s="191">
        <v>0</v>
      </c>
      <c r="X33" s="191">
        <v>0</v>
      </c>
      <c r="Y33" s="191">
        <v>120</v>
      </c>
      <c r="Z33" s="191">
        <v>0</v>
      </c>
      <c r="AA33" s="191">
        <v>0</v>
      </c>
      <c r="AB33" s="191">
        <v>0</v>
      </c>
      <c r="AC33" s="191">
        <v>0</v>
      </c>
      <c r="AD33" s="191">
        <v>0</v>
      </c>
      <c r="AE33" s="191">
        <v>112</v>
      </c>
      <c r="AF33" s="191">
        <v>0</v>
      </c>
      <c r="AG33" s="191">
        <v>0</v>
      </c>
    </row>
    <row r="34" spans="1:33" x14ac:dyDescent="0.25">
      <c r="A34" s="21">
        <f t="shared" si="15"/>
        <v>45108</v>
      </c>
      <c r="B34" s="22" t="str">
        <f>VLOOKUP(J34,PRACTICE!$A$1:$E$41,5,0)</f>
        <v>NE2</v>
      </c>
      <c r="C34" s="191"/>
      <c r="D34" s="191"/>
      <c r="E34" s="191"/>
      <c r="F34" s="191"/>
      <c r="G34" s="191"/>
      <c r="H34" s="191"/>
      <c r="I34" s="191"/>
      <c r="J34" s="191" t="s">
        <v>53</v>
      </c>
      <c r="K34" s="191"/>
      <c r="L34" s="191">
        <v>6183</v>
      </c>
      <c r="M34" s="191">
        <v>0</v>
      </c>
      <c r="N34" s="191">
        <v>0</v>
      </c>
      <c r="O34" s="191">
        <v>0</v>
      </c>
      <c r="P34" s="191">
        <v>0</v>
      </c>
      <c r="Q34" s="191">
        <v>0</v>
      </c>
      <c r="R34" s="191">
        <v>0</v>
      </c>
      <c r="S34" s="191">
        <v>0</v>
      </c>
      <c r="T34" s="191">
        <v>0</v>
      </c>
      <c r="U34" s="191">
        <v>0</v>
      </c>
      <c r="V34" s="191">
        <v>0</v>
      </c>
      <c r="W34" s="191">
        <v>0</v>
      </c>
      <c r="X34" s="191">
        <v>0</v>
      </c>
      <c r="Y34" s="191">
        <v>5</v>
      </c>
      <c r="Z34" s="191">
        <v>0</v>
      </c>
      <c r="AA34" s="191">
        <v>0</v>
      </c>
      <c r="AB34" s="191">
        <v>0</v>
      </c>
      <c r="AC34" s="191">
        <v>0</v>
      </c>
      <c r="AD34" s="191">
        <v>0</v>
      </c>
      <c r="AE34" s="191">
        <v>13</v>
      </c>
      <c r="AF34" s="191">
        <v>0</v>
      </c>
      <c r="AG34" s="191">
        <v>0</v>
      </c>
    </row>
    <row r="35" spans="1:33" x14ac:dyDescent="0.25">
      <c r="A35" s="21">
        <f t="shared" si="15"/>
        <v>45108</v>
      </c>
      <c r="B35" s="22" t="str">
        <f>VLOOKUP(J35,PRACTICE!$A$1:$E$41,5,0)</f>
        <v>NE2</v>
      </c>
      <c r="C35" s="191"/>
      <c r="D35" s="191"/>
      <c r="E35" s="191"/>
      <c r="F35" s="191"/>
      <c r="G35" s="191"/>
      <c r="H35" s="191"/>
      <c r="I35" s="191"/>
      <c r="J35" s="191" t="s">
        <v>57</v>
      </c>
      <c r="K35" s="191"/>
      <c r="L35" s="191">
        <v>3093</v>
      </c>
      <c r="M35" s="191">
        <v>0</v>
      </c>
      <c r="N35" s="191">
        <v>0</v>
      </c>
      <c r="O35" s="191">
        <v>0</v>
      </c>
      <c r="P35" s="191">
        <v>0</v>
      </c>
      <c r="Q35" s="191">
        <v>0</v>
      </c>
      <c r="R35" s="191">
        <v>0</v>
      </c>
      <c r="S35" s="191">
        <v>0</v>
      </c>
      <c r="T35" s="191">
        <v>0</v>
      </c>
      <c r="U35" s="191">
        <v>0</v>
      </c>
      <c r="V35" s="191">
        <v>0</v>
      </c>
      <c r="W35" s="191">
        <v>0</v>
      </c>
      <c r="X35" s="191">
        <v>0</v>
      </c>
      <c r="Y35" s="191">
        <v>3</v>
      </c>
      <c r="Z35" s="191">
        <v>0</v>
      </c>
      <c r="AA35" s="191">
        <v>0</v>
      </c>
      <c r="AB35" s="191">
        <v>0</v>
      </c>
      <c r="AC35" s="191">
        <v>0</v>
      </c>
      <c r="AD35" s="191">
        <v>0</v>
      </c>
      <c r="AE35" s="191">
        <v>30</v>
      </c>
      <c r="AF35" s="191">
        <v>0</v>
      </c>
      <c r="AG35" s="191">
        <v>0</v>
      </c>
    </row>
    <row r="36" spans="1:33" x14ac:dyDescent="0.25">
      <c r="A36" s="21">
        <f t="shared" si="15"/>
        <v>45108</v>
      </c>
      <c r="B36" s="22" t="str">
        <f>VLOOKUP(J36,PRACTICE!$A$1:$E$41,5,0)</f>
        <v>NE1</v>
      </c>
      <c r="C36" s="191"/>
      <c r="D36" s="191"/>
      <c r="E36" s="191"/>
      <c r="F36" s="191"/>
      <c r="G36" s="191"/>
      <c r="H36" s="191"/>
      <c r="I36" s="191"/>
      <c r="J36" s="191" t="s">
        <v>54</v>
      </c>
      <c r="K36" s="191"/>
      <c r="L36" s="191">
        <v>8722</v>
      </c>
      <c r="M36" s="191">
        <v>1</v>
      </c>
      <c r="N36" s="191">
        <v>0</v>
      </c>
      <c r="O36" s="191">
        <v>0</v>
      </c>
      <c r="P36" s="191">
        <v>0</v>
      </c>
      <c r="Q36" s="191">
        <v>0</v>
      </c>
      <c r="R36" s="191">
        <v>0</v>
      </c>
      <c r="S36" s="191">
        <v>0</v>
      </c>
      <c r="T36" s="191">
        <v>0</v>
      </c>
      <c r="U36" s="191">
        <v>0</v>
      </c>
      <c r="V36" s="191">
        <v>0</v>
      </c>
      <c r="W36" s="191">
        <v>0</v>
      </c>
      <c r="X36" s="191">
        <v>1</v>
      </c>
      <c r="Y36" s="191">
        <v>1</v>
      </c>
      <c r="Z36" s="191">
        <v>1</v>
      </c>
      <c r="AA36" s="191">
        <v>1</v>
      </c>
      <c r="AB36" s="191">
        <v>0</v>
      </c>
      <c r="AC36" s="191">
        <v>0</v>
      </c>
      <c r="AD36" s="191">
        <v>1</v>
      </c>
      <c r="AE36" s="191">
        <v>11</v>
      </c>
      <c r="AF36" s="191">
        <v>1</v>
      </c>
      <c r="AG36" s="191">
        <v>0</v>
      </c>
    </row>
    <row r="37" spans="1:33" x14ac:dyDescent="0.25">
      <c r="A37" s="21">
        <f t="shared" si="15"/>
        <v>45108</v>
      </c>
      <c r="B37" s="22" t="str">
        <f>VLOOKUP(J37,PRACTICE!$A$1:$E$41,5,0)</f>
        <v>SW2</v>
      </c>
      <c r="C37" s="191"/>
      <c r="D37" s="191"/>
      <c r="E37" s="191"/>
      <c r="F37" s="191"/>
      <c r="G37" s="191"/>
      <c r="H37" s="191"/>
      <c r="I37" s="191"/>
      <c r="J37" s="191" t="s">
        <v>63</v>
      </c>
      <c r="K37" s="191"/>
      <c r="L37" s="191">
        <v>9173</v>
      </c>
      <c r="M37" s="191">
        <v>0</v>
      </c>
      <c r="N37" s="191">
        <v>0</v>
      </c>
      <c r="O37" s="191">
        <v>0</v>
      </c>
      <c r="P37" s="191">
        <v>0</v>
      </c>
      <c r="Q37" s="191">
        <v>0</v>
      </c>
      <c r="R37" s="191">
        <v>0</v>
      </c>
      <c r="S37" s="191">
        <v>0</v>
      </c>
      <c r="T37" s="191">
        <v>0</v>
      </c>
      <c r="U37" s="191">
        <v>0</v>
      </c>
      <c r="V37" s="191">
        <v>0</v>
      </c>
      <c r="W37" s="191">
        <v>0</v>
      </c>
      <c r="X37" s="191">
        <v>0</v>
      </c>
      <c r="Y37" s="191">
        <v>99</v>
      </c>
      <c r="Z37" s="191">
        <v>0</v>
      </c>
      <c r="AA37" s="191">
        <v>0</v>
      </c>
      <c r="AB37" s="191">
        <v>0</v>
      </c>
      <c r="AC37" s="191">
        <v>0</v>
      </c>
      <c r="AD37" s="191">
        <v>0</v>
      </c>
      <c r="AE37" s="191">
        <v>174</v>
      </c>
      <c r="AF37" s="191">
        <v>0</v>
      </c>
      <c r="AG37" s="191">
        <v>0</v>
      </c>
    </row>
    <row r="38" spans="1:33" x14ac:dyDescent="0.25">
      <c r="A38" s="21">
        <f t="shared" si="15"/>
        <v>45108</v>
      </c>
      <c r="B38" s="22" t="str">
        <f>VLOOKUP(J38,PRACTICE!$A$1:$E$41,5,0)</f>
        <v>NW2</v>
      </c>
      <c r="C38" s="191"/>
      <c r="D38" s="191"/>
      <c r="E38" s="191"/>
      <c r="F38" s="191"/>
      <c r="G38" s="191"/>
      <c r="H38" s="191"/>
      <c r="I38" s="191"/>
      <c r="J38" s="191" t="s">
        <v>51</v>
      </c>
      <c r="K38" s="191"/>
      <c r="L38" s="191">
        <v>4728</v>
      </c>
      <c r="M38" s="191">
        <v>0</v>
      </c>
      <c r="N38" s="191">
        <v>0</v>
      </c>
      <c r="O38" s="191">
        <v>0</v>
      </c>
      <c r="P38" s="191">
        <v>0</v>
      </c>
      <c r="Q38" s="191">
        <v>0</v>
      </c>
      <c r="R38" s="191">
        <v>0</v>
      </c>
      <c r="S38" s="191">
        <v>0</v>
      </c>
      <c r="T38" s="191">
        <v>0</v>
      </c>
      <c r="U38" s="191">
        <v>0</v>
      </c>
      <c r="V38" s="191">
        <v>0</v>
      </c>
      <c r="W38" s="191">
        <v>0</v>
      </c>
      <c r="X38" s="191">
        <v>0</v>
      </c>
      <c r="Y38" s="191">
        <v>35</v>
      </c>
      <c r="Z38" s="191">
        <v>0</v>
      </c>
      <c r="AA38" s="191">
        <v>0</v>
      </c>
      <c r="AB38" s="191">
        <v>0</v>
      </c>
      <c r="AC38" s="191">
        <v>0</v>
      </c>
      <c r="AD38" s="191">
        <v>0</v>
      </c>
      <c r="AE38" s="191">
        <v>101</v>
      </c>
      <c r="AF38" s="191">
        <v>0</v>
      </c>
      <c r="AG38" s="191">
        <v>0</v>
      </c>
    </row>
    <row r="39" spans="1:33" x14ac:dyDescent="0.25">
      <c r="A39" s="21">
        <f t="shared" si="15"/>
        <v>45108</v>
      </c>
      <c r="B39" s="22" t="str">
        <f>VLOOKUP(J39,PRACTICE!$A$1:$E$41,5,0)</f>
        <v>NE2</v>
      </c>
      <c r="C39" s="191"/>
      <c r="D39" s="191"/>
      <c r="E39" s="191"/>
      <c r="F39" s="191"/>
      <c r="G39" s="191"/>
      <c r="H39" s="191"/>
      <c r="I39" s="191"/>
      <c r="J39" s="191" t="s">
        <v>75</v>
      </c>
      <c r="K39" s="191"/>
      <c r="L39" s="191">
        <v>1820</v>
      </c>
      <c r="M39" s="191">
        <v>1</v>
      </c>
      <c r="N39" s="191">
        <v>0</v>
      </c>
      <c r="O39" s="191">
        <v>0</v>
      </c>
      <c r="P39" s="191">
        <v>0</v>
      </c>
      <c r="Q39" s="191">
        <v>0</v>
      </c>
      <c r="R39" s="191">
        <v>0</v>
      </c>
      <c r="S39" s="191">
        <v>0</v>
      </c>
      <c r="T39" s="191">
        <v>0</v>
      </c>
      <c r="U39" s="191">
        <v>0</v>
      </c>
      <c r="V39" s="191">
        <v>0</v>
      </c>
      <c r="W39" s="191">
        <v>0</v>
      </c>
      <c r="X39" s="191">
        <v>0</v>
      </c>
      <c r="Y39" s="191">
        <v>7</v>
      </c>
      <c r="Z39" s="191">
        <v>1</v>
      </c>
      <c r="AA39" s="191">
        <v>1</v>
      </c>
      <c r="AB39" s="191">
        <v>0</v>
      </c>
      <c r="AC39" s="191">
        <v>0</v>
      </c>
      <c r="AD39" s="191">
        <v>0</v>
      </c>
      <c r="AE39" s="191">
        <v>10</v>
      </c>
      <c r="AF39" s="191">
        <v>1</v>
      </c>
      <c r="AG39" s="191">
        <v>0</v>
      </c>
    </row>
    <row r="40" spans="1:33" x14ac:dyDescent="0.25">
      <c r="A40" s="21">
        <f t="shared" si="15"/>
        <v>45108</v>
      </c>
      <c r="B40" s="22" t="str">
        <f>VLOOKUP(J40,PRACTICE!$A$1:$E$41,5,0)</f>
        <v>NW1</v>
      </c>
      <c r="C40" s="191"/>
      <c r="D40" s="191"/>
      <c r="E40" s="191"/>
      <c r="F40" s="191"/>
      <c r="G40" s="191"/>
      <c r="H40" s="191"/>
      <c r="I40" s="191"/>
      <c r="J40" s="191" t="s">
        <v>46</v>
      </c>
      <c r="K40" s="191"/>
      <c r="L40" s="191">
        <v>5975</v>
      </c>
      <c r="M40" s="191">
        <v>0</v>
      </c>
      <c r="N40" s="191">
        <v>1</v>
      </c>
      <c r="O40" s="191">
        <v>0</v>
      </c>
      <c r="P40" s="191">
        <v>0</v>
      </c>
      <c r="Q40" s="191">
        <v>0</v>
      </c>
      <c r="R40" s="191">
        <v>1</v>
      </c>
      <c r="S40" s="191">
        <v>1</v>
      </c>
      <c r="T40" s="191">
        <v>0</v>
      </c>
      <c r="U40" s="191">
        <v>0</v>
      </c>
      <c r="V40" s="191">
        <v>0</v>
      </c>
      <c r="W40" s="191">
        <v>0</v>
      </c>
      <c r="X40" s="191">
        <v>0</v>
      </c>
      <c r="Y40" s="191">
        <v>17</v>
      </c>
      <c r="Z40" s="191">
        <v>0</v>
      </c>
      <c r="AA40" s="191">
        <v>0</v>
      </c>
      <c r="AB40" s="191">
        <v>0</v>
      </c>
      <c r="AC40" s="191">
        <v>0</v>
      </c>
      <c r="AD40" s="191">
        <v>0</v>
      </c>
      <c r="AE40" s="191">
        <v>55</v>
      </c>
      <c r="AF40" s="191">
        <v>0</v>
      </c>
      <c r="AG40" s="191">
        <v>1</v>
      </c>
    </row>
    <row r="41" spans="1:33" x14ac:dyDescent="0.25">
      <c r="A41" s="21">
        <f t="shared" si="15"/>
        <v>45108</v>
      </c>
      <c r="B41" s="22" t="str">
        <f>VLOOKUP(J41,PRACTICE!$A$1:$E$41,5,0)</f>
        <v>SE1</v>
      </c>
      <c r="C41" s="191"/>
      <c r="D41" s="191"/>
      <c r="E41" s="191"/>
      <c r="F41" s="191"/>
      <c r="G41" s="191"/>
      <c r="H41" s="191"/>
      <c r="I41" s="191"/>
      <c r="J41" s="191" t="s">
        <v>65</v>
      </c>
      <c r="K41" s="191"/>
      <c r="L41" s="191">
        <v>5232</v>
      </c>
      <c r="M41" s="191">
        <v>0</v>
      </c>
      <c r="N41" s="191">
        <v>0</v>
      </c>
      <c r="O41" s="191">
        <v>1</v>
      </c>
      <c r="P41" s="191">
        <v>0</v>
      </c>
      <c r="Q41" s="191">
        <v>0</v>
      </c>
      <c r="R41" s="191">
        <v>0</v>
      </c>
      <c r="S41" s="191">
        <v>0</v>
      </c>
      <c r="T41" s="191">
        <v>0</v>
      </c>
      <c r="U41" s="191">
        <v>0</v>
      </c>
      <c r="V41" s="191">
        <v>0</v>
      </c>
      <c r="W41" s="191">
        <v>0</v>
      </c>
      <c r="X41" s="191">
        <v>0</v>
      </c>
      <c r="Y41" s="191">
        <v>32</v>
      </c>
      <c r="Z41" s="191">
        <v>0</v>
      </c>
      <c r="AA41" s="191">
        <v>0</v>
      </c>
      <c r="AB41" s="191">
        <v>0</v>
      </c>
      <c r="AC41" s="191">
        <v>0</v>
      </c>
      <c r="AD41" s="191">
        <v>0</v>
      </c>
      <c r="AE41" s="191">
        <v>41</v>
      </c>
      <c r="AF41" s="191">
        <v>0</v>
      </c>
      <c r="AG41" s="191">
        <v>0</v>
      </c>
    </row>
    <row r="42" spans="1:33" x14ac:dyDescent="0.25">
      <c r="A42" s="21">
        <f t="shared" si="15"/>
        <v>45108</v>
      </c>
      <c r="B42" s="22" t="str">
        <f>VLOOKUP(J42,PRACTICE!$A$1:$E$41,5,0)</f>
        <v>NE2</v>
      </c>
      <c r="C42" s="191"/>
      <c r="D42" s="191"/>
      <c r="E42" s="191"/>
      <c r="F42" s="191"/>
      <c r="G42" s="191"/>
      <c r="H42" s="191"/>
      <c r="I42" s="191"/>
      <c r="J42" s="191" t="s">
        <v>61</v>
      </c>
      <c r="K42" s="191"/>
      <c r="L42" s="191">
        <v>5740</v>
      </c>
      <c r="M42" s="191">
        <v>0</v>
      </c>
      <c r="N42" s="191">
        <v>0</v>
      </c>
      <c r="O42" s="191">
        <v>0</v>
      </c>
      <c r="P42" s="191">
        <v>0</v>
      </c>
      <c r="Q42" s="191">
        <v>0</v>
      </c>
      <c r="R42" s="191">
        <v>0</v>
      </c>
      <c r="S42" s="191">
        <v>0</v>
      </c>
      <c r="T42" s="191">
        <v>0</v>
      </c>
      <c r="U42" s="191">
        <v>0</v>
      </c>
      <c r="V42" s="191">
        <v>0</v>
      </c>
      <c r="W42" s="191">
        <v>0</v>
      </c>
      <c r="X42" s="191">
        <v>0</v>
      </c>
      <c r="Y42" s="191">
        <v>22</v>
      </c>
      <c r="Z42" s="191">
        <v>0</v>
      </c>
      <c r="AA42" s="191">
        <v>0</v>
      </c>
      <c r="AB42" s="191">
        <v>0</v>
      </c>
      <c r="AC42" s="191">
        <v>0</v>
      </c>
      <c r="AD42" s="191">
        <v>0</v>
      </c>
      <c r="AE42" s="191">
        <v>25</v>
      </c>
      <c r="AF42" s="191">
        <v>0</v>
      </c>
      <c r="AG42" s="191">
        <v>0</v>
      </c>
    </row>
    <row r="43" spans="1:33" x14ac:dyDescent="0.25">
      <c r="A43" s="21">
        <f t="shared" si="15"/>
        <v>45108</v>
      </c>
      <c r="B43" s="22" t="str">
        <f>VLOOKUP(J43,PRACTICE!$A$1:$E$41,5,0)</f>
        <v>SE2</v>
      </c>
      <c r="C43" s="191"/>
      <c r="D43" s="191"/>
      <c r="E43" s="191"/>
      <c r="F43" s="191"/>
      <c r="G43" s="191"/>
      <c r="H43" s="191"/>
      <c r="I43" s="191"/>
      <c r="J43" s="191" t="s">
        <v>82</v>
      </c>
      <c r="K43" s="191"/>
      <c r="L43" s="191">
        <v>8003</v>
      </c>
      <c r="M43" s="191">
        <v>0</v>
      </c>
      <c r="N43" s="191">
        <v>0</v>
      </c>
      <c r="O43" s="191">
        <v>0</v>
      </c>
      <c r="P43" s="191">
        <v>0</v>
      </c>
      <c r="Q43" s="191">
        <v>0</v>
      </c>
      <c r="R43" s="191">
        <v>0</v>
      </c>
      <c r="S43" s="191">
        <v>0</v>
      </c>
      <c r="T43" s="191">
        <v>0</v>
      </c>
      <c r="U43" s="191">
        <v>0</v>
      </c>
      <c r="V43" s="191">
        <v>0</v>
      </c>
      <c r="W43" s="191">
        <v>0</v>
      </c>
      <c r="X43" s="191">
        <v>0</v>
      </c>
      <c r="Y43" s="191">
        <v>86</v>
      </c>
      <c r="Z43" s="191">
        <v>0</v>
      </c>
      <c r="AA43" s="191">
        <v>0</v>
      </c>
      <c r="AB43" s="191">
        <v>0</v>
      </c>
      <c r="AC43" s="191">
        <v>0</v>
      </c>
      <c r="AD43" s="191">
        <v>0</v>
      </c>
      <c r="AE43" s="191">
        <v>160</v>
      </c>
      <c r="AF43" s="191">
        <v>0</v>
      </c>
      <c r="AG43" s="191">
        <v>0</v>
      </c>
    </row>
    <row r="44" spans="1:33" x14ac:dyDescent="0.25">
      <c r="A44" s="21">
        <f t="shared" si="15"/>
        <v>45108</v>
      </c>
      <c r="B44" s="22" t="str">
        <f>VLOOKUP(J44,PRACTICE!$A$1:$E$41,5,0)</f>
        <v>NE1</v>
      </c>
      <c r="C44" s="191"/>
      <c r="D44" s="191"/>
      <c r="E44" s="191"/>
      <c r="F44" s="191"/>
      <c r="G44" s="191"/>
      <c r="H44" s="191"/>
      <c r="I44" s="191"/>
      <c r="J44" s="191" t="s">
        <v>79</v>
      </c>
      <c r="K44" s="191"/>
      <c r="L44" s="191">
        <v>15593</v>
      </c>
      <c r="M44" s="191">
        <v>14</v>
      </c>
      <c r="N44" s="191">
        <v>0</v>
      </c>
      <c r="O44" s="191">
        <v>0</v>
      </c>
      <c r="P44" s="191">
        <v>0</v>
      </c>
      <c r="Q44" s="191">
        <v>0</v>
      </c>
      <c r="R44" s="191">
        <v>0</v>
      </c>
      <c r="S44" s="191">
        <v>0</v>
      </c>
      <c r="T44" s="191">
        <v>0</v>
      </c>
      <c r="U44" s="191">
        <v>0</v>
      </c>
      <c r="V44" s="191">
        <v>0</v>
      </c>
      <c r="W44" s="191">
        <v>0</v>
      </c>
      <c r="X44" s="191">
        <v>0</v>
      </c>
      <c r="Y44" s="191">
        <v>78</v>
      </c>
      <c r="Z44" s="191">
        <v>14</v>
      </c>
      <c r="AA44" s="191">
        <v>14</v>
      </c>
      <c r="AB44" s="191">
        <v>0</v>
      </c>
      <c r="AC44" s="191">
        <v>0</v>
      </c>
      <c r="AD44" s="191">
        <v>0</v>
      </c>
      <c r="AE44" s="191">
        <v>184</v>
      </c>
      <c r="AF44" s="191">
        <v>14</v>
      </c>
      <c r="AG44" s="191">
        <v>0</v>
      </c>
    </row>
    <row r="45" spans="1:33" x14ac:dyDescent="0.25">
      <c r="A45" s="21">
        <v>45200</v>
      </c>
      <c r="B45" s="22" t="e">
        <f>VLOOKUP(J45,PRACTICE!$A$1:$E$41,5,0)</f>
        <v>#N/A</v>
      </c>
      <c r="C45" s="191" t="s">
        <v>212</v>
      </c>
      <c r="D45" s="191"/>
      <c r="E45" s="191" t="s">
        <v>213</v>
      </c>
      <c r="F45" s="191"/>
      <c r="G45" s="191" t="s">
        <v>214</v>
      </c>
      <c r="H45" s="191">
        <v>362192</v>
      </c>
      <c r="I45" s="191"/>
      <c r="J45" s="191"/>
      <c r="K45" s="191" t="s">
        <v>215</v>
      </c>
      <c r="L45" s="191" t="s">
        <v>216</v>
      </c>
      <c r="M45" s="191" t="s">
        <v>217</v>
      </c>
      <c r="N45" s="191" t="s">
        <v>218</v>
      </c>
      <c r="O45" s="191" t="s">
        <v>219</v>
      </c>
      <c r="P45" s="191" t="s">
        <v>220</v>
      </c>
      <c r="Q45" s="191" t="s">
        <v>221</v>
      </c>
      <c r="R45" s="191" t="s">
        <v>222</v>
      </c>
      <c r="S45" s="191" t="s">
        <v>223</v>
      </c>
      <c r="T45" s="191" t="s">
        <v>224</v>
      </c>
      <c r="U45" s="191" t="s">
        <v>225</v>
      </c>
      <c r="V45" s="191" t="s">
        <v>226</v>
      </c>
      <c r="W45" s="191" t="s">
        <v>227</v>
      </c>
      <c r="X45" s="191" t="s">
        <v>228</v>
      </c>
      <c r="Y45" s="191" t="s">
        <v>229</v>
      </c>
      <c r="Z45" s="191" t="s">
        <v>230</v>
      </c>
      <c r="AA45" s="191" t="s">
        <v>231</v>
      </c>
      <c r="AB45" s="191" t="s">
        <v>232</v>
      </c>
      <c r="AC45" s="191" t="s">
        <v>233</v>
      </c>
      <c r="AD45" s="191" t="s">
        <v>234</v>
      </c>
      <c r="AE45" s="191" t="s">
        <v>235</v>
      </c>
      <c r="AF45" s="191" t="s">
        <v>236</v>
      </c>
      <c r="AG45" s="191" t="s">
        <v>237</v>
      </c>
    </row>
    <row r="46" spans="1:33" x14ac:dyDescent="0.25">
      <c r="A46" s="21">
        <v>45200</v>
      </c>
      <c r="B46" s="22" t="e">
        <f>VLOOKUP(J46,PRACTICE!$A$1:$E$41,5,0)</f>
        <v>#N/A</v>
      </c>
      <c r="C46" s="191"/>
      <c r="D46" s="191"/>
      <c r="E46" s="25">
        <v>45201.495833333334</v>
      </c>
      <c r="F46" s="191"/>
      <c r="G46" s="191" t="s">
        <v>238</v>
      </c>
      <c r="H46" s="191">
        <v>180975</v>
      </c>
      <c r="I46" s="191"/>
      <c r="J46" s="191" t="s">
        <v>239</v>
      </c>
      <c r="K46" s="191"/>
      <c r="L46" s="191"/>
      <c r="M46" s="191"/>
      <c r="N46" s="191"/>
      <c r="O46" s="191"/>
      <c r="P46" s="191"/>
      <c r="Q46" s="191"/>
      <c r="R46" s="191"/>
      <c r="S46" s="191"/>
      <c r="T46" s="191"/>
      <c r="U46" s="191"/>
      <c r="V46" s="191"/>
      <c r="W46" s="191"/>
      <c r="X46" s="191"/>
      <c r="Y46" s="191"/>
      <c r="Z46" s="191"/>
      <c r="AA46" s="191"/>
      <c r="AB46" s="191"/>
      <c r="AC46" s="191"/>
      <c r="AD46" s="191"/>
      <c r="AE46" s="191"/>
      <c r="AF46" s="191"/>
      <c r="AG46" s="191"/>
    </row>
    <row r="47" spans="1:33" x14ac:dyDescent="0.25">
      <c r="A47" s="21">
        <v>45200</v>
      </c>
      <c r="B47" s="22" t="str">
        <f>VLOOKUP(J47,PRACTICE!$A$1:$E$41,5,0)</f>
        <v>SE1</v>
      </c>
      <c r="C47" s="191"/>
      <c r="D47" s="191"/>
      <c r="E47" s="191" t="s">
        <v>240</v>
      </c>
      <c r="F47" s="191"/>
      <c r="G47" s="191" t="s">
        <v>241</v>
      </c>
      <c r="H47" s="191">
        <v>181217</v>
      </c>
      <c r="I47" s="191"/>
      <c r="J47" s="191" t="s">
        <v>69</v>
      </c>
      <c r="K47" s="191"/>
      <c r="L47" s="191">
        <v>15014</v>
      </c>
      <c r="M47" s="191">
        <v>80</v>
      </c>
      <c r="N47" s="191">
        <v>7</v>
      </c>
      <c r="O47" s="191">
        <v>9</v>
      </c>
      <c r="P47" s="191">
        <v>0</v>
      </c>
      <c r="Q47" s="191">
        <v>7</v>
      </c>
      <c r="R47" s="191">
        <v>0</v>
      </c>
      <c r="S47" s="191">
        <v>7</v>
      </c>
      <c r="T47" s="191">
        <v>0</v>
      </c>
      <c r="U47" s="191">
        <v>0</v>
      </c>
      <c r="V47" s="191">
        <v>0</v>
      </c>
      <c r="W47" s="191">
        <v>0</v>
      </c>
      <c r="X47" s="191">
        <v>1</v>
      </c>
      <c r="Y47" s="191">
        <v>113</v>
      </c>
      <c r="Z47" s="191">
        <v>80</v>
      </c>
      <c r="AA47" s="191">
        <v>42</v>
      </c>
      <c r="AB47" s="191">
        <v>17</v>
      </c>
      <c r="AC47" s="191">
        <v>21</v>
      </c>
      <c r="AD47" s="191">
        <v>1</v>
      </c>
      <c r="AE47" s="191">
        <v>375</v>
      </c>
      <c r="AF47" s="191">
        <v>80</v>
      </c>
      <c r="AG47" s="191">
        <v>7</v>
      </c>
    </row>
    <row r="48" spans="1:33" x14ac:dyDescent="0.25">
      <c r="A48" s="21">
        <v>45200</v>
      </c>
      <c r="B48" s="22" t="str">
        <f>VLOOKUP(J48,PRACTICE!$A$1:$E$41,5,0)</f>
        <v>NW2</v>
      </c>
      <c r="C48" s="191"/>
      <c r="D48" s="191"/>
      <c r="E48" s="62">
        <v>45200</v>
      </c>
      <c r="F48" s="191"/>
      <c r="G48" s="191"/>
      <c r="H48" s="191"/>
      <c r="I48" s="191"/>
      <c r="J48" s="191" t="s">
        <v>49</v>
      </c>
      <c r="K48" s="191"/>
      <c r="L48" s="191">
        <v>12102</v>
      </c>
      <c r="M48" s="191">
        <v>19</v>
      </c>
      <c r="N48" s="191">
        <v>4</v>
      </c>
      <c r="O48" s="191">
        <v>0</v>
      </c>
      <c r="P48" s="191">
        <v>0</v>
      </c>
      <c r="Q48" s="191">
        <v>4</v>
      </c>
      <c r="R48" s="191">
        <v>0</v>
      </c>
      <c r="S48" s="191">
        <v>4</v>
      </c>
      <c r="T48" s="191">
        <v>0</v>
      </c>
      <c r="U48" s="191">
        <v>0</v>
      </c>
      <c r="V48" s="191">
        <v>0</v>
      </c>
      <c r="W48" s="191">
        <v>0</v>
      </c>
      <c r="X48" s="191">
        <v>1</v>
      </c>
      <c r="Y48" s="191">
        <v>20</v>
      </c>
      <c r="Z48" s="191">
        <v>19</v>
      </c>
      <c r="AA48" s="191">
        <v>7</v>
      </c>
      <c r="AB48" s="191">
        <v>6</v>
      </c>
      <c r="AC48" s="191">
        <v>6</v>
      </c>
      <c r="AD48" s="191">
        <v>5</v>
      </c>
      <c r="AE48" s="191">
        <v>189</v>
      </c>
      <c r="AF48" s="191">
        <v>19</v>
      </c>
      <c r="AG48" s="191">
        <v>4</v>
      </c>
    </row>
    <row r="49" spans="1:33" x14ac:dyDescent="0.25">
      <c r="A49" s="21">
        <v>45200</v>
      </c>
      <c r="B49" s="22" t="str">
        <f>VLOOKUP(J49,PRACTICE!$A$1:$E$41,5,0)</f>
        <v>NE1</v>
      </c>
      <c r="C49" s="191"/>
      <c r="D49" s="191"/>
      <c r="E49" s="191"/>
      <c r="F49" s="191"/>
      <c r="G49" s="191"/>
      <c r="H49" s="191"/>
      <c r="I49" s="191"/>
      <c r="J49" s="191" t="s">
        <v>80</v>
      </c>
      <c r="K49" s="191"/>
      <c r="L49" s="191">
        <v>17604</v>
      </c>
      <c r="M49" s="191">
        <v>4</v>
      </c>
      <c r="N49" s="191">
        <v>0</v>
      </c>
      <c r="O49" s="191">
        <v>1</v>
      </c>
      <c r="P49" s="191">
        <v>1</v>
      </c>
      <c r="Q49" s="191">
        <v>0</v>
      </c>
      <c r="R49" s="191">
        <v>0</v>
      </c>
      <c r="S49" s="191">
        <v>0</v>
      </c>
      <c r="T49" s="191">
        <v>0</v>
      </c>
      <c r="U49" s="191">
        <v>0</v>
      </c>
      <c r="V49" s="191">
        <v>0</v>
      </c>
      <c r="W49" s="191">
        <v>0</v>
      </c>
      <c r="X49" s="191">
        <v>0</v>
      </c>
      <c r="Y49" s="191">
        <v>33</v>
      </c>
      <c r="Z49" s="191">
        <v>4</v>
      </c>
      <c r="AA49" s="191">
        <v>4</v>
      </c>
      <c r="AB49" s="191">
        <v>0</v>
      </c>
      <c r="AC49" s="191">
        <v>0</v>
      </c>
      <c r="AD49" s="191">
        <v>0</v>
      </c>
      <c r="AE49" s="191">
        <v>117</v>
      </c>
      <c r="AF49" s="191">
        <v>4</v>
      </c>
      <c r="AG49" s="191">
        <v>0</v>
      </c>
    </row>
    <row r="50" spans="1:33" x14ac:dyDescent="0.25">
      <c r="A50" s="21">
        <v>45200</v>
      </c>
      <c r="B50" s="22" t="str">
        <f>VLOOKUP(J50,PRACTICE!$A$1:$E$41,5,0)</f>
        <v>SE1</v>
      </c>
      <c r="C50" s="191"/>
      <c r="D50" s="191"/>
      <c r="E50" s="191"/>
      <c r="F50" s="191"/>
      <c r="G50" s="191"/>
      <c r="H50" s="191"/>
      <c r="I50" s="191"/>
      <c r="J50" s="191" t="s">
        <v>64</v>
      </c>
      <c r="K50" s="191"/>
      <c r="L50" s="191">
        <v>5346</v>
      </c>
      <c r="M50" s="191">
        <v>28</v>
      </c>
      <c r="N50" s="191">
        <v>7</v>
      </c>
      <c r="O50" s="191">
        <v>3</v>
      </c>
      <c r="P50" s="191">
        <v>2</v>
      </c>
      <c r="Q50" s="191">
        <v>7</v>
      </c>
      <c r="R50" s="191">
        <v>0</v>
      </c>
      <c r="S50" s="191">
        <v>7</v>
      </c>
      <c r="T50" s="191">
        <v>0</v>
      </c>
      <c r="U50" s="191">
        <v>0</v>
      </c>
      <c r="V50" s="191">
        <v>0</v>
      </c>
      <c r="W50" s="191">
        <v>0</v>
      </c>
      <c r="X50" s="191">
        <v>0</v>
      </c>
      <c r="Y50" s="191">
        <v>53</v>
      </c>
      <c r="Z50" s="191">
        <v>28</v>
      </c>
      <c r="AA50" s="191">
        <v>21</v>
      </c>
      <c r="AB50" s="191">
        <v>5</v>
      </c>
      <c r="AC50" s="191">
        <v>2</v>
      </c>
      <c r="AD50" s="191">
        <v>3</v>
      </c>
      <c r="AE50" s="191">
        <v>61</v>
      </c>
      <c r="AF50" s="191">
        <v>28</v>
      </c>
      <c r="AG50" s="191">
        <v>7</v>
      </c>
    </row>
    <row r="51" spans="1:33" x14ac:dyDescent="0.25">
      <c r="A51" s="21">
        <v>45200</v>
      </c>
      <c r="B51" s="22" t="str">
        <f>VLOOKUP(J51,PRACTICE!$A$1:$E$41,5,0)</f>
        <v>NE2</v>
      </c>
      <c r="C51" s="191"/>
      <c r="D51" s="191"/>
      <c r="E51" s="191"/>
      <c r="F51" s="191"/>
      <c r="G51" s="191"/>
      <c r="H51" s="191"/>
      <c r="I51" s="191"/>
      <c r="J51" s="191" t="s">
        <v>71</v>
      </c>
      <c r="K51" s="191"/>
      <c r="L51" s="191">
        <v>12340</v>
      </c>
      <c r="M51" s="191">
        <v>2</v>
      </c>
      <c r="N51" s="191">
        <v>1</v>
      </c>
      <c r="O51" s="191">
        <v>1</v>
      </c>
      <c r="P51" s="191">
        <v>0</v>
      </c>
      <c r="Q51" s="191">
        <v>1</v>
      </c>
      <c r="R51" s="191">
        <v>0</v>
      </c>
      <c r="S51" s="191">
        <v>1</v>
      </c>
      <c r="T51" s="191">
        <v>0</v>
      </c>
      <c r="U51" s="191">
        <v>0</v>
      </c>
      <c r="V51" s="191">
        <v>0</v>
      </c>
      <c r="W51" s="191">
        <v>0</v>
      </c>
      <c r="X51" s="191">
        <v>0</v>
      </c>
      <c r="Y51" s="191">
        <v>39</v>
      </c>
      <c r="Z51" s="191">
        <v>2</v>
      </c>
      <c r="AA51" s="191">
        <v>1</v>
      </c>
      <c r="AB51" s="191">
        <v>1</v>
      </c>
      <c r="AC51" s="191">
        <v>0</v>
      </c>
      <c r="AD51" s="191">
        <v>0</v>
      </c>
      <c r="AE51" s="191">
        <v>292</v>
      </c>
      <c r="AF51" s="191">
        <v>2</v>
      </c>
      <c r="AG51" s="191">
        <v>1</v>
      </c>
    </row>
    <row r="52" spans="1:33" x14ac:dyDescent="0.25">
      <c r="A52" s="21">
        <v>45200</v>
      </c>
      <c r="B52" s="22" t="str">
        <f>VLOOKUP(J52,PRACTICE!$A$1:$E$41,5,0)</f>
        <v>SW1</v>
      </c>
      <c r="C52" s="191"/>
      <c r="D52" s="191"/>
      <c r="E52" s="191"/>
      <c r="F52" s="191"/>
      <c r="G52" s="191"/>
      <c r="H52" s="191"/>
      <c r="I52" s="191"/>
      <c r="J52" s="191" t="s">
        <v>68</v>
      </c>
      <c r="K52" s="191"/>
      <c r="L52" s="191">
        <v>11048</v>
      </c>
      <c r="M52" s="191">
        <v>41</v>
      </c>
      <c r="N52" s="191">
        <v>0</v>
      </c>
      <c r="O52" s="191">
        <v>0</v>
      </c>
      <c r="P52" s="191">
        <v>0</v>
      </c>
      <c r="Q52" s="191">
        <v>0</v>
      </c>
      <c r="R52" s="191">
        <v>0</v>
      </c>
      <c r="S52" s="191">
        <v>0</v>
      </c>
      <c r="T52" s="191">
        <v>0</v>
      </c>
      <c r="U52" s="191">
        <v>0</v>
      </c>
      <c r="V52" s="191">
        <v>0</v>
      </c>
      <c r="W52" s="191">
        <v>0</v>
      </c>
      <c r="X52" s="191">
        <v>0</v>
      </c>
      <c r="Y52" s="191">
        <v>50</v>
      </c>
      <c r="Z52" s="191">
        <v>41</v>
      </c>
      <c r="AA52" s="191">
        <v>41</v>
      </c>
      <c r="AB52" s="191">
        <v>0</v>
      </c>
      <c r="AC52" s="191">
        <v>0</v>
      </c>
      <c r="AD52" s="191">
        <v>0</v>
      </c>
      <c r="AE52" s="191">
        <v>312</v>
      </c>
      <c r="AF52" s="191">
        <v>41</v>
      </c>
      <c r="AG52" s="191">
        <v>0</v>
      </c>
    </row>
    <row r="53" spans="1:33" x14ac:dyDescent="0.25">
      <c r="A53" s="21">
        <v>45200</v>
      </c>
      <c r="B53" s="22" t="str">
        <f>VLOOKUP(J53,PRACTICE!$A$1:$E$41,5,0)</f>
        <v>NW2</v>
      </c>
      <c r="C53" s="191"/>
      <c r="D53" s="191"/>
      <c r="E53" s="191"/>
      <c r="F53" s="191"/>
      <c r="G53" s="191"/>
      <c r="H53" s="191"/>
      <c r="I53" s="191"/>
      <c r="J53" s="191" t="s">
        <v>78</v>
      </c>
      <c r="K53" s="191"/>
      <c r="L53" s="191">
        <v>11902</v>
      </c>
      <c r="M53" s="191">
        <v>54</v>
      </c>
      <c r="N53" s="191">
        <v>9</v>
      </c>
      <c r="O53" s="191">
        <v>3</v>
      </c>
      <c r="P53" s="191">
        <v>1</v>
      </c>
      <c r="Q53" s="191">
        <v>9</v>
      </c>
      <c r="R53" s="191">
        <v>0</v>
      </c>
      <c r="S53" s="191">
        <v>9</v>
      </c>
      <c r="T53" s="191">
        <v>0</v>
      </c>
      <c r="U53" s="191">
        <v>0</v>
      </c>
      <c r="V53" s="191">
        <v>0</v>
      </c>
      <c r="W53" s="191">
        <v>0</v>
      </c>
      <c r="X53" s="191">
        <v>0</v>
      </c>
      <c r="Y53" s="191">
        <v>89</v>
      </c>
      <c r="Z53" s="191">
        <v>54</v>
      </c>
      <c r="AA53" s="191">
        <v>40</v>
      </c>
      <c r="AB53" s="191">
        <v>14</v>
      </c>
      <c r="AC53" s="191">
        <v>0</v>
      </c>
      <c r="AD53" s="191">
        <v>0</v>
      </c>
      <c r="AE53" s="191">
        <v>247</v>
      </c>
      <c r="AF53" s="191">
        <v>54</v>
      </c>
      <c r="AG53" s="191">
        <v>9</v>
      </c>
    </row>
    <row r="54" spans="1:33" x14ac:dyDescent="0.25">
      <c r="A54" s="21">
        <v>45200</v>
      </c>
      <c r="B54" s="22" t="str">
        <f>VLOOKUP(J54,PRACTICE!$A$1:$E$41,5,0)</f>
        <v>SW1</v>
      </c>
      <c r="C54" s="191"/>
      <c r="D54" s="191"/>
      <c r="E54" s="191"/>
      <c r="F54" s="191"/>
      <c r="G54" s="191"/>
      <c r="H54" s="191"/>
      <c r="I54" s="191"/>
      <c r="J54" s="191" t="s">
        <v>73</v>
      </c>
      <c r="K54" s="191"/>
      <c r="L54" s="191">
        <v>19515</v>
      </c>
      <c r="M54" s="191">
        <v>63</v>
      </c>
      <c r="N54" s="191">
        <v>2</v>
      </c>
      <c r="O54" s="191">
        <v>0</v>
      </c>
      <c r="P54" s="191">
        <v>0</v>
      </c>
      <c r="Q54" s="191">
        <v>1</v>
      </c>
      <c r="R54" s="191">
        <v>1</v>
      </c>
      <c r="S54" s="191">
        <v>2</v>
      </c>
      <c r="T54" s="191">
        <v>0</v>
      </c>
      <c r="U54" s="191">
        <v>0</v>
      </c>
      <c r="V54" s="191">
        <v>0</v>
      </c>
      <c r="W54" s="191">
        <v>0</v>
      </c>
      <c r="X54" s="191">
        <v>0</v>
      </c>
      <c r="Y54" s="191">
        <v>68</v>
      </c>
      <c r="Z54" s="191">
        <v>63</v>
      </c>
      <c r="AA54" s="191">
        <v>63</v>
      </c>
      <c r="AB54" s="191">
        <v>0</v>
      </c>
      <c r="AC54" s="191">
        <v>0</v>
      </c>
      <c r="AD54" s="191">
        <v>1</v>
      </c>
      <c r="AE54" s="191">
        <v>1286</v>
      </c>
      <c r="AF54" s="191">
        <v>63</v>
      </c>
      <c r="AG54" s="191">
        <v>2</v>
      </c>
    </row>
    <row r="55" spans="1:33" x14ac:dyDescent="0.25">
      <c r="A55" s="21">
        <v>45200</v>
      </c>
      <c r="B55" s="22" t="str">
        <f>VLOOKUP(J55,PRACTICE!$A$1:$E$41,5,0)</f>
        <v>NW1</v>
      </c>
      <c r="C55" s="191"/>
      <c r="D55" s="191"/>
      <c r="E55" s="191"/>
      <c r="F55" s="191"/>
      <c r="G55" s="191"/>
      <c r="H55" s="191"/>
      <c r="I55" s="191"/>
      <c r="J55" s="191" t="s">
        <v>52</v>
      </c>
      <c r="K55" s="191"/>
      <c r="L55" s="191">
        <v>8334</v>
      </c>
      <c r="M55" s="191">
        <v>61</v>
      </c>
      <c r="N55" s="191">
        <v>7</v>
      </c>
      <c r="O55" s="191">
        <v>0</v>
      </c>
      <c r="P55" s="191">
        <v>0</v>
      </c>
      <c r="Q55" s="191">
        <v>7</v>
      </c>
      <c r="R55" s="191">
        <v>0</v>
      </c>
      <c r="S55" s="191">
        <v>7</v>
      </c>
      <c r="T55" s="191">
        <v>1</v>
      </c>
      <c r="U55" s="191">
        <v>0</v>
      </c>
      <c r="V55" s="191">
        <v>0</v>
      </c>
      <c r="W55" s="191">
        <v>0</v>
      </c>
      <c r="X55" s="191">
        <v>0</v>
      </c>
      <c r="Y55" s="191">
        <v>72</v>
      </c>
      <c r="Z55" s="191">
        <v>61</v>
      </c>
      <c r="AA55" s="191">
        <v>61</v>
      </c>
      <c r="AB55" s="191">
        <v>0</v>
      </c>
      <c r="AC55" s="191">
        <v>0</v>
      </c>
      <c r="AD55" s="191">
        <v>0</v>
      </c>
      <c r="AE55" s="191">
        <v>532</v>
      </c>
      <c r="AF55" s="191">
        <v>61</v>
      </c>
      <c r="AG55" s="191">
        <v>7</v>
      </c>
    </row>
    <row r="56" spans="1:33" x14ac:dyDescent="0.25">
      <c r="A56" s="21">
        <v>45200</v>
      </c>
      <c r="B56" s="22" t="str">
        <f>VLOOKUP(J56,PRACTICE!$A$1:$E$41,5,0)</f>
        <v>SW1</v>
      </c>
      <c r="C56" s="191"/>
      <c r="D56" s="191"/>
      <c r="E56" s="191"/>
      <c r="F56" s="191"/>
      <c r="G56" s="191"/>
      <c r="H56" s="191"/>
      <c r="I56" s="191"/>
      <c r="J56" s="191" t="s">
        <v>50</v>
      </c>
      <c r="K56" s="191"/>
      <c r="L56" s="191">
        <v>3894</v>
      </c>
      <c r="M56" s="191">
        <v>3</v>
      </c>
      <c r="N56" s="191">
        <v>0</v>
      </c>
      <c r="O56" s="191">
        <v>0</v>
      </c>
      <c r="P56" s="191">
        <v>0</v>
      </c>
      <c r="Q56" s="191">
        <v>0</v>
      </c>
      <c r="R56" s="191">
        <v>0</v>
      </c>
      <c r="S56" s="191">
        <v>0</v>
      </c>
      <c r="T56" s="191">
        <v>0</v>
      </c>
      <c r="U56" s="191">
        <v>0</v>
      </c>
      <c r="V56" s="191">
        <v>0</v>
      </c>
      <c r="W56" s="191">
        <v>0</v>
      </c>
      <c r="X56" s="191">
        <v>0</v>
      </c>
      <c r="Y56" s="191">
        <v>25</v>
      </c>
      <c r="Z56" s="191">
        <v>3</v>
      </c>
      <c r="AA56" s="191">
        <v>3</v>
      </c>
      <c r="AB56" s="191">
        <v>0</v>
      </c>
      <c r="AC56" s="191">
        <v>0</v>
      </c>
      <c r="AD56" s="191">
        <v>0</v>
      </c>
      <c r="AE56" s="191">
        <v>112</v>
      </c>
      <c r="AF56" s="191">
        <v>3</v>
      </c>
      <c r="AG56" s="191">
        <v>0</v>
      </c>
    </row>
    <row r="57" spans="1:33" x14ac:dyDescent="0.25">
      <c r="A57" s="21">
        <v>45200</v>
      </c>
      <c r="B57" s="22" t="str">
        <f>VLOOKUP(J57,PRACTICE!$A$1:$E$41,5,0)</f>
        <v>SE1</v>
      </c>
      <c r="C57" s="191"/>
      <c r="D57" s="191"/>
      <c r="E57" s="191"/>
      <c r="F57" s="191"/>
      <c r="G57" s="191"/>
      <c r="H57" s="191"/>
      <c r="I57" s="191"/>
      <c r="J57" s="191" t="s">
        <v>47</v>
      </c>
      <c r="K57" s="191"/>
      <c r="L57" s="191">
        <v>4865</v>
      </c>
      <c r="M57" s="191">
        <v>2</v>
      </c>
      <c r="N57" s="191">
        <v>2</v>
      </c>
      <c r="O57" s="191">
        <v>0</v>
      </c>
      <c r="P57" s="191">
        <v>0</v>
      </c>
      <c r="Q57" s="191">
        <v>2</v>
      </c>
      <c r="R57" s="191">
        <v>0</v>
      </c>
      <c r="S57" s="191">
        <v>2</v>
      </c>
      <c r="T57" s="191">
        <v>0</v>
      </c>
      <c r="U57" s="191">
        <v>0</v>
      </c>
      <c r="V57" s="191">
        <v>0</v>
      </c>
      <c r="W57" s="191">
        <v>0</v>
      </c>
      <c r="X57" s="191">
        <v>0</v>
      </c>
      <c r="Y57" s="191">
        <v>80</v>
      </c>
      <c r="Z57" s="191">
        <v>2</v>
      </c>
      <c r="AA57" s="191">
        <v>2</v>
      </c>
      <c r="AB57" s="191">
        <v>0</v>
      </c>
      <c r="AC57" s="191">
        <v>0</v>
      </c>
      <c r="AD57" s="191">
        <v>0</v>
      </c>
      <c r="AE57" s="191">
        <v>153</v>
      </c>
      <c r="AF57" s="191">
        <v>2</v>
      </c>
      <c r="AG57" s="191">
        <v>2</v>
      </c>
    </row>
    <row r="58" spans="1:33" x14ac:dyDescent="0.25">
      <c r="A58" s="21">
        <v>45200</v>
      </c>
      <c r="B58" s="22" t="str">
        <f>VLOOKUP(J58,PRACTICE!$A$1:$E$41,5,0)</f>
        <v>SW1</v>
      </c>
      <c r="C58" s="191"/>
      <c r="D58" s="191"/>
      <c r="E58" s="191"/>
      <c r="F58" s="191"/>
      <c r="G58" s="191"/>
      <c r="H58" s="191"/>
      <c r="I58" s="191"/>
      <c r="J58" s="191" t="s">
        <v>55</v>
      </c>
      <c r="K58" s="191"/>
      <c r="L58" s="191">
        <v>6279</v>
      </c>
      <c r="M58" s="191">
        <v>13</v>
      </c>
      <c r="N58" s="191">
        <v>0</v>
      </c>
      <c r="O58" s="191">
        <v>0</v>
      </c>
      <c r="P58" s="191">
        <v>0</v>
      </c>
      <c r="Q58" s="191">
        <v>0</v>
      </c>
      <c r="R58" s="191">
        <v>0</v>
      </c>
      <c r="S58" s="191">
        <v>0</v>
      </c>
      <c r="T58" s="191">
        <v>0</v>
      </c>
      <c r="U58" s="191">
        <v>0</v>
      </c>
      <c r="V58" s="191">
        <v>0</v>
      </c>
      <c r="W58" s="191">
        <v>0</v>
      </c>
      <c r="X58" s="191">
        <v>2</v>
      </c>
      <c r="Y58" s="191">
        <v>33</v>
      </c>
      <c r="Z58" s="191">
        <v>13</v>
      </c>
      <c r="AA58" s="191">
        <v>13</v>
      </c>
      <c r="AB58" s="191">
        <v>0</v>
      </c>
      <c r="AC58" s="191">
        <v>0</v>
      </c>
      <c r="AD58" s="191">
        <v>2</v>
      </c>
      <c r="AE58" s="191">
        <v>338</v>
      </c>
      <c r="AF58" s="191">
        <v>13</v>
      </c>
      <c r="AG58" s="191">
        <v>0</v>
      </c>
    </row>
    <row r="59" spans="1:33" x14ac:dyDescent="0.25">
      <c r="A59" s="21">
        <v>45200</v>
      </c>
      <c r="B59" s="22" t="str">
        <f>VLOOKUP(J59,PRACTICE!$A$1:$E$41,5,0)</f>
        <v>SE2</v>
      </c>
      <c r="C59" s="191"/>
      <c r="D59" s="191"/>
      <c r="E59" s="191"/>
      <c r="F59" s="191"/>
      <c r="G59" s="191"/>
      <c r="H59" s="191"/>
      <c r="I59" s="191"/>
      <c r="J59" s="191" t="s">
        <v>83</v>
      </c>
      <c r="K59" s="191"/>
      <c r="L59" s="191">
        <v>14328</v>
      </c>
      <c r="M59" s="191">
        <v>0</v>
      </c>
      <c r="N59" s="191">
        <v>0</v>
      </c>
      <c r="O59" s="191">
        <v>0</v>
      </c>
      <c r="P59" s="191">
        <v>0</v>
      </c>
      <c r="Q59" s="191">
        <v>0</v>
      </c>
      <c r="R59" s="191">
        <v>0</v>
      </c>
      <c r="S59" s="191">
        <v>0</v>
      </c>
      <c r="T59" s="191">
        <v>0</v>
      </c>
      <c r="U59" s="191">
        <v>0</v>
      </c>
      <c r="V59" s="191">
        <v>0</v>
      </c>
      <c r="W59" s="191">
        <v>0</v>
      </c>
      <c r="X59" s="191">
        <v>0</v>
      </c>
      <c r="Y59" s="191">
        <v>62</v>
      </c>
      <c r="Z59" s="191">
        <v>0</v>
      </c>
      <c r="AA59" s="191">
        <v>0</v>
      </c>
      <c r="AB59" s="191">
        <v>0</v>
      </c>
      <c r="AC59" s="191">
        <v>0</v>
      </c>
      <c r="AD59" s="191">
        <v>0</v>
      </c>
      <c r="AE59" s="191">
        <v>265</v>
      </c>
      <c r="AF59" s="191">
        <v>0</v>
      </c>
      <c r="AG59" s="191">
        <v>0</v>
      </c>
    </row>
    <row r="60" spans="1:33" x14ac:dyDescent="0.25">
      <c r="A60" s="21">
        <v>45200</v>
      </c>
      <c r="B60" s="22" t="str">
        <f>VLOOKUP(J60,PRACTICE!$A$1:$E$41,5,0)</f>
        <v>SW2</v>
      </c>
      <c r="C60" s="191"/>
      <c r="D60" s="191"/>
      <c r="E60" s="191"/>
      <c r="F60" s="191"/>
      <c r="G60" s="191"/>
      <c r="H60" s="191"/>
      <c r="I60" s="191"/>
      <c r="J60" s="191" t="s">
        <v>56</v>
      </c>
      <c r="K60" s="191"/>
      <c r="L60" s="191">
        <v>12476</v>
      </c>
      <c r="M60" s="191">
        <v>34</v>
      </c>
      <c r="N60" s="191">
        <v>6</v>
      </c>
      <c r="O60" s="191">
        <v>0</v>
      </c>
      <c r="P60" s="191">
        <v>0</v>
      </c>
      <c r="Q60" s="191">
        <v>6</v>
      </c>
      <c r="R60" s="191">
        <v>0</v>
      </c>
      <c r="S60" s="191">
        <v>6</v>
      </c>
      <c r="T60" s="191">
        <v>0</v>
      </c>
      <c r="U60" s="191">
        <v>0</v>
      </c>
      <c r="V60" s="191">
        <v>0</v>
      </c>
      <c r="W60" s="191">
        <v>0</v>
      </c>
      <c r="X60" s="191">
        <v>1</v>
      </c>
      <c r="Y60" s="191">
        <v>69</v>
      </c>
      <c r="Z60" s="191">
        <v>34</v>
      </c>
      <c r="AA60" s="191">
        <v>34</v>
      </c>
      <c r="AB60" s="191">
        <v>0</v>
      </c>
      <c r="AC60" s="191">
        <v>0</v>
      </c>
      <c r="AD60" s="191">
        <v>0</v>
      </c>
      <c r="AE60" s="191">
        <v>431</v>
      </c>
      <c r="AF60" s="191">
        <v>34</v>
      </c>
      <c r="AG60" s="191">
        <v>6</v>
      </c>
    </row>
    <row r="61" spans="1:33" x14ac:dyDescent="0.25">
      <c r="A61" s="21">
        <v>45200</v>
      </c>
      <c r="B61" s="22" t="str">
        <f>VLOOKUP(J61,PRACTICE!$A$1:$E$41,5,0)</f>
        <v>NE2</v>
      </c>
      <c r="C61" s="191"/>
      <c r="D61" s="191"/>
      <c r="E61" s="191"/>
      <c r="F61" s="191"/>
      <c r="G61" s="191"/>
      <c r="H61" s="191"/>
      <c r="I61" s="191"/>
      <c r="J61" s="191" t="s">
        <v>59</v>
      </c>
      <c r="K61" s="191"/>
      <c r="L61" s="191">
        <v>5183</v>
      </c>
      <c r="M61" s="191">
        <v>14</v>
      </c>
      <c r="N61" s="191">
        <v>4</v>
      </c>
      <c r="O61" s="191">
        <v>0</v>
      </c>
      <c r="P61" s="191">
        <v>0</v>
      </c>
      <c r="Q61" s="191">
        <v>4</v>
      </c>
      <c r="R61" s="191">
        <v>0</v>
      </c>
      <c r="S61" s="191">
        <v>4</v>
      </c>
      <c r="T61" s="191">
        <v>0</v>
      </c>
      <c r="U61" s="191">
        <v>0</v>
      </c>
      <c r="V61" s="191">
        <v>0</v>
      </c>
      <c r="W61" s="191">
        <v>0</v>
      </c>
      <c r="X61" s="191">
        <v>0</v>
      </c>
      <c r="Y61" s="191">
        <v>16</v>
      </c>
      <c r="Z61" s="191">
        <v>14</v>
      </c>
      <c r="AA61" s="191">
        <v>6</v>
      </c>
      <c r="AB61" s="191">
        <v>4</v>
      </c>
      <c r="AC61" s="191">
        <v>4</v>
      </c>
      <c r="AD61" s="191">
        <v>0</v>
      </c>
      <c r="AE61" s="191">
        <v>36</v>
      </c>
      <c r="AF61" s="191">
        <v>14</v>
      </c>
      <c r="AG61" s="191">
        <v>4</v>
      </c>
    </row>
    <row r="62" spans="1:33" x14ac:dyDescent="0.25">
      <c r="A62" s="21">
        <v>45200</v>
      </c>
      <c r="B62" s="22" t="str">
        <f>VLOOKUP(J62,PRACTICE!$A$1:$E$41,5,0)</f>
        <v>SW2</v>
      </c>
      <c r="C62" s="191"/>
      <c r="D62" s="191"/>
      <c r="E62" s="191"/>
      <c r="F62" s="191"/>
      <c r="G62" s="191"/>
      <c r="H62" s="191"/>
      <c r="I62" s="191"/>
      <c r="J62" s="191" t="s">
        <v>66</v>
      </c>
      <c r="K62" s="191"/>
      <c r="L62" s="191">
        <v>15903</v>
      </c>
      <c r="M62" s="191">
        <v>117</v>
      </c>
      <c r="N62" s="191">
        <v>12</v>
      </c>
      <c r="O62" s="191">
        <v>3</v>
      </c>
      <c r="P62" s="191">
        <v>0</v>
      </c>
      <c r="Q62" s="191">
        <v>10</v>
      </c>
      <c r="R62" s="191">
        <v>2</v>
      </c>
      <c r="S62" s="191">
        <v>12</v>
      </c>
      <c r="T62" s="191">
        <v>0</v>
      </c>
      <c r="U62" s="191">
        <v>0</v>
      </c>
      <c r="V62" s="191">
        <v>0</v>
      </c>
      <c r="W62" s="191">
        <v>0</v>
      </c>
      <c r="X62" s="191">
        <v>1</v>
      </c>
      <c r="Y62" s="191">
        <v>187</v>
      </c>
      <c r="Z62" s="191">
        <v>117</v>
      </c>
      <c r="AA62" s="191">
        <v>109</v>
      </c>
      <c r="AB62" s="191">
        <v>8</v>
      </c>
      <c r="AC62" s="191">
        <v>0</v>
      </c>
      <c r="AD62" s="191">
        <v>4</v>
      </c>
      <c r="AE62" s="191">
        <v>696</v>
      </c>
      <c r="AF62" s="191">
        <v>117</v>
      </c>
      <c r="AG62" s="191">
        <v>12</v>
      </c>
    </row>
    <row r="63" spans="1:33" x14ac:dyDescent="0.25">
      <c r="A63" s="21">
        <v>45200</v>
      </c>
      <c r="B63" s="22" t="str">
        <f>VLOOKUP(J63,PRACTICE!$A$1:$E$41,5,0)</f>
        <v>SE1</v>
      </c>
      <c r="C63" s="191"/>
      <c r="D63" s="191"/>
      <c r="E63" s="191"/>
      <c r="F63" s="191"/>
      <c r="G63" s="191"/>
      <c r="H63" s="191"/>
      <c r="I63" s="191"/>
      <c r="J63" s="191" t="s">
        <v>67</v>
      </c>
      <c r="K63" s="191"/>
      <c r="L63" s="191">
        <v>11637</v>
      </c>
      <c r="M63" s="191">
        <v>35</v>
      </c>
      <c r="N63" s="191">
        <v>7</v>
      </c>
      <c r="O63" s="191">
        <v>6</v>
      </c>
      <c r="P63" s="191">
        <v>0</v>
      </c>
      <c r="Q63" s="191">
        <v>7</v>
      </c>
      <c r="R63" s="191">
        <v>0</v>
      </c>
      <c r="S63" s="191">
        <v>7</v>
      </c>
      <c r="T63" s="191">
        <v>0</v>
      </c>
      <c r="U63" s="191">
        <v>0</v>
      </c>
      <c r="V63" s="191">
        <v>0</v>
      </c>
      <c r="W63" s="191">
        <v>0</v>
      </c>
      <c r="X63" s="191">
        <v>3</v>
      </c>
      <c r="Y63" s="191">
        <v>51</v>
      </c>
      <c r="Z63" s="191">
        <v>35</v>
      </c>
      <c r="AA63" s="191">
        <v>8</v>
      </c>
      <c r="AB63" s="191">
        <v>16</v>
      </c>
      <c r="AC63" s="191">
        <v>11</v>
      </c>
      <c r="AD63" s="191">
        <v>4</v>
      </c>
      <c r="AE63" s="191">
        <v>194</v>
      </c>
      <c r="AF63" s="191">
        <v>35</v>
      </c>
      <c r="AG63" s="191">
        <v>7</v>
      </c>
    </row>
    <row r="64" spans="1:33" x14ac:dyDescent="0.25">
      <c r="A64" s="21">
        <v>45200</v>
      </c>
      <c r="B64" s="22" t="str">
        <f>VLOOKUP(J64,PRACTICE!$A$1:$E$41,5,0)</f>
        <v>NW1</v>
      </c>
      <c r="C64" s="191"/>
      <c r="D64" s="191"/>
      <c r="E64" s="191"/>
      <c r="F64" s="191"/>
      <c r="G64" s="191"/>
      <c r="H64" s="191"/>
      <c r="I64" s="191"/>
      <c r="J64" s="191" t="s">
        <v>81</v>
      </c>
      <c r="K64" s="191"/>
      <c r="L64" s="191">
        <v>8551</v>
      </c>
      <c r="M64" s="191">
        <v>9</v>
      </c>
      <c r="N64" s="191">
        <v>3</v>
      </c>
      <c r="O64" s="191">
        <v>0</v>
      </c>
      <c r="P64" s="191">
        <v>0</v>
      </c>
      <c r="Q64" s="191">
        <v>2</v>
      </c>
      <c r="R64" s="191">
        <v>1</v>
      </c>
      <c r="S64" s="191">
        <v>3</v>
      </c>
      <c r="T64" s="191">
        <v>0</v>
      </c>
      <c r="U64" s="191">
        <v>0</v>
      </c>
      <c r="V64" s="191">
        <v>0</v>
      </c>
      <c r="W64" s="191">
        <v>0</v>
      </c>
      <c r="X64" s="191">
        <v>0</v>
      </c>
      <c r="Y64" s="191">
        <v>17</v>
      </c>
      <c r="Z64" s="191">
        <v>9</v>
      </c>
      <c r="AA64" s="191">
        <v>0</v>
      </c>
      <c r="AB64" s="191">
        <v>5</v>
      </c>
      <c r="AC64" s="191">
        <v>4</v>
      </c>
      <c r="AD64" s="191">
        <v>1</v>
      </c>
      <c r="AE64" s="191">
        <v>201</v>
      </c>
      <c r="AF64" s="191">
        <v>9</v>
      </c>
      <c r="AG64" s="191">
        <v>3</v>
      </c>
    </row>
    <row r="65" spans="1:33" x14ac:dyDescent="0.25">
      <c r="A65" s="21">
        <v>45200</v>
      </c>
      <c r="B65" s="22" t="str">
        <f>VLOOKUP(J65,PRACTICE!$A$1:$E$41,5,0)</f>
        <v>SW1</v>
      </c>
      <c r="C65" s="191"/>
      <c r="D65" s="191"/>
      <c r="E65" s="191"/>
      <c r="F65" s="191"/>
      <c r="G65" s="191"/>
      <c r="H65" s="191"/>
      <c r="I65" s="191"/>
      <c r="J65" s="191" t="s">
        <v>72</v>
      </c>
      <c r="K65" s="191"/>
      <c r="L65" s="191">
        <v>10459</v>
      </c>
      <c r="M65" s="191">
        <v>3</v>
      </c>
      <c r="N65" s="191">
        <v>0</v>
      </c>
      <c r="O65" s="191">
        <v>0</v>
      </c>
      <c r="P65" s="191">
        <v>0</v>
      </c>
      <c r="Q65" s="191">
        <v>0</v>
      </c>
      <c r="R65" s="191">
        <v>0</v>
      </c>
      <c r="S65" s="191">
        <v>0</v>
      </c>
      <c r="T65" s="191">
        <v>0</v>
      </c>
      <c r="U65" s="191">
        <v>0</v>
      </c>
      <c r="V65" s="191">
        <v>0</v>
      </c>
      <c r="W65" s="191">
        <v>0</v>
      </c>
      <c r="X65" s="191">
        <v>0</v>
      </c>
      <c r="Y65" s="191">
        <v>12</v>
      </c>
      <c r="Z65" s="191">
        <v>3</v>
      </c>
      <c r="AA65" s="191">
        <v>3</v>
      </c>
      <c r="AB65" s="191">
        <v>0</v>
      </c>
      <c r="AC65" s="191">
        <v>0</v>
      </c>
      <c r="AD65" s="191">
        <v>0</v>
      </c>
      <c r="AE65" s="191">
        <v>231</v>
      </c>
      <c r="AF65" s="191">
        <v>3</v>
      </c>
      <c r="AG65" s="191">
        <v>0</v>
      </c>
    </row>
    <row r="66" spans="1:33" x14ac:dyDescent="0.25">
      <c r="A66" s="21">
        <v>45200</v>
      </c>
      <c r="B66" s="22" t="str">
        <f>VLOOKUP(J66,PRACTICE!$A$1:$E$41,5,0)</f>
        <v>NW1</v>
      </c>
      <c r="C66" s="191"/>
      <c r="D66" s="191"/>
      <c r="E66" s="191"/>
      <c r="F66" s="191"/>
      <c r="G66" s="191"/>
      <c r="H66" s="191"/>
      <c r="I66" s="191"/>
      <c r="J66" s="191" t="s">
        <v>62</v>
      </c>
      <c r="K66" s="191"/>
      <c r="L66" s="191">
        <v>12448</v>
      </c>
      <c r="M66" s="191">
        <v>59</v>
      </c>
      <c r="N66" s="191">
        <v>9</v>
      </c>
      <c r="O66" s="191">
        <v>1</v>
      </c>
      <c r="P66" s="191">
        <v>0</v>
      </c>
      <c r="Q66" s="191">
        <v>4</v>
      </c>
      <c r="R66" s="191">
        <v>5</v>
      </c>
      <c r="S66" s="191">
        <v>9</v>
      </c>
      <c r="T66" s="191">
        <v>0</v>
      </c>
      <c r="U66" s="191">
        <v>0</v>
      </c>
      <c r="V66" s="191">
        <v>0</v>
      </c>
      <c r="W66" s="191">
        <v>0</v>
      </c>
      <c r="X66" s="191">
        <v>0</v>
      </c>
      <c r="Y66" s="191">
        <v>78</v>
      </c>
      <c r="Z66" s="191">
        <v>59</v>
      </c>
      <c r="AA66" s="191">
        <v>51</v>
      </c>
      <c r="AB66" s="191">
        <v>8</v>
      </c>
      <c r="AC66" s="191">
        <v>0</v>
      </c>
      <c r="AD66" s="191">
        <v>0</v>
      </c>
      <c r="AE66" s="191">
        <v>341</v>
      </c>
      <c r="AF66" s="191">
        <v>59</v>
      </c>
      <c r="AG66" s="191">
        <v>9</v>
      </c>
    </row>
    <row r="67" spans="1:33" x14ac:dyDescent="0.25">
      <c r="A67" s="21">
        <v>45200</v>
      </c>
      <c r="B67" s="22" t="str">
        <f>VLOOKUP(J67,PRACTICE!$A$1:$E$41,5,0)</f>
        <v>SE2</v>
      </c>
      <c r="C67" s="191"/>
      <c r="D67" s="191"/>
      <c r="E67" s="191"/>
      <c r="F67" s="191"/>
      <c r="G67" s="191"/>
      <c r="H67" s="191"/>
      <c r="I67" s="191"/>
      <c r="J67" s="191" t="s">
        <v>58</v>
      </c>
      <c r="K67" s="191"/>
      <c r="L67" s="191">
        <v>7428</v>
      </c>
      <c r="M67" s="191">
        <v>11</v>
      </c>
      <c r="N67" s="191">
        <v>2</v>
      </c>
      <c r="O67" s="191">
        <v>0</v>
      </c>
      <c r="P67" s="191">
        <v>0</v>
      </c>
      <c r="Q67" s="191">
        <v>1</v>
      </c>
      <c r="R67" s="191">
        <v>1</v>
      </c>
      <c r="S67" s="191">
        <v>2</v>
      </c>
      <c r="T67" s="191">
        <v>0</v>
      </c>
      <c r="U67" s="191">
        <v>0</v>
      </c>
      <c r="V67" s="191">
        <v>0</v>
      </c>
      <c r="W67" s="191">
        <v>0</v>
      </c>
      <c r="X67" s="191">
        <v>0</v>
      </c>
      <c r="Y67" s="191">
        <v>21</v>
      </c>
      <c r="Z67" s="191">
        <v>11</v>
      </c>
      <c r="AA67" s="191">
        <v>11</v>
      </c>
      <c r="AB67" s="191">
        <v>0</v>
      </c>
      <c r="AC67" s="191">
        <v>0</v>
      </c>
      <c r="AD67" s="191">
        <v>0</v>
      </c>
      <c r="AE67" s="191">
        <v>266</v>
      </c>
      <c r="AF67" s="191">
        <v>11</v>
      </c>
      <c r="AG67" s="191">
        <v>2</v>
      </c>
    </row>
    <row r="68" spans="1:33" x14ac:dyDescent="0.25">
      <c r="A68" s="21">
        <v>45200</v>
      </c>
      <c r="B68" s="22" t="str">
        <f>VLOOKUP(J68,PRACTICE!$A$1:$E$41,5,0)</f>
        <v>NE2</v>
      </c>
      <c r="C68" s="191"/>
      <c r="D68" s="191"/>
      <c r="E68" s="191"/>
      <c r="F68" s="191"/>
      <c r="G68" s="191"/>
      <c r="H68" s="191"/>
      <c r="I68" s="191"/>
      <c r="J68" s="191" t="s">
        <v>74</v>
      </c>
      <c r="K68" s="191"/>
      <c r="L68" s="191">
        <v>5069</v>
      </c>
      <c r="M68" s="191">
        <v>14</v>
      </c>
      <c r="N68" s="191">
        <v>4</v>
      </c>
      <c r="O68" s="191">
        <v>1</v>
      </c>
      <c r="P68" s="191">
        <v>0</v>
      </c>
      <c r="Q68" s="191">
        <v>4</v>
      </c>
      <c r="R68" s="191">
        <v>0</v>
      </c>
      <c r="S68" s="191">
        <v>4</v>
      </c>
      <c r="T68" s="191">
        <v>0</v>
      </c>
      <c r="U68" s="191">
        <v>0</v>
      </c>
      <c r="V68" s="191">
        <v>0</v>
      </c>
      <c r="W68" s="191">
        <v>0</v>
      </c>
      <c r="X68" s="191">
        <v>0</v>
      </c>
      <c r="Y68" s="191">
        <v>23</v>
      </c>
      <c r="Z68" s="191">
        <v>14</v>
      </c>
      <c r="AA68" s="191">
        <v>2</v>
      </c>
      <c r="AB68" s="191">
        <v>12</v>
      </c>
      <c r="AC68" s="191">
        <v>0</v>
      </c>
      <c r="AD68" s="191">
        <v>0</v>
      </c>
      <c r="AE68" s="191">
        <v>148</v>
      </c>
      <c r="AF68" s="191">
        <v>14</v>
      </c>
      <c r="AG68" s="191">
        <v>4</v>
      </c>
    </row>
    <row r="69" spans="1:33" x14ac:dyDescent="0.25">
      <c r="A69" s="21">
        <v>45200</v>
      </c>
      <c r="B69" s="22" t="str">
        <f>VLOOKUP(J69,PRACTICE!$A$1:$E$41,5,0)</f>
        <v>SE2</v>
      </c>
      <c r="C69" s="191"/>
      <c r="D69" s="191"/>
      <c r="E69" s="191"/>
      <c r="F69" s="191"/>
      <c r="G69" s="191"/>
      <c r="H69" s="191"/>
      <c r="I69" s="191"/>
      <c r="J69" s="191" t="s">
        <v>84</v>
      </c>
      <c r="K69" s="191"/>
      <c r="L69" s="191">
        <v>8079</v>
      </c>
      <c r="M69" s="191">
        <v>19</v>
      </c>
      <c r="N69" s="191">
        <v>0</v>
      </c>
      <c r="O69" s="191">
        <v>0</v>
      </c>
      <c r="P69" s="191">
        <v>0</v>
      </c>
      <c r="Q69" s="191">
        <v>0</v>
      </c>
      <c r="R69" s="191">
        <v>0</v>
      </c>
      <c r="S69" s="191">
        <v>0</v>
      </c>
      <c r="T69" s="191">
        <v>0</v>
      </c>
      <c r="U69" s="191">
        <v>0</v>
      </c>
      <c r="V69" s="191">
        <v>0</v>
      </c>
      <c r="W69" s="191">
        <v>0</v>
      </c>
      <c r="X69" s="191">
        <v>0</v>
      </c>
      <c r="Y69" s="191">
        <v>41</v>
      </c>
      <c r="Z69" s="191">
        <v>19</v>
      </c>
      <c r="AA69" s="191">
        <v>1</v>
      </c>
      <c r="AB69" s="191">
        <v>6</v>
      </c>
      <c r="AC69" s="191">
        <v>12</v>
      </c>
      <c r="AD69" s="191">
        <v>1</v>
      </c>
      <c r="AE69" s="191">
        <v>356</v>
      </c>
      <c r="AF69" s="191">
        <v>19</v>
      </c>
      <c r="AG69" s="191">
        <v>0</v>
      </c>
    </row>
    <row r="70" spans="1:33" x14ac:dyDescent="0.25">
      <c r="A70" s="21">
        <v>45200</v>
      </c>
      <c r="B70" s="22" t="str">
        <f>VLOOKUP(J70,PRACTICE!$A$1:$E$41,5,0)</f>
        <v>SW1</v>
      </c>
      <c r="C70" s="191"/>
      <c r="D70" s="191"/>
      <c r="E70" s="191"/>
      <c r="F70" s="191"/>
      <c r="G70" s="191"/>
      <c r="H70" s="191"/>
      <c r="I70" s="191"/>
      <c r="J70" s="191" t="s">
        <v>76</v>
      </c>
      <c r="K70" s="191"/>
      <c r="L70" s="191">
        <v>4536</v>
      </c>
      <c r="M70" s="191">
        <v>11</v>
      </c>
      <c r="N70" s="191">
        <v>2</v>
      </c>
      <c r="O70" s="191">
        <v>1</v>
      </c>
      <c r="P70" s="191">
        <v>1</v>
      </c>
      <c r="Q70" s="191">
        <v>0</v>
      </c>
      <c r="R70" s="191">
        <v>2</v>
      </c>
      <c r="S70" s="191">
        <v>2</v>
      </c>
      <c r="T70" s="191">
        <v>0</v>
      </c>
      <c r="U70" s="191">
        <v>0</v>
      </c>
      <c r="V70" s="191">
        <v>0</v>
      </c>
      <c r="W70" s="191">
        <v>0</v>
      </c>
      <c r="X70" s="191">
        <v>0</v>
      </c>
      <c r="Y70" s="191">
        <v>19</v>
      </c>
      <c r="Z70" s="191">
        <v>11</v>
      </c>
      <c r="AA70" s="191">
        <v>4</v>
      </c>
      <c r="AB70" s="191">
        <v>7</v>
      </c>
      <c r="AC70" s="191">
        <v>0</v>
      </c>
      <c r="AD70" s="191">
        <v>0</v>
      </c>
      <c r="AE70" s="191">
        <v>141</v>
      </c>
      <c r="AF70" s="191">
        <v>11</v>
      </c>
      <c r="AG70" s="191">
        <v>2</v>
      </c>
    </row>
    <row r="71" spans="1:33" x14ac:dyDescent="0.25">
      <c r="A71" s="21">
        <v>45200</v>
      </c>
      <c r="B71" s="22" t="str">
        <f>VLOOKUP(J71,PRACTICE!$A$1:$E$41,5,0)</f>
        <v>SE2</v>
      </c>
      <c r="C71" s="191"/>
      <c r="D71" s="191"/>
      <c r="E71" s="191"/>
      <c r="F71" s="191"/>
      <c r="G71" s="191"/>
      <c r="H71" s="191"/>
      <c r="I71" s="191"/>
      <c r="J71" s="191" t="s">
        <v>60</v>
      </c>
      <c r="K71" s="191"/>
      <c r="L71" s="191">
        <v>1268</v>
      </c>
      <c r="M71" s="191">
        <v>0</v>
      </c>
      <c r="N71" s="191">
        <v>41</v>
      </c>
      <c r="O71" s="191">
        <v>4</v>
      </c>
      <c r="P71" s="191">
        <v>2</v>
      </c>
      <c r="Q71" s="191">
        <v>0</v>
      </c>
      <c r="R71" s="191">
        <v>41</v>
      </c>
      <c r="S71" s="191">
        <v>41</v>
      </c>
      <c r="T71" s="191">
        <v>0</v>
      </c>
      <c r="U71" s="191">
        <v>0</v>
      </c>
      <c r="V71" s="191">
        <v>0</v>
      </c>
      <c r="W71" s="191">
        <v>0</v>
      </c>
      <c r="X71" s="191">
        <v>0</v>
      </c>
      <c r="Y71" s="191">
        <v>162</v>
      </c>
      <c r="Z71" s="191">
        <v>0</v>
      </c>
      <c r="AA71" s="191">
        <v>0</v>
      </c>
      <c r="AB71" s="191">
        <v>0</v>
      </c>
      <c r="AC71" s="191">
        <v>0</v>
      </c>
      <c r="AD71" s="191">
        <v>0</v>
      </c>
      <c r="AE71" s="191">
        <v>56</v>
      </c>
      <c r="AF71" s="191">
        <v>0</v>
      </c>
      <c r="AG71" s="191">
        <v>41</v>
      </c>
    </row>
    <row r="72" spans="1:33" x14ac:dyDescent="0.25">
      <c r="A72" s="21">
        <v>45200</v>
      </c>
      <c r="B72" s="22" t="str">
        <f>VLOOKUP(J72,PRACTICE!$A$1:$E$41,5,0)</f>
        <v>SW2</v>
      </c>
      <c r="C72" s="191"/>
      <c r="D72" s="191"/>
      <c r="E72" s="191"/>
      <c r="F72" s="191"/>
      <c r="G72" s="191"/>
      <c r="H72" s="191"/>
      <c r="I72" s="191"/>
      <c r="J72" s="191" t="s">
        <v>77</v>
      </c>
      <c r="K72" s="191"/>
      <c r="L72" s="191">
        <v>9232</v>
      </c>
      <c r="M72" s="191">
        <v>59</v>
      </c>
      <c r="N72" s="191">
        <v>0</v>
      </c>
      <c r="O72" s="191">
        <v>0</v>
      </c>
      <c r="P72" s="191">
        <v>0</v>
      </c>
      <c r="Q72" s="191">
        <v>0</v>
      </c>
      <c r="R72" s="191">
        <v>0</v>
      </c>
      <c r="S72" s="191">
        <v>0</v>
      </c>
      <c r="T72" s="191">
        <v>0</v>
      </c>
      <c r="U72" s="191">
        <v>0</v>
      </c>
      <c r="V72" s="191">
        <v>0</v>
      </c>
      <c r="W72" s="191">
        <v>0</v>
      </c>
      <c r="X72" s="191">
        <v>0</v>
      </c>
      <c r="Y72" s="191">
        <v>101</v>
      </c>
      <c r="Z72" s="191">
        <v>59</v>
      </c>
      <c r="AA72" s="191">
        <v>46</v>
      </c>
      <c r="AB72" s="191">
        <v>13</v>
      </c>
      <c r="AC72" s="191">
        <v>0</v>
      </c>
      <c r="AD72" s="191">
        <v>0</v>
      </c>
      <c r="AE72" s="191">
        <v>236</v>
      </c>
      <c r="AF72" s="191">
        <v>59</v>
      </c>
      <c r="AG72" s="191">
        <v>0</v>
      </c>
    </row>
    <row r="73" spans="1:33" x14ac:dyDescent="0.25">
      <c r="A73" s="21">
        <v>45200</v>
      </c>
      <c r="B73" s="22" t="str">
        <f>VLOOKUP(J73,PRACTICE!$A$1:$E$41,5,0)</f>
        <v>NW2</v>
      </c>
      <c r="C73" s="191"/>
      <c r="D73" s="191"/>
      <c r="E73" s="191"/>
      <c r="F73" s="191"/>
      <c r="G73" s="191"/>
      <c r="H73" s="191"/>
      <c r="I73" s="191"/>
      <c r="J73" s="191" t="s">
        <v>48</v>
      </c>
      <c r="K73" s="191"/>
      <c r="L73" s="191">
        <v>6738</v>
      </c>
      <c r="M73" s="191">
        <v>8</v>
      </c>
      <c r="N73" s="191">
        <v>1</v>
      </c>
      <c r="O73" s="191">
        <v>0</v>
      </c>
      <c r="P73" s="191">
        <v>0</v>
      </c>
      <c r="Q73" s="191">
        <v>1</v>
      </c>
      <c r="R73" s="191">
        <v>0</v>
      </c>
      <c r="S73" s="191">
        <v>1</v>
      </c>
      <c r="T73" s="191">
        <v>0</v>
      </c>
      <c r="U73" s="191">
        <v>0</v>
      </c>
      <c r="V73" s="191">
        <v>0</v>
      </c>
      <c r="W73" s="191">
        <v>0</v>
      </c>
      <c r="X73" s="191">
        <v>0</v>
      </c>
      <c r="Y73" s="191">
        <v>35</v>
      </c>
      <c r="Z73" s="191">
        <v>8</v>
      </c>
      <c r="AA73" s="191">
        <v>8</v>
      </c>
      <c r="AB73" s="191">
        <v>0</v>
      </c>
      <c r="AC73" s="191">
        <v>0</v>
      </c>
      <c r="AD73" s="191">
        <v>0</v>
      </c>
      <c r="AE73" s="191">
        <v>236</v>
      </c>
      <c r="AF73" s="191">
        <v>8</v>
      </c>
      <c r="AG73" s="191">
        <v>1</v>
      </c>
    </row>
    <row r="74" spans="1:33" x14ac:dyDescent="0.25">
      <c r="A74" s="21">
        <v>45200</v>
      </c>
      <c r="B74" s="22" t="str">
        <f>VLOOKUP(J74,PRACTICE!$A$1:$E$41,5,0)</f>
        <v>SW2</v>
      </c>
      <c r="C74" s="191"/>
      <c r="D74" s="191"/>
      <c r="E74" s="191"/>
      <c r="F74" s="191"/>
      <c r="G74" s="191"/>
      <c r="H74" s="191"/>
      <c r="I74" s="191"/>
      <c r="J74" s="191" t="s">
        <v>70</v>
      </c>
      <c r="K74" s="191"/>
      <c r="L74" s="191">
        <v>9510</v>
      </c>
      <c r="M74" s="191">
        <v>22</v>
      </c>
      <c r="N74" s="191">
        <v>0</v>
      </c>
      <c r="O74" s="191">
        <v>0</v>
      </c>
      <c r="P74" s="191">
        <v>0</v>
      </c>
      <c r="Q74" s="191">
        <v>0</v>
      </c>
      <c r="R74" s="191">
        <v>0</v>
      </c>
      <c r="S74" s="191">
        <v>0</v>
      </c>
      <c r="T74" s="191">
        <v>0</v>
      </c>
      <c r="U74" s="191">
        <v>0</v>
      </c>
      <c r="V74" s="191">
        <v>0</v>
      </c>
      <c r="W74" s="191">
        <v>0</v>
      </c>
      <c r="X74" s="191">
        <v>0</v>
      </c>
      <c r="Y74" s="191">
        <v>137</v>
      </c>
      <c r="Z74" s="191">
        <v>22</v>
      </c>
      <c r="AA74" s="191">
        <v>22</v>
      </c>
      <c r="AB74" s="191">
        <v>0</v>
      </c>
      <c r="AC74" s="191">
        <v>0</v>
      </c>
      <c r="AD74" s="191">
        <v>1</v>
      </c>
      <c r="AE74" s="191">
        <v>197</v>
      </c>
      <c r="AF74" s="191">
        <v>22</v>
      </c>
      <c r="AG74" s="191">
        <v>0</v>
      </c>
    </row>
    <row r="75" spans="1:33" x14ac:dyDescent="0.25">
      <c r="A75" s="21">
        <v>45200</v>
      </c>
      <c r="B75" s="22" t="str">
        <f>VLOOKUP(J75,PRACTICE!$A$1:$E$41,5,0)</f>
        <v>NE2</v>
      </c>
      <c r="C75" s="191"/>
      <c r="D75" s="191"/>
      <c r="E75" s="191"/>
      <c r="F75" s="191"/>
      <c r="G75" s="191"/>
      <c r="H75" s="191"/>
      <c r="I75" s="191"/>
      <c r="J75" s="191" t="s">
        <v>53</v>
      </c>
      <c r="K75" s="191"/>
      <c r="L75" s="191">
        <v>6135</v>
      </c>
      <c r="M75" s="191">
        <v>4</v>
      </c>
      <c r="N75" s="191">
        <v>0</v>
      </c>
      <c r="O75" s="191">
        <v>0</v>
      </c>
      <c r="P75" s="191">
        <v>0</v>
      </c>
      <c r="Q75" s="191">
        <v>0</v>
      </c>
      <c r="R75" s="191">
        <v>0</v>
      </c>
      <c r="S75" s="191">
        <v>0</v>
      </c>
      <c r="T75" s="191">
        <v>0</v>
      </c>
      <c r="U75" s="191">
        <v>0</v>
      </c>
      <c r="V75" s="191">
        <v>0</v>
      </c>
      <c r="W75" s="191">
        <v>0</v>
      </c>
      <c r="X75" s="191">
        <v>0</v>
      </c>
      <c r="Y75" s="191">
        <v>6</v>
      </c>
      <c r="Z75" s="191">
        <v>4</v>
      </c>
      <c r="AA75" s="191">
        <v>3</v>
      </c>
      <c r="AB75" s="191">
        <v>0</v>
      </c>
      <c r="AC75" s="191">
        <v>1</v>
      </c>
      <c r="AD75" s="191">
        <v>0</v>
      </c>
      <c r="AE75" s="191">
        <v>25</v>
      </c>
      <c r="AF75" s="191">
        <v>4</v>
      </c>
      <c r="AG75" s="191">
        <v>0</v>
      </c>
    </row>
    <row r="76" spans="1:33" x14ac:dyDescent="0.25">
      <c r="A76" s="21">
        <v>45200</v>
      </c>
      <c r="B76" s="22" t="str">
        <f>VLOOKUP(J76,PRACTICE!$A$1:$E$41,5,0)</f>
        <v>NE2</v>
      </c>
      <c r="C76" s="191"/>
      <c r="D76" s="191"/>
      <c r="E76" s="191"/>
      <c r="F76" s="191"/>
      <c r="G76" s="191"/>
      <c r="H76" s="191"/>
      <c r="I76" s="191"/>
      <c r="J76" s="191" t="s">
        <v>57</v>
      </c>
      <c r="K76" s="191"/>
      <c r="L76" s="191">
        <v>3091</v>
      </c>
      <c r="M76" s="191">
        <v>0</v>
      </c>
      <c r="N76" s="191">
        <v>0</v>
      </c>
      <c r="O76" s="191">
        <v>0</v>
      </c>
      <c r="P76" s="191">
        <v>0</v>
      </c>
      <c r="Q76" s="191">
        <v>0</v>
      </c>
      <c r="R76" s="191">
        <v>0</v>
      </c>
      <c r="S76" s="191">
        <v>0</v>
      </c>
      <c r="T76" s="191">
        <v>0</v>
      </c>
      <c r="U76" s="191">
        <v>0</v>
      </c>
      <c r="V76" s="191">
        <v>0</v>
      </c>
      <c r="W76" s="191">
        <v>0</v>
      </c>
      <c r="X76" s="191">
        <v>0</v>
      </c>
      <c r="Y76" s="191">
        <v>8</v>
      </c>
      <c r="Z76" s="191">
        <v>0</v>
      </c>
      <c r="AA76" s="191">
        <v>0</v>
      </c>
      <c r="AB76" s="191">
        <v>0</v>
      </c>
      <c r="AC76" s="191">
        <v>0</v>
      </c>
      <c r="AD76" s="191">
        <v>0</v>
      </c>
      <c r="AE76" s="191">
        <v>66</v>
      </c>
      <c r="AF76" s="191">
        <v>0</v>
      </c>
      <c r="AG76" s="191">
        <v>0</v>
      </c>
    </row>
    <row r="77" spans="1:33" x14ac:dyDescent="0.25">
      <c r="A77" s="21">
        <v>45200</v>
      </c>
      <c r="B77" s="22" t="str">
        <f>VLOOKUP(J77,PRACTICE!$A$1:$E$41,5,0)</f>
        <v>NE1</v>
      </c>
      <c r="C77" s="191"/>
      <c r="D77" s="191"/>
      <c r="E77" s="191"/>
      <c r="F77" s="191"/>
      <c r="G77" s="191"/>
      <c r="H77" s="191"/>
      <c r="I77" s="191"/>
      <c r="J77" s="191" t="s">
        <v>54</v>
      </c>
      <c r="K77" s="191"/>
      <c r="L77" s="191">
        <v>8766</v>
      </c>
      <c r="M77" s="191">
        <v>1</v>
      </c>
      <c r="N77" s="191">
        <v>0</v>
      </c>
      <c r="O77" s="191">
        <v>0</v>
      </c>
      <c r="P77" s="191">
        <v>0</v>
      </c>
      <c r="Q77" s="191">
        <v>0</v>
      </c>
      <c r="R77" s="191">
        <v>0</v>
      </c>
      <c r="S77" s="191">
        <v>0</v>
      </c>
      <c r="T77" s="191">
        <v>0</v>
      </c>
      <c r="U77" s="191">
        <v>0</v>
      </c>
      <c r="V77" s="191">
        <v>0</v>
      </c>
      <c r="W77" s="191">
        <v>0</v>
      </c>
      <c r="X77" s="191">
        <v>1</v>
      </c>
      <c r="Y77" s="191">
        <v>3</v>
      </c>
      <c r="Z77" s="191">
        <v>1</v>
      </c>
      <c r="AA77" s="191">
        <v>1</v>
      </c>
      <c r="AB77" s="191">
        <v>0</v>
      </c>
      <c r="AC77" s="191">
        <v>0</v>
      </c>
      <c r="AD77" s="191">
        <v>1</v>
      </c>
      <c r="AE77" s="191">
        <v>20</v>
      </c>
      <c r="AF77" s="191">
        <v>1</v>
      </c>
      <c r="AG77" s="191">
        <v>0</v>
      </c>
    </row>
    <row r="78" spans="1:33" x14ac:dyDescent="0.25">
      <c r="A78" s="21">
        <v>45200</v>
      </c>
      <c r="B78" s="22" t="str">
        <f>VLOOKUP(J78,PRACTICE!$A$1:$E$41,5,0)</f>
        <v>SW2</v>
      </c>
      <c r="C78" s="191"/>
      <c r="D78" s="191"/>
      <c r="E78" s="191"/>
      <c r="F78" s="191"/>
      <c r="G78" s="191"/>
      <c r="H78" s="191"/>
      <c r="I78" s="191"/>
      <c r="J78" s="191" t="s">
        <v>63</v>
      </c>
      <c r="K78" s="191"/>
      <c r="L78" s="191">
        <v>9120</v>
      </c>
      <c r="M78" s="191">
        <v>131</v>
      </c>
      <c r="N78" s="191">
        <v>5</v>
      </c>
      <c r="O78" s="191">
        <v>0</v>
      </c>
      <c r="P78" s="191">
        <v>0</v>
      </c>
      <c r="Q78" s="191">
        <v>2</v>
      </c>
      <c r="R78" s="191">
        <v>3</v>
      </c>
      <c r="S78" s="191">
        <v>5</v>
      </c>
      <c r="T78" s="191">
        <v>0</v>
      </c>
      <c r="U78" s="191">
        <v>0</v>
      </c>
      <c r="V78" s="191">
        <v>0</v>
      </c>
      <c r="W78" s="191">
        <v>0</v>
      </c>
      <c r="X78" s="191">
        <v>0</v>
      </c>
      <c r="Y78" s="191">
        <v>200</v>
      </c>
      <c r="Z78" s="191">
        <v>131</v>
      </c>
      <c r="AA78" s="191">
        <v>131</v>
      </c>
      <c r="AB78" s="191">
        <v>0</v>
      </c>
      <c r="AC78" s="191">
        <v>0</v>
      </c>
      <c r="AD78" s="191">
        <v>0</v>
      </c>
      <c r="AE78" s="191">
        <v>372</v>
      </c>
      <c r="AF78" s="191">
        <v>131</v>
      </c>
      <c r="AG78" s="191">
        <v>5</v>
      </c>
    </row>
    <row r="79" spans="1:33" x14ac:dyDescent="0.25">
      <c r="A79" s="21">
        <v>45200</v>
      </c>
      <c r="B79" s="22" t="str">
        <f>VLOOKUP(J79,PRACTICE!$A$1:$E$41,5,0)</f>
        <v>NW2</v>
      </c>
      <c r="C79" s="191"/>
      <c r="D79" s="191"/>
      <c r="E79" s="191"/>
      <c r="F79" s="191"/>
      <c r="G79" s="191"/>
      <c r="H79" s="191"/>
      <c r="I79" s="191"/>
      <c r="J79" s="191" t="s">
        <v>51</v>
      </c>
      <c r="K79" s="191"/>
      <c r="L79" s="191">
        <v>4761</v>
      </c>
      <c r="M79" s="191">
        <v>0</v>
      </c>
      <c r="N79" s="191">
        <v>0</v>
      </c>
      <c r="O79" s="191">
        <v>0</v>
      </c>
      <c r="P79" s="191">
        <v>0</v>
      </c>
      <c r="Q79" s="191">
        <v>0</v>
      </c>
      <c r="R79" s="191">
        <v>0</v>
      </c>
      <c r="S79" s="191">
        <v>0</v>
      </c>
      <c r="T79" s="191">
        <v>0</v>
      </c>
      <c r="U79" s="191">
        <v>0</v>
      </c>
      <c r="V79" s="191">
        <v>0</v>
      </c>
      <c r="W79" s="191">
        <v>0</v>
      </c>
      <c r="X79" s="191">
        <v>0</v>
      </c>
      <c r="Y79" s="191">
        <v>37</v>
      </c>
      <c r="Z79" s="191">
        <v>0</v>
      </c>
      <c r="AA79" s="191">
        <v>0</v>
      </c>
      <c r="AB79" s="191">
        <v>0</v>
      </c>
      <c r="AC79" s="191">
        <v>0</v>
      </c>
      <c r="AD79" s="191">
        <v>0</v>
      </c>
      <c r="AE79" s="191">
        <v>200</v>
      </c>
      <c r="AF79" s="191">
        <v>0</v>
      </c>
      <c r="AG79" s="191">
        <v>0</v>
      </c>
    </row>
    <row r="80" spans="1:33" x14ac:dyDescent="0.25">
      <c r="A80" s="21">
        <v>45200</v>
      </c>
      <c r="B80" s="22" t="str">
        <f>VLOOKUP(J80,PRACTICE!$A$1:$E$41,5,0)</f>
        <v>NE2</v>
      </c>
      <c r="C80" s="191"/>
      <c r="D80" s="191"/>
      <c r="E80" s="191"/>
      <c r="F80" s="191"/>
      <c r="G80" s="191"/>
      <c r="H80" s="191"/>
      <c r="I80" s="191"/>
      <c r="J80" s="191" t="s">
        <v>75</v>
      </c>
      <c r="K80" s="191"/>
      <c r="L80" s="191">
        <v>1824</v>
      </c>
      <c r="M80" s="191">
        <v>5</v>
      </c>
      <c r="N80" s="191">
        <v>1</v>
      </c>
      <c r="O80" s="191">
        <v>0</v>
      </c>
      <c r="P80" s="191">
        <v>0</v>
      </c>
      <c r="Q80" s="191">
        <v>1</v>
      </c>
      <c r="R80" s="191">
        <v>0</v>
      </c>
      <c r="S80" s="191">
        <v>1</v>
      </c>
      <c r="T80" s="191">
        <v>0</v>
      </c>
      <c r="U80" s="191">
        <v>0</v>
      </c>
      <c r="V80" s="191">
        <v>0</v>
      </c>
      <c r="W80" s="191">
        <v>0</v>
      </c>
      <c r="X80" s="191">
        <v>0</v>
      </c>
      <c r="Y80" s="191">
        <v>10</v>
      </c>
      <c r="Z80" s="191">
        <v>5</v>
      </c>
      <c r="AA80" s="191">
        <v>3</v>
      </c>
      <c r="AB80" s="191">
        <v>1</v>
      </c>
      <c r="AC80" s="191">
        <v>1</v>
      </c>
      <c r="AD80" s="191">
        <v>0</v>
      </c>
      <c r="AE80" s="191">
        <v>26</v>
      </c>
      <c r="AF80" s="191">
        <v>5</v>
      </c>
      <c r="AG80" s="191">
        <v>1</v>
      </c>
    </row>
    <row r="81" spans="1:33" x14ac:dyDescent="0.25">
      <c r="A81" s="21">
        <v>45200</v>
      </c>
      <c r="B81" s="22" t="str">
        <f>VLOOKUP(J81,PRACTICE!$A$1:$E$41,5,0)</f>
        <v>NW1</v>
      </c>
      <c r="C81" s="191"/>
      <c r="D81" s="191"/>
      <c r="E81" s="191"/>
      <c r="F81" s="191"/>
      <c r="G81" s="191"/>
      <c r="H81" s="191"/>
      <c r="I81" s="191"/>
      <c r="J81" s="191" t="s">
        <v>46</v>
      </c>
      <c r="K81" s="191"/>
      <c r="L81" s="191">
        <v>5960</v>
      </c>
      <c r="M81" s="191">
        <v>13</v>
      </c>
      <c r="N81" s="191">
        <v>4</v>
      </c>
      <c r="O81" s="191">
        <v>1</v>
      </c>
      <c r="P81" s="191">
        <v>0</v>
      </c>
      <c r="Q81" s="191">
        <v>4</v>
      </c>
      <c r="R81" s="191">
        <v>0</v>
      </c>
      <c r="S81" s="191">
        <v>4</v>
      </c>
      <c r="T81" s="191">
        <v>0</v>
      </c>
      <c r="U81" s="191">
        <v>0</v>
      </c>
      <c r="V81" s="191">
        <v>0</v>
      </c>
      <c r="W81" s="191">
        <v>0</v>
      </c>
      <c r="X81" s="191">
        <v>0</v>
      </c>
      <c r="Y81" s="191">
        <v>19</v>
      </c>
      <c r="Z81" s="191">
        <v>13</v>
      </c>
      <c r="AA81" s="191">
        <v>2</v>
      </c>
      <c r="AB81" s="191">
        <v>10</v>
      </c>
      <c r="AC81" s="191">
        <v>1</v>
      </c>
      <c r="AD81" s="191">
        <v>1</v>
      </c>
      <c r="AE81" s="191">
        <v>119</v>
      </c>
      <c r="AF81" s="191">
        <v>13</v>
      </c>
      <c r="AG81" s="191">
        <v>4</v>
      </c>
    </row>
    <row r="82" spans="1:33" x14ac:dyDescent="0.25">
      <c r="A82" s="21">
        <v>45200</v>
      </c>
      <c r="B82" s="22" t="str">
        <f>VLOOKUP(J82,PRACTICE!$A$1:$E$41,5,0)</f>
        <v>SE1</v>
      </c>
      <c r="C82" s="191"/>
      <c r="D82" s="191"/>
      <c r="E82" s="191"/>
      <c r="F82" s="191"/>
      <c r="G82" s="191"/>
      <c r="H82" s="191"/>
      <c r="I82" s="191"/>
      <c r="J82" s="191" t="s">
        <v>65</v>
      </c>
      <c r="K82" s="191"/>
      <c r="L82" s="191">
        <v>5200</v>
      </c>
      <c r="M82" s="191">
        <v>4</v>
      </c>
      <c r="N82" s="191">
        <v>3</v>
      </c>
      <c r="O82" s="191">
        <v>1</v>
      </c>
      <c r="P82" s="191">
        <v>0</v>
      </c>
      <c r="Q82" s="191">
        <v>2</v>
      </c>
      <c r="R82" s="191">
        <v>1</v>
      </c>
      <c r="S82" s="191">
        <v>3</v>
      </c>
      <c r="T82" s="191">
        <v>0</v>
      </c>
      <c r="U82" s="191">
        <v>0</v>
      </c>
      <c r="V82" s="191">
        <v>0</v>
      </c>
      <c r="W82" s="191">
        <v>0</v>
      </c>
      <c r="X82" s="191">
        <v>0</v>
      </c>
      <c r="Y82" s="191">
        <v>42</v>
      </c>
      <c r="Z82" s="191">
        <v>4</v>
      </c>
      <c r="AA82" s="191">
        <v>4</v>
      </c>
      <c r="AB82" s="191">
        <v>0</v>
      </c>
      <c r="AC82" s="191">
        <v>0</v>
      </c>
      <c r="AD82" s="191">
        <v>0</v>
      </c>
      <c r="AE82" s="191">
        <v>90</v>
      </c>
      <c r="AF82" s="191">
        <v>4</v>
      </c>
      <c r="AG82" s="191">
        <v>3</v>
      </c>
    </row>
    <row r="83" spans="1:33" x14ac:dyDescent="0.25">
      <c r="A83" s="21">
        <v>45200</v>
      </c>
      <c r="B83" s="22" t="str">
        <f>VLOOKUP(J83,PRACTICE!$A$1:$E$41,5,0)</f>
        <v>NE2</v>
      </c>
      <c r="C83" s="191"/>
      <c r="D83" s="191"/>
      <c r="E83" s="191"/>
      <c r="F83" s="191"/>
      <c r="G83" s="191"/>
      <c r="H83" s="191"/>
      <c r="I83" s="191"/>
      <c r="J83" s="191" t="s">
        <v>61</v>
      </c>
      <c r="K83" s="191"/>
      <c r="L83" s="191">
        <v>5779</v>
      </c>
      <c r="M83" s="191">
        <v>0</v>
      </c>
      <c r="N83" s="191">
        <v>0</v>
      </c>
      <c r="O83" s="191">
        <v>0</v>
      </c>
      <c r="P83" s="191">
        <v>0</v>
      </c>
      <c r="Q83" s="191">
        <v>0</v>
      </c>
      <c r="R83" s="191">
        <v>0</v>
      </c>
      <c r="S83" s="191">
        <v>0</v>
      </c>
      <c r="T83" s="191">
        <v>0</v>
      </c>
      <c r="U83" s="191">
        <v>0</v>
      </c>
      <c r="V83" s="191">
        <v>0</v>
      </c>
      <c r="W83" s="191">
        <v>0</v>
      </c>
      <c r="X83" s="191">
        <v>0</v>
      </c>
      <c r="Y83" s="191">
        <v>29</v>
      </c>
      <c r="Z83" s="191">
        <v>0</v>
      </c>
      <c r="AA83" s="191">
        <v>0</v>
      </c>
      <c r="AB83" s="191">
        <v>0</v>
      </c>
      <c r="AC83" s="191">
        <v>0</v>
      </c>
      <c r="AD83" s="191">
        <v>0</v>
      </c>
      <c r="AE83" s="191">
        <v>54</v>
      </c>
      <c r="AF83" s="191">
        <v>0</v>
      </c>
      <c r="AG83" s="191">
        <v>0</v>
      </c>
    </row>
    <row r="84" spans="1:33" x14ac:dyDescent="0.25">
      <c r="A84" s="21">
        <v>45200</v>
      </c>
      <c r="B84" s="22" t="str">
        <f>VLOOKUP(J84,PRACTICE!$A$1:$E$41,5,0)</f>
        <v>SE2</v>
      </c>
      <c r="C84" s="191"/>
      <c r="D84" s="191"/>
      <c r="E84" s="191"/>
      <c r="F84" s="191"/>
      <c r="G84" s="191"/>
      <c r="H84" s="191"/>
      <c r="I84" s="191"/>
      <c r="J84" s="191" t="s">
        <v>82</v>
      </c>
      <c r="K84" s="191"/>
      <c r="L84" s="191">
        <v>8009</v>
      </c>
      <c r="M84" s="191">
        <v>0</v>
      </c>
      <c r="N84" s="191">
        <v>1</v>
      </c>
      <c r="O84" s="191">
        <v>0</v>
      </c>
      <c r="P84" s="191">
        <v>0</v>
      </c>
      <c r="Q84" s="191">
        <v>0</v>
      </c>
      <c r="R84" s="191">
        <v>1</v>
      </c>
      <c r="S84" s="191">
        <v>1</v>
      </c>
      <c r="T84" s="191">
        <v>0</v>
      </c>
      <c r="U84" s="191">
        <v>0</v>
      </c>
      <c r="V84" s="191">
        <v>0</v>
      </c>
      <c r="W84" s="191">
        <v>0</v>
      </c>
      <c r="X84" s="191">
        <v>0</v>
      </c>
      <c r="Y84" s="191">
        <v>103</v>
      </c>
      <c r="Z84" s="191">
        <v>0</v>
      </c>
      <c r="AA84" s="191">
        <v>0</v>
      </c>
      <c r="AB84" s="191">
        <v>0</v>
      </c>
      <c r="AC84" s="191">
        <v>0</v>
      </c>
      <c r="AD84" s="191">
        <v>0</v>
      </c>
      <c r="AE84" s="191">
        <v>318</v>
      </c>
      <c r="AF84" s="191">
        <v>0</v>
      </c>
      <c r="AG84" s="191">
        <v>1</v>
      </c>
    </row>
    <row r="85" spans="1:33" x14ac:dyDescent="0.25">
      <c r="A85" s="21">
        <v>45200</v>
      </c>
      <c r="B85" s="22" t="str">
        <f>VLOOKUP(J85,PRACTICE!$A$1:$E$41,5,0)</f>
        <v>NE1</v>
      </c>
      <c r="C85" s="191"/>
      <c r="D85" s="191"/>
      <c r="E85" s="191"/>
      <c r="F85" s="191"/>
      <c r="G85" s="191"/>
      <c r="H85" s="191"/>
      <c r="I85" s="191"/>
      <c r="J85" s="191" t="s">
        <v>79</v>
      </c>
      <c r="K85" s="191"/>
      <c r="L85" s="191">
        <v>15869</v>
      </c>
      <c r="M85" s="191">
        <v>15</v>
      </c>
      <c r="N85" s="191">
        <v>8</v>
      </c>
      <c r="O85" s="191">
        <v>1</v>
      </c>
      <c r="P85" s="191">
        <v>0</v>
      </c>
      <c r="Q85" s="191">
        <v>5</v>
      </c>
      <c r="R85" s="191">
        <v>3</v>
      </c>
      <c r="S85" s="191">
        <v>8</v>
      </c>
      <c r="T85" s="191">
        <v>0</v>
      </c>
      <c r="U85" s="191">
        <v>0</v>
      </c>
      <c r="V85" s="191">
        <v>0</v>
      </c>
      <c r="W85" s="191">
        <v>0</v>
      </c>
      <c r="X85" s="191">
        <v>0</v>
      </c>
      <c r="Y85" s="191">
        <v>110</v>
      </c>
      <c r="Z85" s="191">
        <v>15</v>
      </c>
      <c r="AA85" s="191">
        <v>0</v>
      </c>
      <c r="AB85" s="191">
        <v>1</v>
      </c>
      <c r="AC85" s="191">
        <v>14</v>
      </c>
      <c r="AD85" s="191">
        <v>3</v>
      </c>
      <c r="AE85" s="191">
        <v>460</v>
      </c>
      <c r="AF85" s="191">
        <v>15</v>
      </c>
      <c r="AG85" s="191">
        <v>8</v>
      </c>
    </row>
    <row r="86" spans="1:33" x14ac:dyDescent="0.25">
      <c r="A86" s="21">
        <v>45292</v>
      </c>
      <c r="B86" s="22" t="e">
        <f>VLOOKUP(J86,PRACTICE!$A$1:$E$41,5,0)</f>
        <v>#N/A</v>
      </c>
      <c r="C86" s="191" t="s">
        <v>212</v>
      </c>
      <c r="D86" s="191"/>
      <c r="E86" s="191" t="s">
        <v>213</v>
      </c>
      <c r="F86" s="191"/>
      <c r="G86" s="191" t="s">
        <v>214</v>
      </c>
      <c r="H86" s="191">
        <v>373736</v>
      </c>
      <c r="I86" s="191"/>
      <c r="J86" s="191"/>
      <c r="K86" s="191" t="s">
        <v>215</v>
      </c>
      <c r="L86" s="191" t="s">
        <v>216</v>
      </c>
      <c r="M86" s="191" t="s">
        <v>217</v>
      </c>
      <c r="N86" s="191" t="s">
        <v>218</v>
      </c>
      <c r="O86" s="191" t="s">
        <v>219</v>
      </c>
      <c r="P86" s="191" t="s">
        <v>220</v>
      </c>
      <c r="Q86" s="191" t="s">
        <v>221</v>
      </c>
      <c r="R86" s="191" t="s">
        <v>222</v>
      </c>
      <c r="S86" s="191" t="s">
        <v>223</v>
      </c>
      <c r="T86" s="191" t="s">
        <v>224</v>
      </c>
      <c r="U86" s="191" t="s">
        <v>225</v>
      </c>
      <c r="V86" s="191" t="s">
        <v>226</v>
      </c>
      <c r="W86" s="191" t="s">
        <v>227</v>
      </c>
      <c r="X86" s="191" t="s">
        <v>228</v>
      </c>
      <c r="Y86" s="191" t="s">
        <v>229</v>
      </c>
      <c r="Z86" s="191" t="s">
        <v>230</v>
      </c>
      <c r="AA86" s="191" t="s">
        <v>231</v>
      </c>
      <c r="AB86" s="191" t="s">
        <v>232</v>
      </c>
      <c r="AC86" s="191" t="s">
        <v>233</v>
      </c>
      <c r="AD86" s="191" t="s">
        <v>242</v>
      </c>
      <c r="AE86" s="191" t="s">
        <v>235</v>
      </c>
      <c r="AF86" s="191" t="s">
        <v>236</v>
      </c>
      <c r="AG86" s="191" t="s">
        <v>237</v>
      </c>
    </row>
    <row r="87" spans="1:33" x14ac:dyDescent="0.25">
      <c r="A87" s="21">
        <v>45292</v>
      </c>
      <c r="B87" s="22" t="e">
        <f>VLOOKUP(J87,PRACTICE!$A$1:$E$41,5,0)</f>
        <v>#N/A</v>
      </c>
      <c r="C87" s="191"/>
      <c r="D87" s="191"/>
      <c r="E87" s="25">
        <v>45293.5</v>
      </c>
      <c r="F87" s="191"/>
      <c r="G87" s="191" t="s">
        <v>238</v>
      </c>
      <c r="H87" s="191">
        <v>186020</v>
      </c>
      <c r="I87" s="191"/>
      <c r="J87" s="191" t="s">
        <v>239</v>
      </c>
      <c r="K87" s="191"/>
      <c r="L87" s="191"/>
      <c r="M87" s="191"/>
      <c r="N87" s="191"/>
      <c r="O87" s="191"/>
      <c r="P87" s="191"/>
      <c r="Q87" s="191"/>
      <c r="R87" s="191"/>
      <c r="S87" s="191"/>
      <c r="T87" s="191"/>
      <c r="U87" s="191"/>
      <c r="V87" s="191"/>
      <c r="W87" s="191"/>
      <c r="X87" s="191"/>
      <c r="Y87" s="191"/>
      <c r="Z87" s="191"/>
      <c r="AA87" s="191"/>
      <c r="AB87" s="191"/>
      <c r="AC87" s="191"/>
      <c r="AD87" s="191"/>
      <c r="AE87" s="191"/>
      <c r="AF87" s="191"/>
      <c r="AG87" s="191"/>
    </row>
    <row r="88" spans="1:33" x14ac:dyDescent="0.25">
      <c r="A88" s="21">
        <v>45292</v>
      </c>
      <c r="B88" s="22" t="str">
        <f>VLOOKUP(J88,PRACTICE!$A$1:$E$41,5,0)</f>
        <v>SE1</v>
      </c>
      <c r="C88" s="191"/>
      <c r="D88" s="191"/>
      <c r="E88" s="191" t="s">
        <v>240</v>
      </c>
      <c r="F88" s="191"/>
      <c r="G88" s="191" t="s">
        <v>241</v>
      </c>
      <c r="H88" s="191">
        <v>187716</v>
      </c>
      <c r="I88" s="191"/>
      <c r="J88" s="191" t="s">
        <v>69</v>
      </c>
      <c r="K88" s="191"/>
      <c r="L88" s="191">
        <v>15046</v>
      </c>
      <c r="M88" s="191">
        <v>109</v>
      </c>
      <c r="N88" s="191">
        <v>21</v>
      </c>
      <c r="O88" s="191">
        <v>18</v>
      </c>
      <c r="P88" s="191">
        <v>0</v>
      </c>
      <c r="Q88" s="191">
        <v>20</v>
      </c>
      <c r="R88" s="191">
        <v>1</v>
      </c>
      <c r="S88" s="191">
        <v>21</v>
      </c>
      <c r="T88" s="191">
        <v>0</v>
      </c>
      <c r="U88" s="191">
        <v>0</v>
      </c>
      <c r="V88" s="191">
        <v>0</v>
      </c>
      <c r="W88" s="191">
        <v>0</v>
      </c>
      <c r="X88" s="191">
        <v>2</v>
      </c>
      <c r="Y88" s="191">
        <v>154</v>
      </c>
      <c r="Z88" s="191">
        <v>109</v>
      </c>
      <c r="AA88" s="191">
        <v>9</v>
      </c>
      <c r="AB88" s="191">
        <v>46</v>
      </c>
      <c r="AC88" s="191">
        <v>54</v>
      </c>
      <c r="AD88" s="191">
        <v>2</v>
      </c>
      <c r="AE88" s="191">
        <v>618</v>
      </c>
      <c r="AF88" s="191">
        <v>109</v>
      </c>
      <c r="AG88" s="191">
        <v>21</v>
      </c>
    </row>
    <row r="89" spans="1:33" x14ac:dyDescent="0.25">
      <c r="A89" s="21">
        <v>45292</v>
      </c>
      <c r="B89" s="22" t="str">
        <f>VLOOKUP(J89,PRACTICE!$A$1:$E$41,5,0)</f>
        <v>NW2</v>
      </c>
      <c r="C89" s="191"/>
      <c r="D89" s="191"/>
      <c r="E89" s="62">
        <v>45292</v>
      </c>
      <c r="F89" s="191"/>
      <c r="G89" s="191"/>
      <c r="H89" s="191"/>
      <c r="I89" s="191"/>
      <c r="J89" s="191" t="s">
        <v>49</v>
      </c>
      <c r="K89" s="191"/>
      <c r="L89" s="191">
        <v>12123</v>
      </c>
      <c r="M89" s="191">
        <v>32</v>
      </c>
      <c r="N89" s="191">
        <v>7</v>
      </c>
      <c r="O89" s="191">
        <v>0</v>
      </c>
      <c r="P89" s="191">
        <v>0</v>
      </c>
      <c r="Q89" s="191">
        <v>7</v>
      </c>
      <c r="R89" s="191">
        <v>0</v>
      </c>
      <c r="S89" s="191">
        <v>7</v>
      </c>
      <c r="T89" s="191">
        <v>0</v>
      </c>
      <c r="U89" s="191">
        <v>0</v>
      </c>
      <c r="V89" s="191">
        <v>0</v>
      </c>
      <c r="W89" s="191">
        <v>0</v>
      </c>
      <c r="X89" s="191">
        <v>3</v>
      </c>
      <c r="Y89" s="191">
        <v>34</v>
      </c>
      <c r="Z89" s="191">
        <v>32</v>
      </c>
      <c r="AA89" s="191">
        <v>10</v>
      </c>
      <c r="AB89" s="191">
        <v>6</v>
      </c>
      <c r="AC89" s="191">
        <v>16</v>
      </c>
      <c r="AD89" s="191">
        <v>7</v>
      </c>
      <c r="AE89" s="191">
        <v>297</v>
      </c>
      <c r="AF89" s="191">
        <v>32</v>
      </c>
      <c r="AG89" s="191">
        <v>7</v>
      </c>
    </row>
    <row r="90" spans="1:33" x14ac:dyDescent="0.25">
      <c r="A90" s="21">
        <v>45292</v>
      </c>
      <c r="B90" s="22" t="str">
        <f>VLOOKUP(J90,PRACTICE!$A$1:$E$41,5,0)</f>
        <v>NE1</v>
      </c>
      <c r="C90" s="191"/>
      <c r="D90" s="191"/>
      <c r="E90" s="191"/>
      <c r="F90" s="191"/>
      <c r="G90" s="191"/>
      <c r="H90" s="191"/>
      <c r="I90" s="191"/>
      <c r="J90" s="191" t="s">
        <v>80</v>
      </c>
      <c r="K90" s="191"/>
      <c r="L90" s="191">
        <v>17872</v>
      </c>
      <c r="M90" s="191">
        <v>7</v>
      </c>
      <c r="N90" s="191">
        <v>0</v>
      </c>
      <c r="O90" s="191">
        <v>1</v>
      </c>
      <c r="P90" s="191">
        <v>1</v>
      </c>
      <c r="Q90" s="191">
        <v>0</v>
      </c>
      <c r="R90" s="191">
        <v>0</v>
      </c>
      <c r="S90" s="191">
        <v>0</v>
      </c>
      <c r="T90" s="191">
        <v>0</v>
      </c>
      <c r="U90" s="191">
        <v>0</v>
      </c>
      <c r="V90" s="191">
        <v>0</v>
      </c>
      <c r="W90" s="191">
        <v>0</v>
      </c>
      <c r="X90" s="191">
        <v>0</v>
      </c>
      <c r="Y90" s="191">
        <v>35</v>
      </c>
      <c r="Z90" s="191">
        <v>7</v>
      </c>
      <c r="AA90" s="191">
        <v>7</v>
      </c>
      <c r="AB90" s="191">
        <v>0</v>
      </c>
      <c r="AC90" s="191">
        <v>0</v>
      </c>
      <c r="AD90" s="191">
        <v>1</v>
      </c>
      <c r="AE90" s="191">
        <v>215</v>
      </c>
      <c r="AF90" s="191">
        <v>7</v>
      </c>
      <c r="AG90" s="191">
        <v>0</v>
      </c>
    </row>
    <row r="91" spans="1:33" x14ac:dyDescent="0.25">
      <c r="A91" s="21">
        <v>45292</v>
      </c>
      <c r="B91" s="22" t="str">
        <f>VLOOKUP(J91,PRACTICE!$A$1:$E$41,5,0)</f>
        <v>SE1</v>
      </c>
      <c r="C91" s="191"/>
      <c r="D91" s="191"/>
      <c r="E91" s="191"/>
      <c r="F91" s="191"/>
      <c r="G91" s="191"/>
      <c r="H91" s="191"/>
      <c r="I91" s="191"/>
      <c r="J91" s="191" t="s">
        <v>64</v>
      </c>
      <c r="K91" s="191"/>
      <c r="L91" s="191">
        <v>5334</v>
      </c>
      <c r="M91" s="191">
        <v>32</v>
      </c>
      <c r="N91" s="191">
        <v>13</v>
      </c>
      <c r="O91" s="191">
        <v>3</v>
      </c>
      <c r="P91" s="191">
        <v>2</v>
      </c>
      <c r="Q91" s="191">
        <v>11</v>
      </c>
      <c r="R91" s="191">
        <v>2</v>
      </c>
      <c r="S91" s="191">
        <v>13</v>
      </c>
      <c r="T91" s="191">
        <v>1</v>
      </c>
      <c r="U91" s="191">
        <v>0</v>
      </c>
      <c r="V91" s="191">
        <v>0</v>
      </c>
      <c r="W91" s="191">
        <v>0</v>
      </c>
      <c r="X91" s="191">
        <v>0</v>
      </c>
      <c r="Y91" s="191">
        <v>73</v>
      </c>
      <c r="Z91" s="191">
        <v>32</v>
      </c>
      <c r="AA91" s="191">
        <v>24</v>
      </c>
      <c r="AB91" s="191">
        <v>6</v>
      </c>
      <c r="AC91" s="191">
        <v>2</v>
      </c>
      <c r="AD91" s="191">
        <v>3</v>
      </c>
      <c r="AE91" s="191">
        <v>99</v>
      </c>
      <c r="AF91" s="191">
        <v>32</v>
      </c>
      <c r="AG91" s="191">
        <v>13</v>
      </c>
    </row>
    <row r="92" spans="1:33" x14ac:dyDescent="0.25">
      <c r="A92" s="21">
        <v>45292</v>
      </c>
      <c r="B92" s="22" t="str">
        <f>VLOOKUP(J92,PRACTICE!$A$1:$E$41,5,0)</f>
        <v>NE2</v>
      </c>
      <c r="C92" s="191"/>
      <c r="D92" s="191"/>
      <c r="E92" s="191"/>
      <c r="F92" s="191"/>
      <c r="G92" s="191"/>
      <c r="H92" s="191"/>
      <c r="I92" s="191"/>
      <c r="J92" s="191" t="s">
        <v>71</v>
      </c>
      <c r="K92" s="191"/>
      <c r="L92" s="191">
        <v>12337</v>
      </c>
      <c r="M92" s="191">
        <v>49</v>
      </c>
      <c r="N92" s="191">
        <v>7</v>
      </c>
      <c r="O92" s="191">
        <v>2</v>
      </c>
      <c r="P92" s="191">
        <v>0</v>
      </c>
      <c r="Q92" s="191">
        <v>7</v>
      </c>
      <c r="R92" s="191">
        <v>0</v>
      </c>
      <c r="S92" s="191">
        <v>7</v>
      </c>
      <c r="T92" s="191">
        <v>0</v>
      </c>
      <c r="U92" s="191">
        <v>0</v>
      </c>
      <c r="V92" s="191">
        <v>0</v>
      </c>
      <c r="W92" s="191">
        <v>0</v>
      </c>
      <c r="X92" s="191">
        <v>0</v>
      </c>
      <c r="Y92" s="191">
        <v>66</v>
      </c>
      <c r="Z92" s="191">
        <v>49</v>
      </c>
      <c r="AA92" s="191">
        <v>48</v>
      </c>
      <c r="AB92" s="191">
        <v>1</v>
      </c>
      <c r="AC92" s="191">
        <v>0</v>
      </c>
      <c r="AD92" s="191">
        <v>0</v>
      </c>
      <c r="AE92" s="191">
        <v>458</v>
      </c>
      <c r="AF92" s="191">
        <v>49</v>
      </c>
      <c r="AG92" s="191">
        <v>7</v>
      </c>
    </row>
    <row r="93" spans="1:33" x14ac:dyDescent="0.25">
      <c r="A93" s="21">
        <v>45292</v>
      </c>
      <c r="B93" s="22" t="str">
        <f>VLOOKUP(J93,PRACTICE!$A$1:$E$41,5,0)</f>
        <v>SW1</v>
      </c>
      <c r="C93" s="191"/>
      <c r="D93" s="191"/>
      <c r="E93" s="191"/>
      <c r="F93" s="191"/>
      <c r="G93" s="191"/>
      <c r="H93" s="191"/>
      <c r="I93" s="191"/>
      <c r="J93" s="191" t="s">
        <v>68</v>
      </c>
      <c r="K93" s="191"/>
      <c r="L93" s="191">
        <v>11082</v>
      </c>
      <c r="M93" s="191">
        <v>48</v>
      </c>
      <c r="N93" s="191">
        <v>1</v>
      </c>
      <c r="O93" s="191">
        <v>2</v>
      </c>
      <c r="P93" s="191">
        <v>0</v>
      </c>
      <c r="Q93" s="191">
        <v>1</v>
      </c>
      <c r="R93" s="191">
        <v>0</v>
      </c>
      <c r="S93" s="191">
        <v>1</v>
      </c>
      <c r="T93" s="191">
        <v>0</v>
      </c>
      <c r="U93" s="191">
        <v>0</v>
      </c>
      <c r="V93" s="191">
        <v>0</v>
      </c>
      <c r="W93" s="191">
        <v>0</v>
      </c>
      <c r="X93" s="191">
        <v>0</v>
      </c>
      <c r="Y93" s="191">
        <v>59</v>
      </c>
      <c r="Z93" s="191">
        <v>48</v>
      </c>
      <c r="AA93" s="191">
        <v>2</v>
      </c>
      <c r="AB93" s="191">
        <v>46</v>
      </c>
      <c r="AC93" s="191">
        <v>0</v>
      </c>
      <c r="AD93" s="191">
        <v>0</v>
      </c>
      <c r="AE93" s="191">
        <v>482</v>
      </c>
      <c r="AF93" s="191">
        <v>48</v>
      </c>
      <c r="AG93" s="191">
        <v>1</v>
      </c>
    </row>
    <row r="94" spans="1:33" x14ac:dyDescent="0.25">
      <c r="A94" s="21">
        <v>45292</v>
      </c>
      <c r="B94" s="22" t="str">
        <f>VLOOKUP(J94,PRACTICE!$A$1:$E$41,5,0)</f>
        <v>NW2</v>
      </c>
      <c r="C94" s="191"/>
      <c r="D94" s="191"/>
      <c r="E94" s="191"/>
      <c r="F94" s="191"/>
      <c r="G94" s="191"/>
      <c r="H94" s="191"/>
      <c r="I94" s="191"/>
      <c r="J94" s="191" t="s">
        <v>78</v>
      </c>
      <c r="K94" s="191"/>
      <c r="L94" s="191">
        <v>11945</v>
      </c>
      <c r="M94" s="191">
        <v>72</v>
      </c>
      <c r="N94" s="191">
        <v>12</v>
      </c>
      <c r="O94" s="191">
        <v>3</v>
      </c>
      <c r="P94" s="191">
        <v>1</v>
      </c>
      <c r="Q94" s="191">
        <v>12</v>
      </c>
      <c r="R94" s="191">
        <v>0</v>
      </c>
      <c r="S94" s="191">
        <v>12</v>
      </c>
      <c r="T94" s="191">
        <v>0</v>
      </c>
      <c r="U94" s="191">
        <v>0</v>
      </c>
      <c r="V94" s="191">
        <v>0</v>
      </c>
      <c r="W94" s="191">
        <v>0</v>
      </c>
      <c r="X94" s="191">
        <v>0</v>
      </c>
      <c r="Y94" s="191">
        <v>114</v>
      </c>
      <c r="Z94" s="191">
        <v>72</v>
      </c>
      <c r="AA94" s="191">
        <v>32</v>
      </c>
      <c r="AB94" s="191">
        <v>36</v>
      </c>
      <c r="AC94" s="191">
        <v>4</v>
      </c>
      <c r="AD94" s="191">
        <v>0</v>
      </c>
      <c r="AE94" s="191">
        <v>401</v>
      </c>
      <c r="AF94" s="191">
        <v>72</v>
      </c>
      <c r="AG94" s="191">
        <v>12</v>
      </c>
    </row>
    <row r="95" spans="1:33" x14ac:dyDescent="0.25">
      <c r="A95" s="21">
        <v>45292</v>
      </c>
      <c r="B95" s="22" t="str">
        <f>VLOOKUP(J95,PRACTICE!$A$1:$E$41,5,0)</f>
        <v>SW1</v>
      </c>
      <c r="C95" s="191"/>
      <c r="D95" s="191"/>
      <c r="E95" s="191"/>
      <c r="F95" s="191"/>
      <c r="G95" s="191"/>
      <c r="H95" s="191"/>
      <c r="I95" s="191"/>
      <c r="J95" s="191" t="s">
        <v>73</v>
      </c>
      <c r="K95" s="191"/>
      <c r="L95" s="191">
        <v>20323</v>
      </c>
      <c r="M95" s="191">
        <v>63</v>
      </c>
      <c r="N95" s="191">
        <v>6</v>
      </c>
      <c r="O95" s="191">
        <v>0</v>
      </c>
      <c r="P95" s="191">
        <v>0</v>
      </c>
      <c r="Q95" s="191">
        <v>4</v>
      </c>
      <c r="R95" s="191">
        <v>2</v>
      </c>
      <c r="S95" s="191">
        <v>6</v>
      </c>
      <c r="T95" s="191">
        <v>0</v>
      </c>
      <c r="U95" s="191">
        <v>0</v>
      </c>
      <c r="V95" s="191">
        <v>0</v>
      </c>
      <c r="W95" s="191">
        <v>0</v>
      </c>
      <c r="X95" s="191">
        <v>0</v>
      </c>
      <c r="Y95" s="191">
        <v>103</v>
      </c>
      <c r="Z95" s="191">
        <v>63</v>
      </c>
      <c r="AA95" s="191">
        <v>0</v>
      </c>
      <c r="AB95" s="191">
        <v>1</v>
      </c>
      <c r="AC95" s="191">
        <v>62</v>
      </c>
      <c r="AD95" s="191">
        <v>1</v>
      </c>
      <c r="AE95" s="191">
        <v>2161</v>
      </c>
      <c r="AF95" s="191">
        <v>63</v>
      </c>
      <c r="AG95" s="191">
        <v>6</v>
      </c>
    </row>
    <row r="96" spans="1:33" x14ac:dyDescent="0.25">
      <c r="A96" s="21">
        <v>45292</v>
      </c>
      <c r="B96" s="22" t="str">
        <f>VLOOKUP(J96,PRACTICE!$A$1:$E$41,5,0)</f>
        <v>NW1</v>
      </c>
      <c r="C96" s="191"/>
      <c r="D96" s="191"/>
      <c r="E96" s="191"/>
      <c r="F96" s="191"/>
      <c r="G96" s="191"/>
      <c r="H96" s="191"/>
      <c r="I96" s="191"/>
      <c r="J96" s="191" t="s">
        <v>52</v>
      </c>
      <c r="K96" s="191"/>
      <c r="L96" s="191">
        <v>8449</v>
      </c>
      <c r="M96" s="191">
        <v>67</v>
      </c>
      <c r="N96" s="191">
        <v>13</v>
      </c>
      <c r="O96" s="191">
        <v>0</v>
      </c>
      <c r="P96" s="191">
        <v>0</v>
      </c>
      <c r="Q96" s="191">
        <v>13</v>
      </c>
      <c r="R96" s="191">
        <v>0</v>
      </c>
      <c r="S96" s="191">
        <v>13</v>
      </c>
      <c r="T96" s="191">
        <v>1</v>
      </c>
      <c r="U96" s="191">
        <v>0</v>
      </c>
      <c r="V96" s="191">
        <v>0</v>
      </c>
      <c r="W96" s="191">
        <v>0</v>
      </c>
      <c r="X96" s="191">
        <v>0</v>
      </c>
      <c r="Y96" s="191">
        <v>83</v>
      </c>
      <c r="Z96" s="191">
        <v>67</v>
      </c>
      <c r="AA96" s="191">
        <v>22</v>
      </c>
      <c r="AB96" s="191">
        <v>45</v>
      </c>
      <c r="AC96" s="191">
        <v>0</v>
      </c>
      <c r="AD96" s="191">
        <v>0</v>
      </c>
      <c r="AE96" s="191">
        <v>794</v>
      </c>
      <c r="AF96" s="191">
        <v>67</v>
      </c>
      <c r="AG96" s="191">
        <v>13</v>
      </c>
    </row>
    <row r="97" spans="1:33" x14ac:dyDescent="0.25">
      <c r="A97" s="21">
        <v>45292</v>
      </c>
      <c r="B97" s="22" t="str">
        <f>VLOOKUP(J97,PRACTICE!$A$1:$E$41,5,0)</f>
        <v>SW1</v>
      </c>
      <c r="C97" s="191"/>
      <c r="D97" s="191"/>
      <c r="E97" s="191"/>
      <c r="F97" s="191"/>
      <c r="G97" s="191"/>
      <c r="H97" s="191"/>
      <c r="I97" s="191"/>
      <c r="J97" s="191" t="s">
        <v>50</v>
      </c>
      <c r="K97" s="191"/>
      <c r="L97" s="191">
        <v>3896</v>
      </c>
      <c r="M97" s="191">
        <v>27</v>
      </c>
      <c r="N97" s="191">
        <v>0</v>
      </c>
      <c r="O97" s="191">
        <v>0</v>
      </c>
      <c r="P97" s="191">
        <v>0</v>
      </c>
      <c r="Q97" s="191">
        <v>0</v>
      </c>
      <c r="R97" s="191">
        <v>0</v>
      </c>
      <c r="S97" s="191">
        <v>0</v>
      </c>
      <c r="T97" s="191">
        <v>0</v>
      </c>
      <c r="U97" s="191">
        <v>0</v>
      </c>
      <c r="V97" s="191">
        <v>0</v>
      </c>
      <c r="W97" s="191">
        <v>0</v>
      </c>
      <c r="X97" s="191">
        <v>0</v>
      </c>
      <c r="Y97" s="191">
        <v>37</v>
      </c>
      <c r="Z97" s="191">
        <v>27</v>
      </c>
      <c r="AA97" s="191">
        <v>18</v>
      </c>
      <c r="AB97" s="191">
        <v>9</v>
      </c>
      <c r="AC97" s="191">
        <v>0</v>
      </c>
      <c r="AD97" s="191">
        <v>0</v>
      </c>
      <c r="AE97" s="191">
        <v>169</v>
      </c>
      <c r="AF97" s="191">
        <v>27</v>
      </c>
      <c r="AG97" s="191">
        <v>0</v>
      </c>
    </row>
    <row r="98" spans="1:33" x14ac:dyDescent="0.25">
      <c r="A98" s="21">
        <v>45292</v>
      </c>
      <c r="B98" s="22" t="str">
        <f>VLOOKUP(J98,PRACTICE!$A$1:$E$41,5,0)</f>
        <v>SE1</v>
      </c>
      <c r="C98" s="191"/>
      <c r="D98" s="191"/>
      <c r="E98" s="191"/>
      <c r="F98" s="191"/>
      <c r="G98" s="191"/>
      <c r="H98" s="191"/>
      <c r="I98" s="191"/>
      <c r="J98" s="191" t="s">
        <v>47</v>
      </c>
      <c r="K98" s="191"/>
      <c r="L98" s="191">
        <v>4981</v>
      </c>
      <c r="M98" s="191">
        <v>4</v>
      </c>
      <c r="N98" s="191">
        <v>3</v>
      </c>
      <c r="O98" s="191">
        <v>0</v>
      </c>
      <c r="P98" s="191">
        <v>0</v>
      </c>
      <c r="Q98" s="191">
        <v>3</v>
      </c>
      <c r="R98" s="191">
        <v>0</v>
      </c>
      <c r="S98" s="191">
        <v>3</v>
      </c>
      <c r="T98" s="191">
        <v>0</v>
      </c>
      <c r="U98" s="191">
        <v>0</v>
      </c>
      <c r="V98" s="191">
        <v>0</v>
      </c>
      <c r="W98" s="191">
        <v>0</v>
      </c>
      <c r="X98" s="191">
        <v>0</v>
      </c>
      <c r="Y98" s="191">
        <v>100</v>
      </c>
      <c r="Z98" s="191">
        <v>4</v>
      </c>
      <c r="AA98" s="191">
        <v>3</v>
      </c>
      <c r="AB98" s="191">
        <v>1</v>
      </c>
      <c r="AC98" s="191">
        <v>0</v>
      </c>
      <c r="AD98" s="191">
        <v>0</v>
      </c>
      <c r="AE98" s="191">
        <v>275</v>
      </c>
      <c r="AF98" s="191">
        <v>4</v>
      </c>
      <c r="AG98" s="191">
        <v>3</v>
      </c>
    </row>
    <row r="99" spans="1:33" x14ac:dyDescent="0.25">
      <c r="A99" s="21">
        <v>45292</v>
      </c>
      <c r="B99" s="22" t="str">
        <f>VLOOKUP(J99,PRACTICE!$A$1:$E$41,5,0)</f>
        <v>SW1</v>
      </c>
      <c r="C99" s="191"/>
      <c r="D99" s="191"/>
      <c r="E99" s="191"/>
      <c r="F99" s="191"/>
      <c r="G99" s="191"/>
      <c r="H99" s="191"/>
      <c r="I99" s="191"/>
      <c r="J99" s="191" t="s">
        <v>55</v>
      </c>
      <c r="K99" s="191"/>
      <c r="L99" s="191">
        <v>6336</v>
      </c>
      <c r="M99" s="191">
        <v>15</v>
      </c>
      <c r="N99" s="191">
        <v>2</v>
      </c>
      <c r="O99" s="191">
        <v>0</v>
      </c>
      <c r="P99" s="191">
        <v>0</v>
      </c>
      <c r="Q99" s="191">
        <v>2</v>
      </c>
      <c r="R99" s="191">
        <v>0</v>
      </c>
      <c r="S99" s="191">
        <v>2</v>
      </c>
      <c r="T99" s="191">
        <v>0</v>
      </c>
      <c r="U99" s="191">
        <v>0</v>
      </c>
      <c r="V99" s="191">
        <v>0</v>
      </c>
      <c r="W99" s="191">
        <v>0</v>
      </c>
      <c r="X99" s="191">
        <v>1</v>
      </c>
      <c r="Y99" s="191">
        <v>63</v>
      </c>
      <c r="Z99" s="191">
        <v>15</v>
      </c>
      <c r="AA99" s="191">
        <v>13</v>
      </c>
      <c r="AB99" s="191">
        <v>2</v>
      </c>
      <c r="AC99" s="191">
        <v>0</v>
      </c>
      <c r="AD99" s="191">
        <v>2</v>
      </c>
      <c r="AE99" s="191">
        <v>456</v>
      </c>
      <c r="AF99" s="191">
        <v>15</v>
      </c>
      <c r="AG99" s="191">
        <v>2</v>
      </c>
    </row>
    <row r="100" spans="1:33" x14ac:dyDescent="0.25">
      <c r="A100" s="21">
        <v>45292</v>
      </c>
      <c r="B100" s="22" t="str">
        <f>VLOOKUP(J100,PRACTICE!$A$1:$E$41,5,0)</f>
        <v>SE2</v>
      </c>
      <c r="C100" s="191"/>
      <c r="D100" s="191"/>
      <c r="E100" s="191"/>
      <c r="F100" s="191"/>
      <c r="G100" s="191"/>
      <c r="H100" s="191"/>
      <c r="I100" s="191"/>
      <c r="J100" s="191" t="s">
        <v>83</v>
      </c>
      <c r="K100" s="191"/>
      <c r="L100" s="191">
        <v>14303</v>
      </c>
      <c r="M100" s="191">
        <v>25</v>
      </c>
      <c r="N100" s="191">
        <v>1</v>
      </c>
      <c r="O100" s="191">
        <v>0</v>
      </c>
      <c r="P100" s="191">
        <v>0</v>
      </c>
      <c r="Q100" s="191">
        <v>1</v>
      </c>
      <c r="R100" s="191">
        <v>0</v>
      </c>
      <c r="S100" s="191">
        <v>1</v>
      </c>
      <c r="T100" s="191">
        <v>0</v>
      </c>
      <c r="U100" s="191">
        <v>0</v>
      </c>
      <c r="V100" s="191">
        <v>0</v>
      </c>
      <c r="W100" s="191">
        <v>0</v>
      </c>
      <c r="X100" s="191">
        <v>0</v>
      </c>
      <c r="Y100" s="191">
        <v>73</v>
      </c>
      <c r="Z100" s="191">
        <v>25</v>
      </c>
      <c r="AA100" s="191">
        <v>25</v>
      </c>
      <c r="AB100" s="191">
        <v>0</v>
      </c>
      <c r="AC100" s="191">
        <v>0</v>
      </c>
      <c r="AD100" s="191">
        <v>0</v>
      </c>
      <c r="AE100" s="191">
        <v>414</v>
      </c>
      <c r="AF100" s="191">
        <v>25</v>
      </c>
      <c r="AG100" s="191">
        <v>1</v>
      </c>
    </row>
    <row r="101" spans="1:33" x14ac:dyDescent="0.25">
      <c r="A101" s="21">
        <v>45292</v>
      </c>
      <c r="B101" s="22" t="str">
        <f>VLOOKUP(J101,PRACTICE!$A$1:$E$41,5,0)</f>
        <v>SW2</v>
      </c>
      <c r="C101" s="191"/>
      <c r="D101" s="191"/>
      <c r="E101" s="191"/>
      <c r="F101" s="191"/>
      <c r="G101" s="191"/>
      <c r="H101" s="191"/>
      <c r="I101" s="191"/>
      <c r="J101" s="191" t="s">
        <v>56</v>
      </c>
      <c r="K101" s="191"/>
      <c r="L101" s="191">
        <v>12516</v>
      </c>
      <c r="M101" s="191">
        <v>34</v>
      </c>
      <c r="N101" s="191">
        <v>5</v>
      </c>
      <c r="O101" s="191">
        <v>1</v>
      </c>
      <c r="P101" s="191">
        <v>0</v>
      </c>
      <c r="Q101" s="191">
        <v>5</v>
      </c>
      <c r="R101" s="191">
        <v>0</v>
      </c>
      <c r="S101" s="191">
        <v>5</v>
      </c>
      <c r="T101" s="191">
        <v>0</v>
      </c>
      <c r="U101" s="191">
        <v>0</v>
      </c>
      <c r="V101" s="191">
        <v>0</v>
      </c>
      <c r="W101" s="191">
        <v>0</v>
      </c>
      <c r="X101" s="191">
        <v>1</v>
      </c>
      <c r="Y101" s="191">
        <v>90</v>
      </c>
      <c r="Z101" s="191">
        <v>34</v>
      </c>
      <c r="AA101" s="191">
        <v>34</v>
      </c>
      <c r="AB101" s="191">
        <v>0</v>
      </c>
      <c r="AC101" s="191">
        <v>0</v>
      </c>
      <c r="AD101" s="191">
        <v>0</v>
      </c>
      <c r="AE101" s="191">
        <v>701</v>
      </c>
      <c r="AF101" s="191">
        <v>34</v>
      </c>
      <c r="AG101" s="191">
        <v>5</v>
      </c>
    </row>
    <row r="102" spans="1:33" x14ac:dyDescent="0.25">
      <c r="A102" s="21">
        <v>45292</v>
      </c>
      <c r="B102" s="22" t="str">
        <f>VLOOKUP(J102,PRACTICE!$A$1:$E$41,5,0)</f>
        <v>NE2</v>
      </c>
      <c r="C102" s="191"/>
      <c r="D102" s="191"/>
      <c r="E102" s="191"/>
      <c r="F102" s="191"/>
      <c r="G102" s="191"/>
      <c r="H102" s="191"/>
      <c r="I102" s="191"/>
      <c r="J102" s="191" t="s">
        <v>59</v>
      </c>
      <c r="K102" s="191"/>
      <c r="L102" s="191">
        <v>5181</v>
      </c>
      <c r="M102" s="191">
        <v>15</v>
      </c>
      <c r="N102" s="191">
        <v>9</v>
      </c>
      <c r="O102" s="191">
        <v>1</v>
      </c>
      <c r="P102" s="191">
        <v>0</v>
      </c>
      <c r="Q102" s="191">
        <v>9</v>
      </c>
      <c r="R102" s="191">
        <v>0</v>
      </c>
      <c r="S102" s="191">
        <v>9</v>
      </c>
      <c r="T102" s="191">
        <v>0</v>
      </c>
      <c r="U102" s="191">
        <v>0</v>
      </c>
      <c r="V102" s="191">
        <v>0</v>
      </c>
      <c r="W102" s="191">
        <v>0</v>
      </c>
      <c r="X102" s="191">
        <v>0</v>
      </c>
      <c r="Y102" s="191">
        <v>18</v>
      </c>
      <c r="Z102" s="191">
        <v>15</v>
      </c>
      <c r="AA102" s="191">
        <v>7</v>
      </c>
      <c r="AB102" s="191">
        <v>2</v>
      </c>
      <c r="AC102" s="191">
        <v>6</v>
      </c>
      <c r="AD102" s="191">
        <v>0</v>
      </c>
      <c r="AE102" s="191">
        <v>51</v>
      </c>
      <c r="AF102" s="191">
        <v>15</v>
      </c>
      <c r="AG102" s="191">
        <v>9</v>
      </c>
    </row>
    <row r="103" spans="1:33" x14ac:dyDescent="0.25">
      <c r="A103" s="21">
        <v>45292</v>
      </c>
      <c r="B103" s="22" t="str">
        <f>VLOOKUP(J103,PRACTICE!$A$1:$E$41,5,0)</f>
        <v>SW2</v>
      </c>
      <c r="C103" s="191"/>
      <c r="D103" s="191"/>
      <c r="E103" s="191"/>
      <c r="F103" s="191"/>
      <c r="G103" s="191"/>
      <c r="H103" s="191"/>
      <c r="I103" s="191"/>
      <c r="J103" s="191" t="s">
        <v>66</v>
      </c>
      <c r="K103" s="191"/>
      <c r="L103" s="191">
        <v>16240</v>
      </c>
      <c r="M103" s="191">
        <v>188</v>
      </c>
      <c r="N103" s="191">
        <v>15</v>
      </c>
      <c r="O103" s="191">
        <v>4</v>
      </c>
      <c r="P103" s="191">
        <v>0</v>
      </c>
      <c r="Q103" s="191">
        <v>13</v>
      </c>
      <c r="R103" s="191">
        <v>2</v>
      </c>
      <c r="S103" s="191">
        <v>15</v>
      </c>
      <c r="T103" s="191">
        <v>0</v>
      </c>
      <c r="U103" s="191">
        <v>0</v>
      </c>
      <c r="V103" s="191">
        <v>0</v>
      </c>
      <c r="W103" s="191">
        <v>0</v>
      </c>
      <c r="X103" s="191">
        <v>1</v>
      </c>
      <c r="Y103" s="191">
        <v>250</v>
      </c>
      <c r="Z103" s="191">
        <v>188</v>
      </c>
      <c r="AA103" s="191">
        <v>26</v>
      </c>
      <c r="AB103" s="191">
        <v>85</v>
      </c>
      <c r="AC103" s="191">
        <v>77</v>
      </c>
      <c r="AD103" s="191">
        <v>6</v>
      </c>
      <c r="AE103" s="191">
        <v>1178</v>
      </c>
      <c r="AF103" s="191">
        <v>188</v>
      </c>
      <c r="AG103" s="191">
        <v>15</v>
      </c>
    </row>
    <row r="104" spans="1:33" x14ac:dyDescent="0.25">
      <c r="A104" s="21">
        <v>45292</v>
      </c>
      <c r="B104" s="22" t="str">
        <f>VLOOKUP(J104,PRACTICE!$A$1:$E$41,5,0)</f>
        <v>SE1</v>
      </c>
      <c r="C104" s="191"/>
      <c r="D104" s="191"/>
      <c r="E104" s="191"/>
      <c r="F104" s="191"/>
      <c r="G104" s="191"/>
      <c r="H104" s="191"/>
      <c r="I104" s="191"/>
      <c r="J104" s="191" t="s">
        <v>67</v>
      </c>
      <c r="K104" s="191"/>
      <c r="L104" s="191">
        <v>11652</v>
      </c>
      <c r="M104" s="191">
        <v>48</v>
      </c>
      <c r="N104" s="191">
        <v>15</v>
      </c>
      <c r="O104" s="191">
        <v>15</v>
      </c>
      <c r="P104" s="191">
        <v>0</v>
      </c>
      <c r="Q104" s="191">
        <v>15</v>
      </c>
      <c r="R104" s="191">
        <v>0</v>
      </c>
      <c r="S104" s="191">
        <v>15</v>
      </c>
      <c r="T104" s="191">
        <v>0</v>
      </c>
      <c r="U104" s="191">
        <v>0</v>
      </c>
      <c r="V104" s="191">
        <v>0</v>
      </c>
      <c r="W104" s="191">
        <v>0</v>
      </c>
      <c r="X104" s="191">
        <v>8</v>
      </c>
      <c r="Y104" s="191">
        <v>62</v>
      </c>
      <c r="Z104" s="191">
        <v>48</v>
      </c>
      <c r="AA104" s="191">
        <v>8</v>
      </c>
      <c r="AB104" s="191">
        <v>10</v>
      </c>
      <c r="AC104" s="191">
        <v>30</v>
      </c>
      <c r="AD104" s="191">
        <v>12</v>
      </c>
      <c r="AE104" s="191">
        <v>356</v>
      </c>
      <c r="AF104" s="191">
        <v>48</v>
      </c>
      <c r="AG104" s="191">
        <v>15</v>
      </c>
    </row>
    <row r="105" spans="1:33" x14ac:dyDescent="0.25">
      <c r="A105" s="21">
        <v>45292</v>
      </c>
      <c r="B105" s="22" t="str">
        <f>VLOOKUP(J105,PRACTICE!$A$1:$E$41,5,0)</f>
        <v>NW1</v>
      </c>
      <c r="C105" s="191"/>
      <c r="D105" s="191"/>
      <c r="E105" s="191"/>
      <c r="F105" s="191"/>
      <c r="G105" s="191"/>
      <c r="H105" s="191"/>
      <c r="I105" s="191"/>
      <c r="J105" s="191" t="s">
        <v>81</v>
      </c>
      <c r="K105" s="191"/>
      <c r="L105" s="191">
        <v>8629</v>
      </c>
      <c r="M105" s="191">
        <v>16</v>
      </c>
      <c r="N105" s="191">
        <v>2</v>
      </c>
      <c r="O105" s="191">
        <v>0</v>
      </c>
      <c r="P105" s="191">
        <v>0</v>
      </c>
      <c r="Q105" s="191">
        <v>2</v>
      </c>
      <c r="R105" s="191">
        <v>0</v>
      </c>
      <c r="S105" s="191">
        <v>2</v>
      </c>
      <c r="T105" s="191">
        <v>0</v>
      </c>
      <c r="U105" s="191">
        <v>0</v>
      </c>
      <c r="V105" s="191">
        <v>0</v>
      </c>
      <c r="W105" s="191">
        <v>0</v>
      </c>
      <c r="X105" s="191">
        <v>1</v>
      </c>
      <c r="Y105" s="191">
        <v>23</v>
      </c>
      <c r="Z105" s="191">
        <v>16</v>
      </c>
      <c r="AA105" s="191">
        <v>2</v>
      </c>
      <c r="AB105" s="191">
        <v>6</v>
      </c>
      <c r="AC105" s="191">
        <v>8</v>
      </c>
      <c r="AD105" s="191">
        <v>2</v>
      </c>
      <c r="AE105" s="191">
        <v>361</v>
      </c>
      <c r="AF105" s="191">
        <v>16</v>
      </c>
      <c r="AG105" s="191">
        <v>2</v>
      </c>
    </row>
    <row r="106" spans="1:33" x14ac:dyDescent="0.25">
      <c r="A106" s="21">
        <v>45292</v>
      </c>
      <c r="B106" s="22" t="str">
        <f>VLOOKUP(J106,PRACTICE!$A$1:$E$41,5,0)</f>
        <v>SW1</v>
      </c>
      <c r="C106" s="191"/>
      <c r="D106" s="191"/>
      <c r="E106" s="191"/>
      <c r="F106" s="191"/>
      <c r="G106" s="191"/>
      <c r="H106" s="191"/>
      <c r="I106" s="191"/>
      <c r="J106" s="191" t="s">
        <v>72</v>
      </c>
      <c r="K106" s="191"/>
      <c r="L106" s="191">
        <v>10197</v>
      </c>
      <c r="M106" s="191">
        <v>7</v>
      </c>
      <c r="N106" s="191">
        <v>1</v>
      </c>
      <c r="O106" s="191">
        <v>0</v>
      </c>
      <c r="P106" s="191">
        <v>0</v>
      </c>
      <c r="Q106" s="191">
        <v>1</v>
      </c>
      <c r="R106" s="191">
        <v>0</v>
      </c>
      <c r="S106" s="191">
        <v>1</v>
      </c>
      <c r="T106" s="191">
        <v>0</v>
      </c>
      <c r="U106" s="191">
        <v>0</v>
      </c>
      <c r="V106" s="191">
        <v>0</v>
      </c>
      <c r="W106" s="191">
        <v>0</v>
      </c>
      <c r="X106" s="191">
        <v>1</v>
      </c>
      <c r="Y106" s="191">
        <v>13</v>
      </c>
      <c r="Z106" s="191">
        <v>7</v>
      </c>
      <c r="AA106" s="191">
        <v>4</v>
      </c>
      <c r="AB106" s="191">
        <v>3</v>
      </c>
      <c r="AC106" s="191">
        <v>0</v>
      </c>
      <c r="AD106" s="191">
        <v>1</v>
      </c>
      <c r="AE106" s="191">
        <v>332</v>
      </c>
      <c r="AF106" s="191">
        <v>7</v>
      </c>
      <c r="AG106" s="191">
        <v>1</v>
      </c>
    </row>
    <row r="107" spans="1:33" x14ac:dyDescent="0.25">
      <c r="A107" s="21">
        <v>45292</v>
      </c>
      <c r="B107" s="22" t="str">
        <f>VLOOKUP(J107,PRACTICE!$A$1:$E$41,5,0)</f>
        <v>NW1</v>
      </c>
      <c r="C107" s="191"/>
      <c r="D107" s="191"/>
      <c r="E107" s="191"/>
      <c r="F107" s="191"/>
      <c r="G107" s="191"/>
      <c r="H107" s="191"/>
      <c r="I107" s="191"/>
      <c r="J107" s="191" t="s">
        <v>62</v>
      </c>
      <c r="K107" s="191"/>
      <c r="L107" s="191">
        <v>12574</v>
      </c>
      <c r="M107" s="191">
        <v>70</v>
      </c>
      <c r="N107" s="191">
        <v>23</v>
      </c>
      <c r="O107" s="191">
        <v>2</v>
      </c>
      <c r="P107" s="191">
        <v>0</v>
      </c>
      <c r="Q107" s="191">
        <v>12</v>
      </c>
      <c r="R107" s="191">
        <v>11</v>
      </c>
      <c r="S107" s="191">
        <v>23</v>
      </c>
      <c r="T107" s="191">
        <v>0</v>
      </c>
      <c r="U107" s="191">
        <v>2</v>
      </c>
      <c r="V107" s="191">
        <v>0</v>
      </c>
      <c r="W107" s="191">
        <v>2</v>
      </c>
      <c r="X107" s="191">
        <v>1</v>
      </c>
      <c r="Y107" s="191">
        <v>106</v>
      </c>
      <c r="Z107" s="191">
        <v>70</v>
      </c>
      <c r="AA107" s="191">
        <v>14</v>
      </c>
      <c r="AB107" s="191">
        <v>36</v>
      </c>
      <c r="AC107" s="191">
        <v>20</v>
      </c>
      <c r="AD107" s="191">
        <v>0</v>
      </c>
      <c r="AE107" s="191">
        <v>527</v>
      </c>
      <c r="AF107" s="191">
        <v>70</v>
      </c>
      <c r="AG107" s="191">
        <v>23</v>
      </c>
    </row>
    <row r="108" spans="1:33" x14ac:dyDescent="0.25">
      <c r="A108" s="21">
        <v>45292</v>
      </c>
      <c r="B108" s="22" t="str">
        <f>VLOOKUP(J108,PRACTICE!$A$1:$E$41,5,0)</f>
        <v>SE2</v>
      </c>
      <c r="C108" s="191"/>
      <c r="D108" s="191"/>
      <c r="E108" s="191"/>
      <c r="F108" s="191"/>
      <c r="G108" s="191"/>
      <c r="H108" s="191"/>
      <c r="I108" s="191"/>
      <c r="J108" s="191" t="s">
        <v>58</v>
      </c>
      <c r="K108" s="191"/>
      <c r="L108" s="191">
        <v>7546</v>
      </c>
      <c r="M108" s="191">
        <v>11</v>
      </c>
      <c r="N108" s="191">
        <v>2</v>
      </c>
      <c r="O108" s="191">
        <v>0</v>
      </c>
      <c r="P108" s="191">
        <v>0</v>
      </c>
      <c r="Q108" s="191">
        <v>1</v>
      </c>
      <c r="R108" s="191">
        <v>1</v>
      </c>
      <c r="S108" s="191">
        <v>2</v>
      </c>
      <c r="T108" s="191">
        <v>0</v>
      </c>
      <c r="U108" s="191">
        <v>0</v>
      </c>
      <c r="V108" s="191">
        <v>0</v>
      </c>
      <c r="W108" s="191">
        <v>0</v>
      </c>
      <c r="X108" s="191">
        <v>0</v>
      </c>
      <c r="Y108" s="191">
        <v>27</v>
      </c>
      <c r="Z108" s="191">
        <v>11</v>
      </c>
      <c r="AA108" s="191">
        <v>11</v>
      </c>
      <c r="AB108" s="191">
        <v>0</v>
      </c>
      <c r="AC108" s="191">
        <v>0</v>
      </c>
      <c r="AD108" s="191">
        <v>0</v>
      </c>
      <c r="AE108" s="191">
        <v>386</v>
      </c>
      <c r="AF108" s="191">
        <v>11</v>
      </c>
      <c r="AG108" s="191">
        <v>2</v>
      </c>
    </row>
    <row r="109" spans="1:33" x14ac:dyDescent="0.25">
      <c r="A109" s="21">
        <v>45292</v>
      </c>
      <c r="B109" s="22" t="str">
        <f>VLOOKUP(J109,PRACTICE!$A$1:$E$41,5,0)</f>
        <v>NE2</v>
      </c>
      <c r="C109" s="191"/>
      <c r="D109" s="191"/>
      <c r="E109" s="191"/>
      <c r="F109" s="191"/>
      <c r="G109" s="191"/>
      <c r="H109" s="191"/>
      <c r="I109" s="191"/>
      <c r="J109" s="191" t="s">
        <v>74</v>
      </c>
      <c r="K109" s="191"/>
      <c r="L109" s="191">
        <v>5165</v>
      </c>
      <c r="M109" s="191">
        <v>22</v>
      </c>
      <c r="N109" s="191">
        <v>6</v>
      </c>
      <c r="O109" s="191">
        <v>2</v>
      </c>
      <c r="P109" s="191">
        <v>1</v>
      </c>
      <c r="Q109" s="191">
        <v>5</v>
      </c>
      <c r="R109" s="191">
        <v>1</v>
      </c>
      <c r="S109" s="191">
        <v>6</v>
      </c>
      <c r="T109" s="191">
        <v>0</v>
      </c>
      <c r="U109" s="191">
        <v>0</v>
      </c>
      <c r="V109" s="191">
        <v>0</v>
      </c>
      <c r="W109" s="191">
        <v>0</v>
      </c>
      <c r="X109" s="191">
        <v>0</v>
      </c>
      <c r="Y109" s="191">
        <v>32</v>
      </c>
      <c r="Z109" s="191">
        <v>22</v>
      </c>
      <c r="AA109" s="191">
        <v>8</v>
      </c>
      <c r="AB109" s="191">
        <v>9</v>
      </c>
      <c r="AC109" s="191">
        <v>5</v>
      </c>
      <c r="AD109" s="191">
        <v>1</v>
      </c>
      <c r="AE109" s="191">
        <v>211</v>
      </c>
      <c r="AF109" s="191">
        <v>22</v>
      </c>
      <c r="AG109" s="191">
        <v>6</v>
      </c>
    </row>
    <row r="110" spans="1:33" x14ac:dyDescent="0.25">
      <c r="A110" s="21">
        <v>45292</v>
      </c>
      <c r="B110" s="22" t="str">
        <f>VLOOKUP(J110,PRACTICE!$A$1:$E$41,5,0)</f>
        <v>SE2</v>
      </c>
      <c r="C110" s="191"/>
      <c r="D110" s="191"/>
      <c r="E110" s="191"/>
      <c r="F110" s="191"/>
      <c r="G110" s="191"/>
      <c r="H110" s="191"/>
      <c r="I110" s="191"/>
      <c r="J110" s="191" t="s">
        <v>84</v>
      </c>
      <c r="K110" s="191"/>
      <c r="L110" s="191">
        <v>8128</v>
      </c>
      <c r="M110" s="191">
        <v>33</v>
      </c>
      <c r="N110" s="191">
        <v>1</v>
      </c>
      <c r="O110" s="191">
        <v>0</v>
      </c>
      <c r="P110" s="191">
        <v>0</v>
      </c>
      <c r="Q110" s="191">
        <v>1</v>
      </c>
      <c r="R110" s="191">
        <v>0</v>
      </c>
      <c r="S110" s="191">
        <v>1</v>
      </c>
      <c r="T110" s="191">
        <v>0</v>
      </c>
      <c r="U110" s="191">
        <v>0</v>
      </c>
      <c r="V110" s="191">
        <v>0</v>
      </c>
      <c r="W110" s="191">
        <v>0</v>
      </c>
      <c r="X110" s="191">
        <v>0</v>
      </c>
      <c r="Y110" s="191">
        <v>61</v>
      </c>
      <c r="Z110" s="191">
        <v>33</v>
      </c>
      <c r="AA110" s="191">
        <v>5</v>
      </c>
      <c r="AB110" s="191">
        <v>16</v>
      </c>
      <c r="AC110" s="191">
        <v>12</v>
      </c>
      <c r="AD110" s="191">
        <v>1</v>
      </c>
      <c r="AE110" s="191">
        <v>516</v>
      </c>
      <c r="AF110" s="191">
        <v>33</v>
      </c>
      <c r="AG110" s="191">
        <v>1</v>
      </c>
    </row>
    <row r="111" spans="1:33" x14ac:dyDescent="0.25">
      <c r="A111" s="21">
        <v>45292</v>
      </c>
      <c r="B111" s="22" t="str">
        <f>VLOOKUP(J111,PRACTICE!$A$1:$E$41,5,0)</f>
        <v>SW1</v>
      </c>
      <c r="C111" s="191"/>
      <c r="D111" s="191"/>
      <c r="E111" s="191"/>
      <c r="F111" s="191"/>
      <c r="G111" s="191"/>
      <c r="H111" s="191"/>
      <c r="I111" s="191"/>
      <c r="J111" s="191" t="s">
        <v>76</v>
      </c>
      <c r="K111" s="191"/>
      <c r="L111" s="191">
        <v>4567</v>
      </c>
      <c r="M111" s="191">
        <v>11</v>
      </c>
      <c r="N111" s="191">
        <v>2</v>
      </c>
      <c r="O111" s="191">
        <v>1</v>
      </c>
      <c r="P111" s="191">
        <v>1</v>
      </c>
      <c r="Q111" s="191">
        <v>0</v>
      </c>
      <c r="R111" s="191">
        <v>2</v>
      </c>
      <c r="S111" s="191">
        <v>2</v>
      </c>
      <c r="T111" s="191">
        <v>0</v>
      </c>
      <c r="U111" s="191">
        <v>0</v>
      </c>
      <c r="V111" s="191">
        <v>0</v>
      </c>
      <c r="W111" s="191">
        <v>0</v>
      </c>
      <c r="X111" s="191">
        <v>0</v>
      </c>
      <c r="Y111" s="191">
        <v>21</v>
      </c>
      <c r="Z111" s="191">
        <v>11</v>
      </c>
      <c r="AA111" s="191">
        <v>4</v>
      </c>
      <c r="AB111" s="191">
        <v>7</v>
      </c>
      <c r="AC111" s="191">
        <v>0</v>
      </c>
      <c r="AD111" s="191">
        <v>0</v>
      </c>
      <c r="AE111" s="191">
        <v>214</v>
      </c>
      <c r="AF111" s="191">
        <v>11</v>
      </c>
      <c r="AG111" s="191">
        <v>2</v>
      </c>
    </row>
    <row r="112" spans="1:33" x14ac:dyDescent="0.25">
      <c r="A112" s="21">
        <v>45292</v>
      </c>
      <c r="B112" s="22" t="str">
        <f>VLOOKUP(J112,PRACTICE!$A$1:$E$41,5,0)</f>
        <v>SE2</v>
      </c>
      <c r="C112" s="191"/>
      <c r="D112" s="191"/>
      <c r="E112" s="191"/>
      <c r="F112" s="191"/>
      <c r="G112" s="191"/>
      <c r="H112" s="191"/>
      <c r="I112" s="191"/>
      <c r="J112" s="191" t="s">
        <v>60</v>
      </c>
      <c r="K112" s="191"/>
      <c r="L112" s="191">
        <v>1249</v>
      </c>
      <c r="M112" s="191">
        <v>0</v>
      </c>
      <c r="N112" s="191">
        <v>62</v>
      </c>
      <c r="O112" s="191">
        <v>8</v>
      </c>
      <c r="P112" s="191">
        <v>3</v>
      </c>
      <c r="Q112" s="191">
        <v>0</v>
      </c>
      <c r="R112" s="191">
        <v>62</v>
      </c>
      <c r="S112" s="191">
        <v>62</v>
      </c>
      <c r="T112" s="191">
        <v>0</v>
      </c>
      <c r="U112" s="191">
        <v>0</v>
      </c>
      <c r="V112" s="191">
        <v>0</v>
      </c>
      <c r="W112" s="191">
        <v>0</v>
      </c>
      <c r="X112" s="191">
        <v>0</v>
      </c>
      <c r="Y112" s="191">
        <v>214</v>
      </c>
      <c r="Z112" s="191">
        <v>0</v>
      </c>
      <c r="AA112" s="191">
        <v>0</v>
      </c>
      <c r="AB112" s="191">
        <v>0</v>
      </c>
      <c r="AC112" s="191">
        <v>0</v>
      </c>
      <c r="AD112" s="191">
        <v>0</v>
      </c>
      <c r="AE112" s="191">
        <v>106</v>
      </c>
      <c r="AF112" s="191">
        <v>0</v>
      </c>
      <c r="AG112" s="191">
        <v>62</v>
      </c>
    </row>
    <row r="113" spans="1:33" x14ac:dyDescent="0.25">
      <c r="A113" s="21">
        <v>45292</v>
      </c>
      <c r="B113" s="22" t="str">
        <f>VLOOKUP(J113,PRACTICE!$A$1:$E$41,5,0)</f>
        <v>SW2</v>
      </c>
      <c r="C113" s="191"/>
      <c r="D113" s="191"/>
      <c r="E113" s="191"/>
      <c r="F113" s="191"/>
      <c r="G113" s="191"/>
      <c r="H113" s="191"/>
      <c r="I113" s="191"/>
      <c r="J113" s="191" t="s">
        <v>77</v>
      </c>
      <c r="K113" s="191"/>
      <c r="L113" s="191">
        <v>9157</v>
      </c>
      <c r="M113" s="191">
        <v>60</v>
      </c>
      <c r="N113" s="191">
        <v>0</v>
      </c>
      <c r="O113" s="191">
        <v>0</v>
      </c>
      <c r="P113" s="191">
        <v>0</v>
      </c>
      <c r="Q113" s="191">
        <v>0</v>
      </c>
      <c r="R113" s="191">
        <v>0</v>
      </c>
      <c r="S113" s="191">
        <v>0</v>
      </c>
      <c r="T113" s="191">
        <v>0</v>
      </c>
      <c r="U113" s="191">
        <v>0</v>
      </c>
      <c r="V113" s="191">
        <v>0</v>
      </c>
      <c r="W113" s="191">
        <v>0</v>
      </c>
      <c r="X113" s="191">
        <v>0</v>
      </c>
      <c r="Y113" s="191">
        <v>119</v>
      </c>
      <c r="Z113" s="191">
        <v>60</v>
      </c>
      <c r="AA113" s="191">
        <v>46</v>
      </c>
      <c r="AB113" s="191">
        <v>14</v>
      </c>
      <c r="AC113" s="191">
        <v>0</v>
      </c>
      <c r="AD113" s="191">
        <v>0</v>
      </c>
      <c r="AE113" s="191">
        <v>356</v>
      </c>
      <c r="AF113" s="191">
        <v>60</v>
      </c>
      <c r="AG113" s="191">
        <v>0</v>
      </c>
    </row>
    <row r="114" spans="1:33" x14ac:dyDescent="0.25">
      <c r="A114" s="21">
        <v>45292</v>
      </c>
      <c r="B114" s="22" t="str">
        <f>VLOOKUP(J114,PRACTICE!$A$1:$E$41,5,0)</f>
        <v>NW2</v>
      </c>
      <c r="C114" s="191"/>
      <c r="D114" s="191"/>
      <c r="E114" s="191"/>
      <c r="F114" s="191"/>
      <c r="G114" s="191"/>
      <c r="H114" s="191"/>
      <c r="I114" s="191"/>
      <c r="J114" s="191" t="s">
        <v>48</v>
      </c>
      <c r="K114" s="191"/>
      <c r="L114" s="191">
        <v>6843</v>
      </c>
      <c r="M114" s="191">
        <v>8</v>
      </c>
      <c r="N114" s="191">
        <v>2</v>
      </c>
      <c r="O114" s="191">
        <v>0</v>
      </c>
      <c r="P114" s="191">
        <v>0</v>
      </c>
      <c r="Q114" s="191">
        <v>1</v>
      </c>
      <c r="R114" s="191">
        <v>1</v>
      </c>
      <c r="S114" s="191">
        <v>2</v>
      </c>
      <c r="T114" s="191">
        <v>0</v>
      </c>
      <c r="U114" s="191">
        <v>0</v>
      </c>
      <c r="V114" s="191">
        <v>0</v>
      </c>
      <c r="W114" s="191">
        <v>0</v>
      </c>
      <c r="X114" s="191">
        <v>0</v>
      </c>
      <c r="Y114" s="191">
        <v>52</v>
      </c>
      <c r="Z114" s="191">
        <v>8</v>
      </c>
      <c r="AA114" s="191">
        <v>8</v>
      </c>
      <c r="AB114" s="191">
        <v>0</v>
      </c>
      <c r="AC114" s="191">
        <v>0</v>
      </c>
      <c r="AD114" s="191">
        <v>0</v>
      </c>
      <c r="AE114" s="191">
        <v>413</v>
      </c>
      <c r="AF114" s="191">
        <v>8</v>
      </c>
      <c r="AG114" s="191">
        <v>2</v>
      </c>
    </row>
    <row r="115" spans="1:33" x14ac:dyDescent="0.25">
      <c r="A115" s="21">
        <v>45292</v>
      </c>
      <c r="B115" s="22" t="str">
        <f>VLOOKUP(J115,PRACTICE!$A$1:$E$41,5,0)</f>
        <v>SW2</v>
      </c>
      <c r="C115" s="191"/>
      <c r="D115" s="191"/>
      <c r="E115" s="191"/>
      <c r="F115" s="191"/>
      <c r="G115" s="191"/>
      <c r="H115" s="191"/>
      <c r="I115" s="191"/>
      <c r="J115" s="191" t="s">
        <v>70</v>
      </c>
      <c r="K115" s="191"/>
      <c r="L115" s="191">
        <v>9387</v>
      </c>
      <c r="M115" s="191">
        <v>22</v>
      </c>
      <c r="N115" s="191">
        <v>0</v>
      </c>
      <c r="O115" s="191">
        <v>0</v>
      </c>
      <c r="P115" s="191">
        <v>0</v>
      </c>
      <c r="Q115" s="191">
        <v>0</v>
      </c>
      <c r="R115" s="191">
        <v>0</v>
      </c>
      <c r="S115" s="191">
        <v>0</v>
      </c>
      <c r="T115" s="191">
        <v>0</v>
      </c>
      <c r="U115" s="191">
        <v>0</v>
      </c>
      <c r="V115" s="191">
        <v>0</v>
      </c>
      <c r="W115" s="191">
        <v>0</v>
      </c>
      <c r="X115" s="191">
        <v>0</v>
      </c>
      <c r="Y115" s="191">
        <v>143</v>
      </c>
      <c r="Z115" s="191">
        <v>22</v>
      </c>
      <c r="AA115" s="191">
        <v>22</v>
      </c>
      <c r="AB115" s="191">
        <v>0</v>
      </c>
      <c r="AC115" s="191">
        <v>0</v>
      </c>
      <c r="AD115" s="191">
        <v>1</v>
      </c>
      <c r="AE115" s="191">
        <v>353</v>
      </c>
      <c r="AF115" s="191">
        <v>22</v>
      </c>
      <c r="AG115" s="191">
        <v>0</v>
      </c>
    </row>
    <row r="116" spans="1:33" x14ac:dyDescent="0.25">
      <c r="A116" s="21">
        <v>45292</v>
      </c>
      <c r="B116" s="22" t="str">
        <f>VLOOKUP(J116,PRACTICE!$A$1:$E$41,5,0)</f>
        <v>NE2</v>
      </c>
      <c r="C116" s="191"/>
      <c r="D116" s="191"/>
      <c r="E116" s="191"/>
      <c r="F116" s="191"/>
      <c r="G116" s="191"/>
      <c r="H116" s="191"/>
      <c r="I116" s="191"/>
      <c r="J116" s="191" t="s">
        <v>53</v>
      </c>
      <c r="K116" s="191"/>
      <c r="L116" s="191">
        <v>6070</v>
      </c>
      <c r="M116" s="191">
        <v>8</v>
      </c>
      <c r="N116" s="191">
        <v>0</v>
      </c>
      <c r="O116" s="191">
        <v>0</v>
      </c>
      <c r="P116" s="191">
        <v>0</v>
      </c>
      <c r="Q116" s="191">
        <v>0</v>
      </c>
      <c r="R116" s="191">
        <v>0</v>
      </c>
      <c r="S116" s="191">
        <v>0</v>
      </c>
      <c r="T116" s="191">
        <v>0</v>
      </c>
      <c r="U116" s="191">
        <v>0</v>
      </c>
      <c r="V116" s="191">
        <v>0</v>
      </c>
      <c r="W116" s="191">
        <v>0</v>
      </c>
      <c r="X116" s="191">
        <v>2</v>
      </c>
      <c r="Y116" s="191">
        <v>10</v>
      </c>
      <c r="Z116" s="191">
        <v>8</v>
      </c>
      <c r="AA116" s="191">
        <v>5</v>
      </c>
      <c r="AB116" s="191">
        <v>2</v>
      </c>
      <c r="AC116" s="191">
        <v>1</v>
      </c>
      <c r="AD116" s="191">
        <v>2</v>
      </c>
      <c r="AE116" s="191">
        <v>52</v>
      </c>
      <c r="AF116" s="191">
        <v>8</v>
      </c>
      <c r="AG116" s="191">
        <v>0</v>
      </c>
    </row>
    <row r="117" spans="1:33" x14ac:dyDescent="0.25">
      <c r="A117" s="21">
        <v>45292</v>
      </c>
      <c r="B117" s="22" t="str">
        <f>VLOOKUP(J117,PRACTICE!$A$1:$E$41,5,0)</f>
        <v>NE2</v>
      </c>
      <c r="C117" s="191"/>
      <c r="D117" s="191"/>
      <c r="E117" s="191"/>
      <c r="F117" s="191"/>
      <c r="G117" s="191"/>
      <c r="H117" s="191"/>
      <c r="I117" s="191"/>
      <c r="J117" s="191" t="s">
        <v>57</v>
      </c>
      <c r="K117" s="191"/>
      <c r="L117" s="191">
        <v>3065</v>
      </c>
      <c r="M117" s="191">
        <v>0</v>
      </c>
      <c r="N117" s="191">
        <v>0</v>
      </c>
      <c r="O117" s="191">
        <v>0</v>
      </c>
      <c r="P117" s="191">
        <v>0</v>
      </c>
      <c r="Q117" s="191">
        <v>0</v>
      </c>
      <c r="R117" s="191">
        <v>0</v>
      </c>
      <c r="S117" s="191">
        <v>0</v>
      </c>
      <c r="T117" s="191">
        <v>0</v>
      </c>
      <c r="U117" s="191">
        <v>0</v>
      </c>
      <c r="V117" s="191">
        <v>0</v>
      </c>
      <c r="W117" s="191">
        <v>0</v>
      </c>
      <c r="X117" s="191">
        <v>0</v>
      </c>
      <c r="Y117" s="191">
        <v>9</v>
      </c>
      <c r="Z117" s="191">
        <v>0</v>
      </c>
      <c r="AA117" s="191">
        <v>0</v>
      </c>
      <c r="AB117" s="191">
        <v>0</v>
      </c>
      <c r="AC117" s="191">
        <v>0</v>
      </c>
      <c r="AD117" s="191">
        <v>0</v>
      </c>
      <c r="AE117" s="191">
        <v>88</v>
      </c>
      <c r="AF117" s="191">
        <v>0</v>
      </c>
      <c r="AG117" s="191">
        <v>0</v>
      </c>
    </row>
    <row r="118" spans="1:33" x14ac:dyDescent="0.25">
      <c r="A118" s="21">
        <v>45292</v>
      </c>
      <c r="B118" s="22" t="str">
        <f>VLOOKUP(J118,PRACTICE!$A$1:$E$41,5,0)</f>
        <v>NE1</v>
      </c>
      <c r="C118" s="191"/>
      <c r="D118" s="191"/>
      <c r="E118" s="191"/>
      <c r="F118" s="191"/>
      <c r="G118" s="191"/>
      <c r="H118" s="191"/>
      <c r="I118" s="191"/>
      <c r="J118" s="191" t="s">
        <v>54</v>
      </c>
      <c r="K118" s="191"/>
      <c r="L118" s="191">
        <v>8856</v>
      </c>
      <c r="M118" s="191">
        <v>3</v>
      </c>
      <c r="N118" s="191">
        <v>1</v>
      </c>
      <c r="O118" s="191">
        <v>0</v>
      </c>
      <c r="P118" s="191">
        <v>0</v>
      </c>
      <c r="Q118" s="191">
        <v>1</v>
      </c>
      <c r="R118" s="191">
        <v>0</v>
      </c>
      <c r="S118" s="191">
        <v>1</v>
      </c>
      <c r="T118" s="191">
        <v>0</v>
      </c>
      <c r="U118" s="191">
        <v>0</v>
      </c>
      <c r="V118" s="191">
        <v>0</v>
      </c>
      <c r="W118" s="191">
        <v>0</v>
      </c>
      <c r="X118" s="191">
        <v>2</v>
      </c>
      <c r="Y118" s="191">
        <v>3</v>
      </c>
      <c r="Z118" s="191">
        <v>3</v>
      </c>
      <c r="AA118" s="191">
        <v>3</v>
      </c>
      <c r="AB118" s="191">
        <v>0</v>
      </c>
      <c r="AC118" s="191">
        <v>0</v>
      </c>
      <c r="AD118" s="191">
        <v>2</v>
      </c>
      <c r="AE118" s="191">
        <v>29</v>
      </c>
      <c r="AF118" s="191">
        <v>3</v>
      </c>
      <c r="AG118" s="191">
        <v>1</v>
      </c>
    </row>
    <row r="119" spans="1:33" x14ac:dyDescent="0.25">
      <c r="A119" s="21">
        <v>45292</v>
      </c>
      <c r="B119" s="22" t="str">
        <f>VLOOKUP(J119,PRACTICE!$A$1:$E$41,5,0)</f>
        <v>SW2</v>
      </c>
      <c r="C119" s="191"/>
      <c r="D119" s="191"/>
      <c r="E119" s="191"/>
      <c r="F119" s="191"/>
      <c r="G119" s="191"/>
      <c r="H119" s="191"/>
      <c r="I119" s="191"/>
      <c r="J119" s="191" t="s">
        <v>63</v>
      </c>
      <c r="K119" s="191"/>
      <c r="L119" s="191">
        <v>9262</v>
      </c>
      <c r="M119" s="191">
        <v>156</v>
      </c>
      <c r="N119" s="191">
        <v>6</v>
      </c>
      <c r="O119" s="191">
        <v>1</v>
      </c>
      <c r="P119" s="191">
        <v>0</v>
      </c>
      <c r="Q119" s="191">
        <v>2</v>
      </c>
      <c r="R119" s="191">
        <v>4</v>
      </c>
      <c r="S119" s="191">
        <v>6</v>
      </c>
      <c r="T119" s="191">
        <v>0</v>
      </c>
      <c r="U119" s="191">
        <v>0</v>
      </c>
      <c r="V119" s="191">
        <v>0</v>
      </c>
      <c r="W119" s="191">
        <v>0</v>
      </c>
      <c r="X119" s="191">
        <v>0</v>
      </c>
      <c r="Y119" s="191">
        <v>225</v>
      </c>
      <c r="Z119" s="191">
        <v>156</v>
      </c>
      <c r="AA119" s="191">
        <v>40</v>
      </c>
      <c r="AB119" s="191">
        <v>116</v>
      </c>
      <c r="AC119" s="191">
        <v>0</v>
      </c>
      <c r="AD119" s="191">
        <v>0</v>
      </c>
      <c r="AE119" s="191">
        <v>675</v>
      </c>
      <c r="AF119" s="191">
        <v>156</v>
      </c>
      <c r="AG119" s="191">
        <v>6</v>
      </c>
    </row>
    <row r="120" spans="1:33" x14ac:dyDescent="0.25">
      <c r="A120" s="21">
        <v>45292</v>
      </c>
      <c r="B120" s="22" t="str">
        <f>VLOOKUP(J120,PRACTICE!$A$1:$E$41,5,0)</f>
        <v>NW2</v>
      </c>
      <c r="C120" s="191"/>
      <c r="D120" s="191"/>
      <c r="E120" s="191"/>
      <c r="F120" s="191"/>
      <c r="G120" s="191"/>
      <c r="H120" s="191"/>
      <c r="I120" s="191"/>
      <c r="J120" s="191" t="s">
        <v>51</v>
      </c>
      <c r="K120" s="191"/>
      <c r="L120" s="191">
        <v>4784</v>
      </c>
      <c r="M120" s="191">
        <v>28</v>
      </c>
      <c r="N120" s="191">
        <v>1</v>
      </c>
      <c r="O120" s="191">
        <v>0</v>
      </c>
      <c r="P120" s="191">
        <v>0</v>
      </c>
      <c r="Q120" s="191">
        <v>1</v>
      </c>
      <c r="R120" s="191">
        <v>0</v>
      </c>
      <c r="S120" s="191">
        <v>1</v>
      </c>
      <c r="T120" s="191">
        <v>0</v>
      </c>
      <c r="U120" s="191">
        <v>0</v>
      </c>
      <c r="V120" s="191">
        <v>0</v>
      </c>
      <c r="W120" s="191">
        <v>0</v>
      </c>
      <c r="X120" s="191">
        <v>1</v>
      </c>
      <c r="Y120" s="191">
        <v>43</v>
      </c>
      <c r="Z120" s="191">
        <v>28</v>
      </c>
      <c r="AA120" s="191">
        <v>23</v>
      </c>
      <c r="AB120" s="191">
        <v>5</v>
      </c>
      <c r="AC120" s="191">
        <v>0</v>
      </c>
      <c r="AD120" s="191">
        <v>4</v>
      </c>
      <c r="AE120" s="191">
        <v>289</v>
      </c>
      <c r="AF120" s="191">
        <v>28</v>
      </c>
      <c r="AG120" s="191">
        <v>1</v>
      </c>
    </row>
    <row r="121" spans="1:33" x14ac:dyDescent="0.25">
      <c r="A121" s="21">
        <v>45292</v>
      </c>
      <c r="B121" s="22" t="str">
        <f>VLOOKUP(J121,PRACTICE!$A$1:$E$41,5,0)</f>
        <v>NE2</v>
      </c>
      <c r="C121" s="191"/>
      <c r="D121" s="191"/>
      <c r="E121" s="191"/>
      <c r="F121" s="191"/>
      <c r="G121" s="191"/>
      <c r="H121" s="191"/>
      <c r="I121" s="191"/>
      <c r="J121" s="191" t="s">
        <v>75</v>
      </c>
      <c r="K121" s="191"/>
      <c r="L121" s="191">
        <v>1817</v>
      </c>
      <c r="M121" s="191">
        <v>8</v>
      </c>
      <c r="N121" s="191">
        <v>2</v>
      </c>
      <c r="O121" s="191">
        <v>0</v>
      </c>
      <c r="P121" s="191">
        <v>0</v>
      </c>
      <c r="Q121" s="191">
        <v>2</v>
      </c>
      <c r="R121" s="191">
        <v>0</v>
      </c>
      <c r="S121" s="191">
        <v>2</v>
      </c>
      <c r="T121" s="191">
        <v>0</v>
      </c>
      <c r="U121" s="191">
        <v>0</v>
      </c>
      <c r="V121" s="191">
        <v>0</v>
      </c>
      <c r="W121" s="191">
        <v>0</v>
      </c>
      <c r="X121" s="191">
        <v>1</v>
      </c>
      <c r="Y121" s="191">
        <v>12</v>
      </c>
      <c r="Z121" s="191">
        <v>8</v>
      </c>
      <c r="AA121" s="191">
        <v>4</v>
      </c>
      <c r="AB121" s="191">
        <v>1</v>
      </c>
      <c r="AC121" s="191">
        <v>3</v>
      </c>
      <c r="AD121" s="191">
        <v>1</v>
      </c>
      <c r="AE121" s="191">
        <v>38</v>
      </c>
      <c r="AF121" s="191">
        <v>8</v>
      </c>
      <c r="AG121" s="191">
        <v>2</v>
      </c>
    </row>
    <row r="122" spans="1:33" x14ac:dyDescent="0.25">
      <c r="A122" s="21">
        <v>45292</v>
      </c>
      <c r="B122" s="22" t="str">
        <f>VLOOKUP(J122,PRACTICE!$A$1:$E$41,5,0)</f>
        <v>NW1</v>
      </c>
      <c r="C122" s="191"/>
      <c r="D122" s="191"/>
      <c r="E122" s="191"/>
      <c r="F122" s="191"/>
      <c r="G122" s="191"/>
      <c r="H122" s="191"/>
      <c r="I122" s="191"/>
      <c r="J122" s="191" t="s">
        <v>46</v>
      </c>
      <c r="K122" s="191"/>
      <c r="L122" s="191">
        <v>5891</v>
      </c>
      <c r="M122" s="191">
        <v>13</v>
      </c>
      <c r="N122" s="191">
        <v>4</v>
      </c>
      <c r="O122" s="191">
        <v>1</v>
      </c>
      <c r="P122" s="191">
        <v>0</v>
      </c>
      <c r="Q122" s="191">
        <v>4</v>
      </c>
      <c r="R122" s="191">
        <v>0</v>
      </c>
      <c r="S122" s="191">
        <v>4</v>
      </c>
      <c r="T122" s="191">
        <v>0</v>
      </c>
      <c r="U122" s="191">
        <v>0</v>
      </c>
      <c r="V122" s="191">
        <v>0</v>
      </c>
      <c r="W122" s="191">
        <v>0</v>
      </c>
      <c r="X122" s="191">
        <v>0</v>
      </c>
      <c r="Y122" s="191">
        <v>29</v>
      </c>
      <c r="Z122" s="191">
        <v>13</v>
      </c>
      <c r="AA122" s="191">
        <v>1</v>
      </c>
      <c r="AB122" s="191">
        <v>4</v>
      </c>
      <c r="AC122" s="191">
        <v>8</v>
      </c>
      <c r="AD122" s="191">
        <v>1</v>
      </c>
      <c r="AE122" s="191">
        <v>197</v>
      </c>
      <c r="AF122" s="191">
        <v>13</v>
      </c>
      <c r="AG122" s="191">
        <v>4</v>
      </c>
    </row>
    <row r="123" spans="1:33" x14ac:dyDescent="0.25">
      <c r="A123" s="21">
        <v>45292</v>
      </c>
      <c r="B123" s="22" t="str">
        <f>VLOOKUP(J123,PRACTICE!$A$1:$E$41,5,0)</f>
        <v>SE1</v>
      </c>
      <c r="C123" s="191"/>
      <c r="D123" s="191"/>
      <c r="E123" s="191"/>
      <c r="F123" s="191"/>
      <c r="G123" s="191"/>
      <c r="H123" s="191"/>
      <c r="I123" s="191"/>
      <c r="J123" s="191" t="s">
        <v>65</v>
      </c>
      <c r="K123" s="191"/>
      <c r="L123" s="191">
        <v>5207</v>
      </c>
      <c r="M123" s="191">
        <v>47</v>
      </c>
      <c r="N123" s="191">
        <v>21</v>
      </c>
      <c r="O123" s="191">
        <v>6</v>
      </c>
      <c r="P123" s="191">
        <v>0</v>
      </c>
      <c r="Q123" s="191">
        <v>21</v>
      </c>
      <c r="R123" s="191">
        <v>0</v>
      </c>
      <c r="S123" s="191">
        <v>21</v>
      </c>
      <c r="T123" s="191">
        <v>0</v>
      </c>
      <c r="U123" s="191">
        <v>2</v>
      </c>
      <c r="V123" s="191">
        <v>1</v>
      </c>
      <c r="W123" s="191">
        <v>2</v>
      </c>
      <c r="X123" s="191">
        <v>0</v>
      </c>
      <c r="Y123" s="191">
        <v>56</v>
      </c>
      <c r="Z123" s="191">
        <v>47</v>
      </c>
      <c r="AA123" s="191">
        <v>7</v>
      </c>
      <c r="AB123" s="191">
        <v>12</v>
      </c>
      <c r="AC123" s="191">
        <v>28</v>
      </c>
      <c r="AD123" s="191">
        <v>3</v>
      </c>
      <c r="AE123" s="191">
        <v>160</v>
      </c>
      <c r="AF123" s="191">
        <v>47</v>
      </c>
      <c r="AG123" s="191">
        <v>21</v>
      </c>
    </row>
    <row r="124" spans="1:33" x14ac:dyDescent="0.25">
      <c r="A124" s="21">
        <v>45292</v>
      </c>
      <c r="B124" s="22" t="str">
        <f>VLOOKUP(J124,PRACTICE!$A$1:$E$41,5,0)</f>
        <v>NE2</v>
      </c>
      <c r="C124" s="191"/>
      <c r="D124" s="191"/>
      <c r="E124" s="191"/>
      <c r="F124" s="191"/>
      <c r="G124" s="191"/>
      <c r="H124" s="191"/>
      <c r="I124" s="191"/>
      <c r="J124" s="191" t="s">
        <v>61</v>
      </c>
      <c r="K124" s="191"/>
      <c r="L124" s="191">
        <v>5793</v>
      </c>
      <c r="M124" s="191">
        <v>8</v>
      </c>
      <c r="N124" s="191">
        <v>0</v>
      </c>
      <c r="O124" s="191">
        <v>0</v>
      </c>
      <c r="P124" s="191">
        <v>0</v>
      </c>
      <c r="Q124" s="191">
        <v>0</v>
      </c>
      <c r="R124" s="191">
        <v>0</v>
      </c>
      <c r="S124" s="191">
        <v>0</v>
      </c>
      <c r="T124" s="191">
        <v>0</v>
      </c>
      <c r="U124" s="191">
        <v>0</v>
      </c>
      <c r="V124" s="191">
        <v>0</v>
      </c>
      <c r="W124" s="191">
        <v>0</v>
      </c>
      <c r="X124" s="191">
        <v>0</v>
      </c>
      <c r="Y124" s="191">
        <v>46</v>
      </c>
      <c r="Z124" s="191">
        <v>8</v>
      </c>
      <c r="AA124" s="191">
        <v>8</v>
      </c>
      <c r="AB124" s="191">
        <v>0</v>
      </c>
      <c r="AC124" s="191">
        <v>0</v>
      </c>
      <c r="AD124" s="191">
        <v>0</v>
      </c>
      <c r="AE124" s="191">
        <v>93</v>
      </c>
      <c r="AF124" s="191">
        <v>8</v>
      </c>
      <c r="AG124" s="191">
        <v>0</v>
      </c>
    </row>
    <row r="125" spans="1:33" x14ac:dyDescent="0.25">
      <c r="A125" s="21">
        <v>45292</v>
      </c>
      <c r="B125" s="22" t="str">
        <f>VLOOKUP(J125,PRACTICE!$A$1:$E$41,5,0)</f>
        <v>SE2</v>
      </c>
      <c r="C125" s="191"/>
      <c r="D125" s="191"/>
      <c r="E125" s="191"/>
      <c r="F125" s="191"/>
      <c r="G125" s="191"/>
      <c r="H125" s="191"/>
      <c r="I125" s="191"/>
      <c r="J125" s="191" t="s">
        <v>82</v>
      </c>
      <c r="K125" s="191"/>
      <c r="L125" s="191">
        <v>8072</v>
      </c>
      <c r="M125" s="191">
        <v>15</v>
      </c>
      <c r="N125" s="191">
        <v>0</v>
      </c>
      <c r="O125" s="191">
        <v>0</v>
      </c>
      <c r="P125" s="191">
        <v>0</v>
      </c>
      <c r="Q125" s="191">
        <v>0</v>
      </c>
      <c r="R125" s="191">
        <v>0</v>
      </c>
      <c r="S125" s="191">
        <v>1</v>
      </c>
      <c r="T125" s="191">
        <v>0</v>
      </c>
      <c r="U125" s="191">
        <v>0</v>
      </c>
      <c r="V125" s="191">
        <v>0</v>
      </c>
      <c r="W125" s="191">
        <v>0</v>
      </c>
      <c r="X125" s="191">
        <v>0</v>
      </c>
      <c r="Y125" s="191">
        <v>138</v>
      </c>
      <c r="Z125" s="191">
        <v>15</v>
      </c>
      <c r="AA125" s="191">
        <v>15</v>
      </c>
      <c r="AB125" s="191">
        <v>0</v>
      </c>
      <c r="AC125" s="191">
        <v>0</v>
      </c>
      <c r="AD125" s="191">
        <v>1</v>
      </c>
      <c r="AE125" s="191">
        <v>523</v>
      </c>
      <c r="AF125" s="191">
        <v>15</v>
      </c>
      <c r="AG125" s="191">
        <v>0</v>
      </c>
    </row>
    <row r="126" spans="1:33" x14ac:dyDescent="0.25">
      <c r="A126" s="21">
        <v>45292</v>
      </c>
      <c r="B126" s="22" t="str">
        <f>VLOOKUP(J126,PRACTICE!$A$1:$E$41,5,0)</f>
        <v>NE1</v>
      </c>
      <c r="C126" s="191"/>
      <c r="D126" s="191"/>
      <c r="E126" s="191"/>
      <c r="F126" s="191"/>
      <c r="G126" s="191"/>
      <c r="H126" s="191"/>
      <c r="I126" s="191"/>
      <c r="J126" s="191" t="s">
        <v>79</v>
      </c>
      <c r="K126" s="191"/>
      <c r="L126" s="191">
        <v>16080</v>
      </c>
      <c r="M126" s="191">
        <v>79</v>
      </c>
      <c r="N126" s="191">
        <v>10</v>
      </c>
      <c r="O126" s="191">
        <v>1</v>
      </c>
      <c r="P126" s="191">
        <v>0</v>
      </c>
      <c r="Q126" s="191">
        <v>8</v>
      </c>
      <c r="R126" s="191">
        <v>2</v>
      </c>
      <c r="S126" s="191">
        <v>10</v>
      </c>
      <c r="T126" s="191">
        <v>0</v>
      </c>
      <c r="U126" s="191">
        <v>0</v>
      </c>
      <c r="V126" s="191">
        <v>0</v>
      </c>
      <c r="W126" s="191">
        <v>0</v>
      </c>
      <c r="X126" s="191">
        <v>3</v>
      </c>
      <c r="Y126" s="191">
        <v>127</v>
      </c>
      <c r="Z126" s="191">
        <v>79</v>
      </c>
      <c r="AA126" s="191">
        <v>0</v>
      </c>
      <c r="AB126" s="191">
        <v>0</v>
      </c>
      <c r="AC126" s="191">
        <v>79</v>
      </c>
      <c r="AD126" s="191">
        <v>12</v>
      </c>
      <c r="AE126" s="191">
        <v>683</v>
      </c>
      <c r="AF126" s="191">
        <v>79</v>
      </c>
      <c r="AG126" s="191">
        <v>10</v>
      </c>
    </row>
    <row r="127" spans="1:33" x14ac:dyDescent="0.25">
      <c r="A127" s="21">
        <v>45383</v>
      </c>
      <c r="B127" s="22" t="e">
        <f>VLOOKUP(#REF!,PRACTICE!$A$1:$E$41,5,0)</f>
        <v>#REF!</v>
      </c>
      <c r="C127" s="191" t="s">
        <v>212</v>
      </c>
      <c r="D127" s="191"/>
      <c r="E127" s="191" t="s">
        <v>213</v>
      </c>
      <c r="F127" s="191"/>
      <c r="G127" s="191" t="s">
        <v>214</v>
      </c>
      <c r="H127" s="191">
        <v>383766</v>
      </c>
      <c r="I127" s="191"/>
      <c r="J127" s="191"/>
      <c r="K127" s="191" t="s">
        <v>215</v>
      </c>
      <c r="L127" s="191" t="s">
        <v>216</v>
      </c>
      <c r="M127" s="191" t="s">
        <v>217</v>
      </c>
      <c r="N127" s="191" t="s">
        <v>218</v>
      </c>
      <c r="O127" s="191" t="s">
        <v>219</v>
      </c>
      <c r="P127" s="191" t="s">
        <v>220</v>
      </c>
      <c r="Q127" s="191" t="s">
        <v>221</v>
      </c>
      <c r="R127" s="191" t="s">
        <v>222</v>
      </c>
      <c r="S127" s="191" t="s">
        <v>223</v>
      </c>
      <c r="T127" s="191" t="s">
        <v>224</v>
      </c>
      <c r="U127" s="191" t="s">
        <v>225</v>
      </c>
      <c r="V127" s="191" t="s">
        <v>226</v>
      </c>
      <c r="W127" s="191" t="s">
        <v>227</v>
      </c>
      <c r="X127" s="191" t="s">
        <v>228</v>
      </c>
      <c r="Y127" s="191" t="s">
        <v>229</v>
      </c>
      <c r="Z127" s="191" t="s">
        <v>230</v>
      </c>
      <c r="AA127" s="191" t="s">
        <v>231</v>
      </c>
      <c r="AB127" s="191" t="s">
        <v>232</v>
      </c>
      <c r="AC127" s="191" t="s">
        <v>233</v>
      </c>
      <c r="AD127" s="191" t="s">
        <v>242</v>
      </c>
      <c r="AE127" s="191" t="s">
        <v>235</v>
      </c>
      <c r="AF127" s="191" t="s">
        <v>236</v>
      </c>
      <c r="AG127" s="191" t="s">
        <v>237</v>
      </c>
    </row>
    <row r="128" spans="1:33" x14ac:dyDescent="0.25">
      <c r="A128" s="21">
        <v>45383</v>
      </c>
      <c r="B128" s="22" t="e">
        <f>VLOOKUP(#REF!,PRACTICE!$A$1:$E$41,5,0)</f>
        <v>#REF!</v>
      </c>
      <c r="C128" s="191"/>
      <c r="D128" s="191"/>
      <c r="E128" s="25">
        <v>45387.692361111112</v>
      </c>
      <c r="F128" s="191"/>
      <c r="G128" s="191" t="s">
        <v>238</v>
      </c>
      <c r="H128" s="191">
        <v>190420</v>
      </c>
      <c r="I128" s="191"/>
      <c r="J128" s="191" t="s">
        <v>239</v>
      </c>
      <c r="K128" s="191"/>
      <c r="L128" s="191"/>
      <c r="M128" s="191"/>
      <c r="N128" s="191"/>
      <c r="O128" s="191"/>
      <c r="P128" s="191"/>
      <c r="Q128" s="191"/>
      <c r="R128" s="191"/>
      <c r="S128" s="191"/>
      <c r="T128" s="191"/>
      <c r="U128" s="191"/>
      <c r="V128" s="191"/>
      <c r="W128" s="191"/>
      <c r="X128" s="191"/>
      <c r="Y128" s="191"/>
      <c r="Z128" s="191"/>
      <c r="AA128" s="191"/>
      <c r="AB128" s="191"/>
      <c r="AC128" s="191"/>
      <c r="AD128" s="191"/>
      <c r="AE128" s="191"/>
      <c r="AF128" s="191"/>
      <c r="AG128" s="191"/>
    </row>
    <row r="129" spans="1:33" x14ac:dyDescent="0.25">
      <c r="A129" s="21">
        <v>45383</v>
      </c>
      <c r="B129" s="22" t="e">
        <f>VLOOKUP(#REF!,PRACTICE!$A$1:$E$41,5,0)</f>
        <v>#REF!</v>
      </c>
      <c r="C129" s="191"/>
      <c r="D129" s="191"/>
      <c r="E129" s="191" t="s">
        <v>240</v>
      </c>
      <c r="F129" s="191"/>
      <c r="G129" s="191" t="s">
        <v>241</v>
      </c>
      <c r="H129" s="191">
        <v>193346</v>
      </c>
      <c r="I129" s="191"/>
      <c r="J129" s="191" t="s">
        <v>69</v>
      </c>
      <c r="K129" s="191"/>
      <c r="L129" s="191">
        <v>14878</v>
      </c>
      <c r="M129" s="191">
        <v>159</v>
      </c>
      <c r="N129" s="191">
        <v>33</v>
      </c>
      <c r="O129" s="191">
        <v>30</v>
      </c>
      <c r="P129" s="191">
        <v>1</v>
      </c>
      <c r="Q129" s="191">
        <v>31</v>
      </c>
      <c r="R129" s="191">
        <v>2</v>
      </c>
      <c r="S129" s="191">
        <v>33</v>
      </c>
      <c r="T129" s="191">
        <v>0</v>
      </c>
      <c r="U129" s="191">
        <v>0</v>
      </c>
      <c r="V129" s="191">
        <v>0</v>
      </c>
      <c r="W129" s="191">
        <v>0</v>
      </c>
      <c r="X129" s="191">
        <v>2</v>
      </c>
      <c r="Y129" s="191">
        <v>208</v>
      </c>
      <c r="Z129" s="191">
        <v>159</v>
      </c>
      <c r="AA129" s="191">
        <v>55</v>
      </c>
      <c r="AB129" s="191">
        <v>17</v>
      </c>
      <c r="AC129" s="191">
        <v>87</v>
      </c>
      <c r="AD129" s="191">
        <v>2</v>
      </c>
      <c r="AE129" s="191">
        <v>825</v>
      </c>
      <c r="AF129" s="191">
        <v>159</v>
      </c>
      <c r="AG129" s="191">
        <v>33</v>
      </c>
    </row>
    <row r="130" spans="1:33" x14ac:dyDescent="0.25">
      <c r="A130" s="21">
        <v>45383</v>
      </c>
      <c r="B130" s="22" t="e">
        <f>VLOOKUP(#REF!,PRACTICE!$A$1:$E$41,5,0)</f>
        <v>#REF!</v>
      </c>
      <c r="C130" s="191"/>
      <c r="D130" s="191"/>
      <c r="E130" s="62">
        <v>45383</v>
      </c>
      <c r="F130" s="191"/>
      <c r="G130" s="191"/>
      <c r="H130" s="191"/>
      <c r="I130" s="191"/>
      <c r="J130" s="191" t="s">
        <v>49</v>
      </c>
      <c r="K130" s="191"/>
      <c r="L130" s="191">
        <v>12161</v>
      </c>
      <c r="M130" s="191">
        <v>47</v>
      </c>
      <c r="N130" s="191">
        <v>12</v>
      </c>
      <c r="O130" s="191">
        <v>0</v>
      </c>
      <c r="P130" s="191">
        <v>0</v>
      </c>
      <c r="Q130" s="191">
        <v>12</v>
      </c>
      <c r="R130" s="191">
        <v>0</v>
      </c>
      <c r="S130" s="191">
        <v>12</v>
      </c>
      <c r="T130" s="191">
        <v>0</v>
      </c>
      <c r="U130" s="191">
        <v>0</v>
      </c>
      <c r="V130" s="191">
        <v>0</v>
      </c>
      <c r="W130" s="191">
        <v>0</v>
      </c>
      <c r="X130" s="191">
        <v>3</v>
      </c>
      <c r="Y130" s="191">
        <v>48</v>
      </c>
      <c r="Z130" s="191">
        <v>47</v>
      </c>
      <c r="AA130" s="191">
        <v>11</v>
      </c>
      <c r="AB130" s="191">
        <v>9</v>
      </c>
      <c r="AC130" s="191">
        <v>27</v>
      </c>
      <c r="AD130" s="191">
        <v>9</v>
      </c>
      <c r="AE130" s="191">
        <v>399</v>
      </c>
      <c r="AF130" s="191">
        <v>47</v>
      </c>
      <c r="AG130" s="191">
        <v>12</v>
      </c>
    </row>
    <row r="131" spans="1:33" x14ac:dyDescent="0.25">
      <c r="A131" s="21">
        <v>45383</v>
      </c>
      <c r="B131" s="22" t="e">
        <f>VLOOKUP(#REF!,PRACTICE!$A$1:$E$41,5,0)</f>
        <v>#REF!</v>
      </c>
      <c r="C131" s="191"/>
      <c r="D131" s="191"/>
      <c r="E131" s="191"/>
      <c r="F131" s="191"/>
      <c r="G131" s="191"/>
      <c r="H131" s="191"/>
      <c r="I131" s="191"/>
      <c r="J131" s="191" t="s">
        <v>80</v>
      </c>
      <c r="K131" s="191"/>
      <c r="L131" s="191">
        <v>17920</v>
      </c>
      <c r="M131" s="191">
        <v>22</v>
      </c>
      <c r="N131" s="191">
        <v>2</v>
      </c>
      <c r="O131" s="191">
        <v>1</v>
      </c>
      <c r="P131" s="191">
        <v>1</v>
      </c>
      <c r="Q131" s="191">
        <v>2</v>
      </c>
      <c r="R131" s="191">
        <v>0</v>
      </c>
      <c r="S131" s="191">
        <v>2</v>
      </c>
      <c r="T131" s="191">
        <v>0</v>
      </c>
      <c r="U131" s="191">
        <v>0</v>
      </c>
      <c r="V131" s="191">
        <v>0</v>
      </c>
      <c r="W131" s="191">
        <v>0</v>
      </c>
      <c r="X131" s="191">
        <v>0</v>
      </c>
      <c r="Y131" s="191">
        <v>40</v>
      </c>
      <c r="Z131" s="191">
        <v>22</v>
      </c>
      <c r="AA131" s="191">
        <v>3</v>
      </c>
      <c r="AB131" s="191">
        <v>3</v>
      </c>
      <c r="AC131" s="191">
        <v>16</v>
      </c>
      <c r="AD131" s="191">
        <v>1</v>
      </c>
      <c r="AE131" s="191">
        <v>305</v>
      </c>
      <c r="AF131" s="191">
        <v>22</v>
      </c>
      <c r="AG131" s="191">
        <v>2</v>
      </c>
    </row>
    <row r="132" spans="1:33" x14ac:dyDescent="0.25">
      <c r="A132" s="21">
        <v>45383</v>
      </c>
      <c r="B132" s="22" t="e">
        <f>VLOOKUP(#REF!,PRACTICE!$A$1:$E$41,5,0)</f>
        <v>#REF!</v>
      </c>
      <c r="C132" s="191"/>
      <c r="D132" s="191"/>
      <c r="E132" s="191"/>
      <c r="F132" s="191"/>
      <c r="G132" s="191"/>
      <c r="H132" s="191"/>
      <c r="I132" s="191"/>
      <c r="J132" s="191" t="s">
        <v>64</v>
      </c>
      <c r="K132" s="191"/>
      <c r="L132" s="191">
        <v>5314</v>
      </c>
      <c r="M132" s="191">
        <v>46</v>
      </c>
      <c r="N132" s="191">
        <v>37</v>
      </c>
      <c r="O132" s="191">
        <v>4</v>
      </c>
      <c r="P132" s="191">
        <v>3</v>
      </c>
      <c r="Q132" s="191">
        <v>27</v>
      </c>
      <c r="R132" s="191">
        <v>10</v>
      </c>
      <c r="S132" s="191">
        <v>37</v>
      </c>
      <c r="T132" s="191">
        <v>3</v>
      </c>
      <c r="U132" s="191">
        <v>0</v>
      </c>
      <c r="V132" s="191">
        <v>0</v>
      </c>
      <c r="W132" s="191">
        <v>0</v>
      </c>
      <c r="X132" s="191">
        <v>1</v>
      </c>
      <c r="Y132" s="191">
        <v>84</v>
      </c>
      <c r="Z132" s="191">
        <v>46</v>
      </c>
      <c r="AA132" s="191">
        <v>36</v>
      </c>
      <c r="AB132" s="191">
        <v>8</v>
      </c>
      <c r="AC132" s="191">
        <v>2</v>
      </c>
      <c r="AD132" s="191">
        <v>2</v>
      </c>
      <c r="AE132" s="191">
        <v>137</v>
      </c>
      <c r="AF132" s="191">
        <v>46</v>
      </c>
      <c r="AG132" s="191">
        <v>37</v>
      </c>
    </row>
    <row r="133" spans="1:33" x14ac:dyDescent="0.25">
      <c r="A133" s="21">
        <v>45383</v>
      </c>
      <c r="B133" s="22" t="e">
        <f>VLOOKUP(#REF!,PRACTICE!$A$1:$E$41,5,0)</f>
        <v>#REF!</v>
      </c>
      <c r="C133" s="191"/>
      <c r="D133" s="191"/>
      <c r="E133" s="191"/>
      <c r="F133" s="191"/>
      <c r="G133" s="191"/>
      <c r="H133" s="191"/>
      <c r="I133" s="191"/>
      <c r="J133" s="191" t="s">
        <v>71</v>
      </c>
      <c r="K133" s="191"/>
      <c r="L133" s="191">
        <v>12241</v>
      </c>
      <c r="M133" s="191">
        <v>50</v>
      </c>
      <c r="N133" s="191">
        <v>13</v>
      </c>
      <c r="O133" s="191">
        <v>4</v>
      </c>
      <c r="P133" s="191">
        <v>0</v>
      </c>
      <c r="Q133" s="191">
        <v>12</v>
      </c>
      <c r="R133" s="191">
        <v>1</v>
      </c>
      <c r="S133" s="191">
        <v>13</v>
      </c>
      <c r="T133" s="191">
        <v>1</v>
      </c>
      <c r="U133" s="191">
        <v>0</v>
      </c>
      <c r="V133" s="191">
        <v>0</v>
      </c>
      <c r="W133" s="191">
        <v>0</v>
      </c>
      <c r="X133" s="191">
        <v>0</v>
      </c>
      <c r="Y133" s="191">
        <v>82</v>
      </c>
      <c r="Z133" s="191">
        <v>50</v>
      </c>
      <c r="AA133" s="191">
        <v>8</v>
      </c>
      <c r="AB133" s="191">
        <v>0</v>
      </c>
      <c r="AC133" s="191">
        <v>42</v>
      </c>
      <c r="AD133" s="191">
        <v>0</v>
      </c>
      <c r="AE133" s="191">
        <v>597</v>
      </c>
      <c r="AF133" s="191">
        <v>50</v>
      </c>
      <c r="AG133" s="191">
        <v>13</v>
      </c>
    </row>
    <row r="134" spans="1:33" x14ac:dyDescent="0.25">
      <c r="A134" s="21">
        <v>45383</v>
      </c>
      <c r="B134" s="22" t="e">
        <f>VLOOKUP(#REF!,PRACTICE!$A$1:$E$41,5,0)</f>
        <v>#REF!</v>
      </c>
      <c r="C134" s="191"/>
      <c r="D134" s="191"/>
      <c r="E134" s="191"/>
      <c r="F134" s="191"/>
      <c r="G134" s="191"/>
      <c r="H134" s="191"/>
      <c r="I134" s="191"/>
      <c r="J134" s="191" t="s">
        <v>68</v>
      </c>
      <c r="K134" s="191"/>
      <c r="L134" s="191">
        <v>11105</v>
      </c>
      <c r="M134" s="191">
        <v>66</v>
      </c>
      <c r="N134" s="191">
        <v>7</v>
      </c>
      <c r="O134" s="191">
        <v>2</v>
      </c>
      <c r="P134" s="191">
        <v>0</v>
      </c>
      <c r="Q134" s="191">
        <v>6</v>
      </c>
      <c r="R134" s="191">
        <v>1</v>
      </c>
      <c r="S134" s="191">
        <v>7</v>
      </c>
      <c r="T134" s="191">
        <v>0</v>
      </c>
      <c r="U134" s="191">
        <v>0</v>
      </c>
      <c r="V134" s="191">
        <v>0</v>
      </c>
      <c r="W134" s="191">
        <v>0</v>
      </c>
      <c r="X134" s="191">
        <v>0</v>
      </c>
      <c r="Y134" s="191">
        <v>82</v>
      </c>
      <c r="Z134" s="191">
        <v>66</v>
      </c>
      <c r="AA134" s="191">
        <v>17</v>
      </c>
      <c r="AB134" s="191">
        <v>12</v>
      </c>
      <c r="AC134" s="191">
        <v>37</v>
      </c>
      <c r="AD134" s="191">
        <v>0</v>
      </c>
      <c r="AE134" s="191">
        <v>686</v>
      </c>
      <c r="AF134" s="191">
        <v>66</v>
      </c>
      <c r="AG134" s="191">
        <v>7</v>
      </c>
    </row>
    <row r="135" spans="1:33" x14ac:dyDescent="0.25">
      <c r="A135" s="21">
        <v>45383</v>
      </c>
      <c r="B135" s="22" t="e">
        <f>VLOOKUP(#REF!,PRACTICE!$A$1:$E$41,5,0)</f>
        <v>#REF!</v>
      </c>
      <c r="C135" s="191"/>
      <c r="D135" s="191"/>
      <c r="E135" s="191"/>
      <c r="F135" s="191"/>
      <c r="G135" s="191"/>
      <c r="H135" s="191"/>
      <c r="I135" s="191"/>
      <c r="J135" s="191" t="s">
        <v>78</v>
      </c>
      <c r="K135" s="191"/>
      <c r="L135" s="191">
        <v>11999</v>
      </c>
      <c r="M135" s="191">
        <v>97</v>
      </c>
      <c r="N135" s="191">
        <v>16</v>
      </c>
      <c r="O135" s="191">
        <v>3</v>
      </c>
      <c r="P135" s="191">
        <v>1</v>
      </c>
      <c r="Q135" s="191">
        <v>16</v>
      </c>
      <c r="R135" s="191">
        <v>0</v>
      </c>
      <c r="S135" s="191">
        <v>16</v>
      </c>
      <c r="T135" s="191">
        <v>0</v>
      </c>
      <c r="U135" s="191">
        <v>0</v>
      </c>
      <c r="V135" s="191">
        <v>0</v>
      </c>
      <c r="W135" s="191">
        <v>0</v>
      </c>
      <c r="X135" s="191">
        <v>1</v>
      </c>
      <c r="Y135" s="191">
        <v>139</v>
      </c>
      <c r="Z135" s="191">
        <v>97</v>
      </c>
      <c r="AA135" s="191">
        <v>41</v>
      </c>
      <c r="AB135" s="191">
        <v>18</v>
      </c>
      <c r="AC135" s="191">
        <v>38</v>
      </c>
      <c r="AD135" s="191">
        <v>0</v>
      </c>
      <c r="AE135" s="191">
        <v>543</v>
      </c>
      <c r="AF135" s="191">
        <v>97</v>
      </c>
      <c r="AG135" s="191">
        <v>16</v>
      </c>
    </row>
    <row r="136" spans="1:33" x14ac:dyDescent="0.25">
      <c r="A136" s="21">
        <v>45383</v>
      </c>
      <c r="B136" s="22" t="e">
        <f>VLOOKUP(#REF!,PRACTICE!$A$1:$E$41,5,0)</f>
        <v>#REF!</v>
      </c>
      <c r="C136" s="191"/>
      <c r="D136" s="191"/>
      <c r="E136" s="191"/>
      <c r="F136" s="191"/>
      <c r="G136" s="191"/>
      <c r="H136" s="191"/>
      <c r="I136" s="191"/>
      <c r="J136" s="191" t="s">
        <v>73</v>
      </c>
      <c r="K136" s="191"/>
      <c r="L136" s="191">
        <v>21019</v>
      </c>
      <c r="M136" s="191">
        <v>64</v>
      </c>
      <c r="N136" s="191">
        <v>6</v>
      </c>
      <c r="O136" s="191">
        <v>0</v>
      </c>
      <c r="P136" s="191">
        <v>0</v>
      </c>
      <c r="Q136" s="191">
        <v>4</v>
      </c>
      <c r="R136" s="191">
        <v>2</v>
      </c>
      <c r="S136" s="191">
        <v>6</v>
      </c>
      <c r="T136" s="191">
        <v>0</v>
      </c>
      <c r="U136" s="191">
        <v>0</v>
      </c>
      <c r="V136" s="191">
        <v>0</v>
      </c>
      <c r="W136" s="191">
        <v>0</v>
      </c>
      <c r="X136" s="191">
        <v>0</v>
      </c>
      <c r="Y136" s="191">
        <v>143</v>
      </c>
      <c r="Z136" s="191">
        <v>64</v>
      </c>
      <c r="AA136" s="191">
        <v>1</v>
      </c>
      <c r="AB136" s="191">
        <v>1</v>
      </c>
      <c r="AC136" s="191">
        <v>62</v>
      </c>
      <c r="AD136" s="191">
        <v>1</v>
      </c>
      <c r="AE136" s="191">
        <v>3064</v>
      </c>
      <c r="AF136" s="191">
        <v>64</v>
      </c>
      <c r="AG136" s="191">
        <v>6</v>
      </c>
    </row>
    <row r="137" spans="1:33" x14ac:dyDescent="0.25">
      <c r="A137" s="21">
        <v>45383</v>
      </c>
      <c r="B137" s="22" t="e">
        <f>VLOOKUP(#REF!,PRACTICE!$A$1:$E$41,5,0)</f>
        <v>#REF!</v>
      </c>
      <c r="C137" s="191"/>
      <c r="D137" s="191"/>
      <c r="E137" s="191"/>
      <c r="F137" s="191"/>
      <c r="G137" s="191"/>
      <c r="H137" s="191"/>
      <c r="I137" s="191"/>
      <c r="J137" s="191" t="s">
        <v>52</v>
      </c>
      <c r="K137" s="191"/>
      <c r="L137" s="191">
        <v>8370</v>
      </c>
      <c r="M137" s="191">
        <v>110</v>
      </c>
      <c r="N137" s="191">
        <v>21</v>
      </c>
      <c r="O137" s="191">
        <v>1</v>
      </c>
      <c r="P137" s="191">
        <v>0</v>
      </c>
      <c r="Q137" s="191">
        <v>21</v>
      </c>
      <c r="R137" s="191">
        <v>0</v>
      </c>
      <c r="S137" s="191">
        <v>21</v>
      </c>
      <c r="T137" s="191">
        <v>1</v>
      </c>
      <c r="U137" s="191">
        <v>0</v>
      </c>
      <c r="V137" s="191">
        <v>0</v>
      </c>
      <c r="W137" s="191">
        <v>0</v>
      </c>
      <c r="X137" s="191">
        <v>0</v>
      </c>
      <c r="Y137" s="191">
        <v>122</v>
      </c>
      <c r="Z137" s="191">
        <v>110</v>
      </c>
      <c r="AA137" s="191">
        <v>32</v>
      </c>
      <c r="AB137" s="191">
        <v>15</v>
      </c>
      <c r="AC137" s="191">
        <v>63</v>
      </c>
      <c r="AD137" s="191">
        <v>0</v>
      </c>
      <c r="AE137" s="191">
        <v>1037</v>
      </c>
      <c r="AF137" s="191">
        <v>110</v>
      </c>
      <c r="AG137" s="191">
        <v>21</v>
      </c>
    </row>
    <row r="138" spans="1:33" x14ac:dyDescent="0.25">
      <c r="A138" s="21">
        <v>45383</v>
      </c>
      <c r="B138" s="22" t="e">
        <f>VLOOKUP(#REF!,PRACTICE!$A$1:$E$41,5,0)</f>
        <v>#REF!</v>
      </c>
      <c r="C138" s="191"/>
      <c r="D138" s="191"/>
      <c r="E138" s="191"/>
      <c r="F138" s="191"/>
      <c r="G138" s="191"/>
      <c r="H138" s="191"/>
      <c r="I138" s="191"/>
      <c r="J138" s="191" t="s">
        <v>50</v>
      </c>
      <c r="K138" s="191"/>
      <c r="L138" s="191">
        <v>3844</v>
      </c>
      <c r="M138" s="191">
        <v>40</v>
      </c>
      <c r="N138" s="191">
        <v>6</v>
      </c>
      <c r="O138" s="191">
        <v>0</v>
      </c>
      <c r="P138" s="191">
        <v>0</v>
      </c>
      <c r="Q138" s="191">
        <v>5</v>
      </c>
      <c r="R138" s="191">
        <v>1</v>
      </c>
      <c r="S138" s="191">
        <v>6</v>
      </c>
      <c r="T138" s="191">
        <v>0</v>
      </c>
      <c r="U138" s="191">
        <v>0</v>
      </c>
      <c r="V138" s="191">
        <v>0</v>
      </c>
      <c r="W138" s="191">
        <v>0</v>
      </c>
      <c r="X138" s="191">
        <v>0</v>
      </c>
      <c r="Y138" s="191">
        <v>46</v>
      </c>
      <c r="Z138" s="191">
        <v>40</v>
      </c>
      <c r="AA138" s="191">
        <v>1</v>
      </c>
      <c r="AB138" s="191">
        <v>2</v>
      </c>
      <c r="AC138" s="191">
        <v>37</v>
      </c>
      <c r="AD138" s="191">
        <v>0</v>
      </c>
      <c r="AE138" s="191">
        <v>210</v>
      </c>
      <c r="AF138" s="191">
        <v>40</v>
      </c>
      <c r="AG138" s="191">
        <v>6</v>
      </c>
    </row>
    <row r="139" spans="1:33" x14ac:dyDescent="0.25">
      <c r="A139" s="21">
        <v>45383</v>
      </c>
      <c r="B139" s="22" t="e">
        <f>VLOOKUP(#REF!,PRACTICE!$A$1:$E$41,5,0)</f>
        <v>#REF!</v>
      </c>
      <c r="C139" s="191"/>
      <c r="D139" s="191"/>
      <c r="E139" s="191"/>
      <c r="F139" s="191"/>
      <c r="G139" s="191"/>
      <c r="H139" s="191"/>
      <c r="I139" s="191"/>
      <c r="J139" s="191" t="s">
        <v>47</v>
      </c>
      <c r="K139" s="191"/>
      <c r="L139" s="191">
        <v>4963</v>
      </c>
      <c r="M139" s="191">
        <v>6</v>
      </c>
      <c r="N139" s="191">
        <v>4</v>
      </c>
      <c r="O139" s="191">
        <v>0</v>
      </c>
      <c r="P139" s="191">
        <v>0</v>
      </c>
      <c r="Q139" s="191">
        <v>3</v>
      </c>
      <c r="R139" s="191">
        <v>1</v>
      </c>
      <c r="S139" s="191">
        <v>4</v>
      </c>
      <c r="T139" s="191">
        <v>0</v>
      </c>
      <c r="U139" s="191">
        <v>0</v>
      </c>
      <c r="V139" s="191">
        <v>0</v>
      </c>
      <c r="W139" s="191">
        <v>0</v>
      </c>
      <c r="X139" s="191">
        <v>0</v>
      </c>
      <c r="Y139" s="191">
        <v>118</v>
      </c>
      <c r="Z139" s="191">
        <v>6</v>
      </c>
      <c r="AA139" s="191">
        <v>4</v>
      </c>
      <c r="AB139" s="191">
        <v>2</v>
      </c>
      <c r="AC139" s="191">
        <v>0</v>
      </c>
      <c r="AD139" s="191">
        <v>0</v>
      </c>
      <c r="AE139" s="191">
        <v>413</v>
      </c>
      <c r="AF139" s="191">
        <v>6</v>
      </c>
      <c r="AG139" s="191">
        <v>4</v>
      </c>
    </row>
    <row r="140" spans="1:33" x14ac:dyDescent="0.25">
      <c r="A140" s="21">
        <v>45383</v>
      </c>
      <c r="B140" s="22" t="e">
        <f>VLOOKUP(#REF!,PRACTICE!$A$1:$E$41,5,0)</f>
        <v>#REF!</v>
      </c>
      <c r="C140" s="191"/>
      <c r="D140" s="191"/>
      <c r="E140" s="191"/>
      <c r="F140" s="191"/>
      <c r="G140" s="191"/>
      <c r="H140" s="191"/>
      <c r="I140" s="191"/>
      <c r="J140" s="191" t="s">
        <v>55</v>
      </c>
      <c r="K140" s="191"/>
      <c r="L140" s="191">
        <v>6378</v>
      </c>
      <c r="M140" s="191">
        <v>39</v>
      </c>
      <c r="N140" s="191">
        <v>28</v>
      </c>
      <c r="O140" s="191">
        <v>2</v>
      </c>
      <c r="P140" s="191">
        <v>0</v>
      </c>
      <c r="Q140" s="191">
        <v>28</v>
      </c>
      <c r="R140" s="191">
        <v>0</v>
      </c>
      <c r="S140" s="191">
        <v>28</v>
      </c>
      <c r="T140" s="191">
        <v>0</v>
      </c>
      <c r="U140" s="191">
        <v>0</v>
      </c>
      <c r="V140" s="191">
        <v>0</v>
      </c>
      <c r="W140" s="191">
        <v>0</v>
      </c>
      <c r="X140" s="191">
        <v>1</v>
      </c>
      <c r="Y140" s="191">
        <v>99</v>
      </c>
      <c r="Z140" s="191">
        <v>39</v>
      </c>
      <c r="AA140" s="191">
        <v>31</v>
      </c>
      <c r="AB140" s="191">
        <v>7</v>
      </c>
      <c r="AC140" s="191">
        <v>1</v>
      </c>
      <c r="AD140" s="191">
        <v>3</v>
      </c>
      <c r="AE140" s="191">
        <v>600</v>
      </c>
      <c r="AF140" s="191">
        <v>39</v>
      </c>
      <c r="AG140" s="191">
        <v>28</v>
      </c>
    </row>
    <row r="141" spans="1:33" x14ac:dyDescent="0.25">
      <c r="A141" s="21">
        <v>45383</v>
      </c>
      <c r="B141" s="22" t="e">
        <f>VLOOKUP(#REF!,PRACTICE!$A$1:$E$41,5,0)</f>
        <v>#REF!</v>
      </c>
      <c r="C141" s="191"/>
      <c r="D141" s="191"/>
      <c r="E141" s="191"/>
      <c r="F141" s="191"/>
      <c r="G141" s="191"/>
      <c r="H141" s="191"/>
      <c r="I141" s="191"/>
      <c r="J141" s="191" t="s">
        <v>83</v>
      </c>
      <c r="K141" s="191"/>
      <c r="L141" s="191">
        <v>14232</v>
      </c>
      <c r="M141" s="191">
        <v>72</v>
      </c>
      <c r="N141" s="191">
        <v>3</v>
      </c>
      <c r="O141" s="191">
        <v>0</v>
      </c>
      <c r="P141" s="191">
        <v>0</v>
      </c>
      <c r="Q141" s="191">
        <v>3</v>
      </c>
      <c r="R141" s="191">
        <v>0</v>
      </c>
      <c r="S141" s="191">
        <v>3</v>
      </c>
      <c r="T141" s="191">
        <v>0</v>
      </c>
      <c r="U141" s="191">
        <v>0</v>
      </c>
      <c r="V141" s="191">
        <v>0</v>
      </c>
      <c r="W141" s="191">
        <v>0</v>
      </c>
      <c r="X141" s="191">
        <v>0</v>
      </c>
      <c r="Y141" s="191">
        <v>90</v>
      </c>
      <c r="Z141" s="191">
        <v>72</v>
      </c>
      <c r="AA141" s="191">
        <v>11</v>
      </c>
      <c r="AB141" s="191">
        <v>0</v>
      </c>
      <c r="AC141" s="191">
        <v>61</v>
      </c>
      <c r="AD141" s="191">
        <v>0</v>
      </c>
      <c r="AE141" s="191">
        <v>536</v>
      </c>
      <c r="AF141" s="191">
        <v>72</v>
      </c>
      <c r="AG141" s="191">
        <v>3</v>
      </c>
    </row>
    <row r="142" spans="1:33" x14ac:dyDescent="0.25">
      <c r="A142" s="21">
        <v>45383</v>
      </c>
      <c r="B142" s="22" t="e">
        <f>VLOOKUP(#REF!,PRACTICE!$A$1:$E$41,5,0)</f>
        <v>#REF!</v>
      </c>
      <c r="C142" s="191"/>
      <c r="D142" s="191"/>
      <c r="E142" s="191"/>
      <c r="F142" s="191"/>
      <c r="G142" s="191"/>
      <c r="H142" s="191"/>
      <c r="I142" s="191"/>
      <c r="J142" s="191" t="s">
        <v>56</v>
      </c>
      <c r="K142" s="191"/>
      <c r="L142" s="191">
        <v>12595</v>
      </c>
      <c r="M142" s="191">
        <v>37</v>
      </c>
      <c r="N142" s="191">
        <v>10</v>
      </c>
      <c r="O142" s="191">
        <v>1</v>
      </c>
      <c r="P142" s="191">
        <v>0</v>
      </c>
      <c r="Q142" s="191">
        <v>10</v>
      </c>
      <c r="R142" s="191">
        <v>0</v>
      </c>
      <c r="S142" s="191">
        <v>10</v>
      </c>
      <c r="T142" s="191">
        <v>0</v>
      </c>
      <c r="U142" s="191">
        <v>0</v>
      </c>
      <c r="V142" s="191">
        <v>0</v>
      </c>
      <c r="W142" s="191">
        <v>0</v>
      </c>
      <c r="X142" s="191">
        <v>1</v>
      </c>
      <c r="Y142" s="191">
        <v>103</v>
      </c>
      <c r="Z142" s="191">
        <v>37</v>
      </c>
      <c r="AA142" s="191">
        <v>35</v>
      </c>
      <c r="AB142" s="191">
        <v>2</v>
      </c>
      <c r="AC142" s="191">
        <v>0</v>
      </c>
      <c r="AD142" s="191">
        <v>0</v>
      </c>
      <c r="AE142" s="191">
        <v>991</v>
      </c>
      <c r="AF142" s="191">
        <v>37</v>
      </c>
      <c r="AG142" s="191">
        <v>10</v>
      </c>
    </row>
    <row r="143" spans="1:33" x14ac:dyDescent="0.25">
      <c r="A143" s="21">
        <v>45383</v>
      </c>
      <c r="B143" s="22" t="e">
        <f>VLOOKUP(#REF!,PRACTICE!$A$1:$E$41,5,0)</f>
        <v>#REF!</v>
      </c>
      <c r="C143" s="191"/>
      <c r="D143" s="191"/>
      <c r="E143" s="191"/>
      <c r="F143" s="191"/>
      <c r="G143" s="191"/>
      <c r="H143" s="191"/>
      <c r="I143" s="191"/>
      <c r="J143" s="191" t="s">
        <v>59</v>
      </c>
      <c r="K143" s="191"/>
      <c r="L143" s="191">
        <v>5118</v>
      </c>
      <c r="M143" s="191">
        <v>19</v>
      </c>
      <c r="N143" s="191">
        <v>16</v>
      </c>
      <c r="O143" s="191">
        <v>1</v>
      </c>
      <c r="P143" s="191">
        <v>0</v>
      </c>
      <c r="Q143" s="191">
        <v>13</v>
      </c>
      <c r="R143" s="191">
        <v>3</v>
      </c>
      <c r="S143" s="191">
        <v>16</v>
      </c>
      <c r="T143" s="191">
        <v>2</v>
      </c>
      <c r="U143" s="191">
        <v>0</v>
      </c>
      <c r="V143" s="191">
        <v>0</v>
      </c>
      <c r="W143" s="191">
        <v>0</v>
      </c>
      <c r="X143" s="191">
        <v>4</v>
      </c>
      <c r="Y143" s="191">
        <v>24</v>
      </c>
      <c r="Z143" s="191">
        <v>19</v>
      </c>
      <c r="AA143" s="191">
        <v>10</v>
      </c>
      <c r="AB143" s="191">
        <v>2</v>
      </c>
      <c r="AC143" s="191">
        <v>7</v>
      </c>
      <c r="AD143" s="191">
        <v>0</v>
      </c>
      <c r="AE143" s="191">
        <v>62</v>
      </c>
      <c r="AF143" s="191">
        <v>19</v>
      </c>
      <c r="AG143" s="191">
        <v>16</v>
      </c>
    </row>
    <row r="144" spans="1:33" x14ac:dyDescent="0.25">
      <c r="A144" s="21">
        <v>45383</v>
      </c>
      <c r="B144" s="22" t="e">
        <f>VLOOKUP(#REF!,PRACTICE!$A$1:$E$41,5,0)</f>
        <v>#REF!</v>
      </c>
      <c r="C144" s="191"/>
      <c r="D144" s="191"/>
      <c r="E144" s="191"/>
      <c r="F144" s="191"/>
      <c r="G144" s="191"/>
      <c r="H144" s="191"/>
      <c r="I144" s="191"/>
      <c r="J144" s="191" t="s">
        <v>66</v>
      </c>
      <c r="K144" s="191"/>
      <c r="L144" s="191">
        <v>16291</v>
      </c>
      <c r="M144" s="191">
        <v>192</v>
      </c>
      <c r="N144" s="191">
        <v>42</v>
      </c>
      <c r="O144" s="191">
        <v>8</v>
      </c>
      <c r="P144" s="191">
        <v>1</v>
      </c>
      <c r="Q144" s="191">
        <v>24</v>
      </c>
      <c r="R144" s="191">
        <v>18</v>
      </c>
      <c r="S144" s="191">
        <v>42</v>
      </c>
      <c r="T144" s="191">
        <v>0</v>
      </c>
      <c r="U144" s="191">
        <v>0</v>
      </c>
      <c r="V144" s="191">
        <v>0</v>
      </c>
      <c r="W144" s="191">
        <v>0</v>
      </c>
      <c r="X144" s="191">
        <v>1</v>
      </c>
      <c r="Y144" s="191">
        <v>335</v>
      </c>
      <c r="Z144" s="191">
        <v>192</v>
      </c>
      <c r="AA144" s="191">
        <v>25</v>
      </c>
      <c r="AB144" s="191">
        <v>70</v>
      </c>
      <c r="AC144" s="191">
        <v>97</v>
      </c>
      <c r="AD144" s="191">
        <v>6</v>
      </c>
      <c r="AE144" s="191">
        <v>1551</v>
      </c>
      <c r="AF144" s="191">
        <v>192</v>
      </c>
      <c r="AG144" s="191">
        <v>42</v>
      </c>
    </row>
    <row r="145" spans="1:33" x14ac:dyDescent="0.25">
      <c r="A145" s="21">
        <v>45383</v>
      </c>
      <c r="B145" s="22" t="e">
        <f>VLOOKUP(#REF!,PRACTICE!$A$1:$E$41,5,0)</f>
        <v>#REF!</v>
      </c>
      <c r="C145" s="191"/>
      <c r="D145" s="191"/>
      <c r="E145" s="191"/>
      <c r="F145" s="191"/>
      <c r="G145" s="191"/>
      <c r="H145" s="191"/>
      <c r="I145" s="191"/>
      <c r="J145" s="191" t="s">
        <v>67</v>
      </c>
      <c r="K145" s="191"/>
      <c r="L145" s="191">
        <v>11621</v>
      </c>
      <c r="M145" s="191">
        <v>87</v>
      </c>
      <c r="N145" s="191">
        <v>39</v>
      </c>
      <c r="O145" s="191">
        <v>35</v>
      </c>
      <c r="P145" s="191">
        <v>0</v>
      </c>
      <c r="Q145" s="191">
        <v>39</v>
      </c>
      <c r="R145" s="191">
        <v>0</v>
      </c>
      <c r="S145" s="191">
        <v>39</v>
      </c>
      <c r="T145" s="191">
        <v>0</v>
      </c>
      <c r="U145" s="191">
        <v>0</v>
      </c>
      <c r="V145" s="191">
        <v>0</v>
      </c>
      <c r="W145" s="191">
        <v>0</v>
      </c>
      <c r="X145" s="191">
        <v>8</v>
      </c>
      <c r="Y145" s="191">
        <v>101</v>
      </c>
      <c r="Z145" s="191">
        <v>87</v>
      </c>
      <c r="AA145" s="191">
        <v>17</v>
      </c>
      <c r="AB145" s="191">
        <v>17</v>
      </c>
      <c r="AC145" s="191">
        <v>53</v>
      </c>
      <c r="AD145" s="191">
        <v>12</v>
      </c>
      <c r="AE145" s="191">
        <v>505</v>
      </c>
      <c r="AF145" s="191">
        <v>87</v>
      </c>
      <c r="AG145" s="191">
        <v>39</v>
      </c>
    </row>
    <row r="146" spans="1:33" x14ac:dyDescent="0.25">
      <c r="A146" s="21">
        <v>45383</v>
      </c>
      <c r="B146" s="22" t="e">
        <f>VLOOKUP(#REF!,PRACTICE!$A$1:$E$41,5,0)</f>
        <v>#REF!</v>
      </c>
      <c r="C146" s="191"/>
      <c r="D146" s="191"/>
      <c r="E146" s="191"/>
      <c r="F146" s="191"/>
      <c r="G146" s="191"/>
      <c r="H146" s="191"/>
      <c r="I146" s="191"/>
      <c r="J146" s="191" t="s">
        <v>81</v>
      </c>
      <c r="K146" s="191"/>
      <c r="L146" s="191">
        <v>8706</v>
      </c>
      <c r="M146" s="191">
        <v>20</v>
      </c>
      <c r="N146" s="191">
        <v>5</v>
      </c>
      <c r="O146" s="191">
        <v>0</v>
      </c>
      <c r="P146" s="191">
        <v>0</v>
      </c>
      <c r="Q146" s="191">
        <v>5</v>
      </c>
      <c r="R146" s="191">
        <v>0</v>
      </c>
      <c r="S146" s="191">
        <v>5</v>
      </c>
      <c r="T146" s="191">
        <v>0</v>
      </c>
      <c r="U146" s="191">
        <v>0</v>
      </c>
      <c r="V146" s="191">
        <v>0</v>
      </c>
      <c r="W146" s="191">
        <v>0</v>
      </c>
      <c r="X146" s="191">
        <v>1</v>
      </c>
      <c r="Y146" s="191">
        <v>28</v>
      </c>
      <c r="Z146" s="191">
        <v>20</v>
      </c>
      <c r="AA146" s="191">
        <v>1</v>
      </c>
      <c r="AB146" s="191">
        <v>5</v>
      </c>
      <c r="AC146" s="191">
        <v>14</v>
      </c>
      <c r="AD146" s="191">
        <v>2</v>
      </c>
      <c r="AE146" s="191">
        <v>524</v>
      </c>
      <c r="AF146" s="191">
        <v>20</v>
      </c>
      <c r="AG146" s="191">
        <v>5</v>
      </c>
    </row>
    <row r="147" spans="1:33" x14ac:dyDescent="0.25">
      <c r="A147" s="21">
        <v>45383</v>
      </c>
      <c r="B147" s="22" t="e">
        <f>VLOOKUP(#REF!,PRACTICE!$A$1:$E$41,5,0)</f>
        <v>#REF!</v>
      </c>
      <c r="C147" s="191"/>
      <c r="D147" s="191"/>
      <c r="E147" s="191"/>
      <c r="F147" s="191"/>
      <c r="G147" s="191"/>
      <c r="H147" s="191"/>
      <c r="I147" s="191"/>
      <c r="J147" s="191" t="s">
        <v>72</v>
      </c>
      <c r="K147" s="191"/>
      <c r="L147" s="191">
        <v>10105</v>
      </c>
      <c r="M147" s="191">
        <v>9</v>
      </c>
      <c r="N147" s="191">
        <v>1</v>
      </c>
      <c r="O147" s="191">
        <v>0</v>
      </c>
      <c r="P147" s="191">
        <v>0</v>
      </c>
      <c r="Q147" s="191">
        <v>1</v>
      </c>
      <c r="R147" s="191">
        <v>0</v>
      </c>
      <c r="S147" s="191">
        <v>1</v>
      </c>
      <c r="T147" s="191">
        <v>0</v>
      </c>
      <c r="U147" s="191">
        <v>0</v>
      </c>
      <c r="V147" s="191">
        <v>0</v>
      </c>
      <c r="W147" s="191">
        <v>0</v>
      </c>
      <c r="X147" s="191">
        <v>1</v>
      </c>
      <c r="Y147" s="191">
        <v>32</v>
      </c>
      <c r="Z147" s="191">
        <v>9</v>
      </c>
      <c r="AA147" s="191">
        <v>6</v>
      </c>
      <c r="AB147" s="191">
        <v>3</v>
      </c>
      <c r="AC147" s="191">
        <v>0</v>
      </c>
      <c r="AD147" s="191">
        <v>1</v>
      </c>
      <c r="AE147" s="191">
        <v>450</v>
      </c>
      <c r="AF147" s="191">
        <v>9</v>
      </c>
      <c r="AG147" s="191">
        <v>1</v>
      </c>
    </row>
    <row r="148" spans="1:33" x14ac:dyDescent="0.25">
      <c r="A148" s="21">
        <v>45383</v>
      </c>
      <c r="B148" s="22" t="e">
        <f>VLOOKUP(#REF!,PRACTICE!$A$1:$E$41,5,0)</f>
        <v>#REF!</v>
      </c>
      <c r="C148" s="191"/>
      <c r="D148" s="191"/>
      <c r="E148" s="191"/>
      <c r="F148" s="191"/>
      <c r="G148" s="191"/>
      <c r="H148" s="191"/>
      <c r="I148" s="191"/>
      <c r="J148" s="191" t="s">
        <v>62</v>
      </c>
      <c r="K148" s="191"/>
      <c r="L148" s="191">
        <v>12371</v>
      </c>
      <c r="M148" s="191">
        <v>89</v>
      </c>
      <c r="N148" s="191">
        <v>38</v>
      </c>
      <c r="O148" s="191">
        <v>3</v>
      </c>
      <c r="P148" s="191">
        <v>0</v>
      </c>
      <c r="Q148" s="191">
        <v>17</v>
      </c>
      <c r="R148" s="191">
        <v>21</v>
      </c>
      <c r="S148" s="191">
        <v>38</v>
      </c>
      <c r="T148" s="191">
        <v>0</v>
      </c>
      <c r="U148" s="191">
        <v>4</v>
      </c>
      <c r="V148" s="191">
        <v>0</v>
      </c>
      <c r="W148" s="191">
        <v>4</v>
      </c>
      <c r="X148" s="191">
        <v>0</v>
      </c>
      <c r="Y148" s="191">
        <v>129</v>
      </c>
      <c r="Z148" s="191">
        <v>89</v>
      </c>
      <c r="AA148" s="191">
        <v>18</v>
      </c>
      <c r="AB148" s="191">
        <v>15</v>
      </c>
      <c r="AC148" s="191">
        <v>56</v>
      </c>
      <c r="AD148" s="191">
        <v>1</v>
      </c>
      <c r="AE148" s="191">
        <v>656</v>
      </c>
      <c r="AF148" s="191">
        <v>89</v>
      </c>
      <c r="AG148" s="191">
        <v>38</v>
      </c>
    </row>
    <row r="149" spans="1:33" x14ac:dyDescent="0.25">
      <c r="A149" s="21">
        <v>45383</v>
      </c>
      <c r="B149" s="22" t="e">
        <f>VLOOKUP(#REF!,PRACTICE!$A$1:$E$41,5,0)</f>
        <v>#REF!</v>
      </c>
      <c r="C149" s="191"/>
      <c r="D149" s="191"/>
      <c r="E149" s="191"/>
      <c r="F149" s="191"/>
      <c r="G149" s="191"/>
      <c r="H149" s="191"/>
      <c r="I149" s="191"/>
      <c r="J149" s="191" t="s">
        <v>58</v>
      </c>
      <c r="K149" s="191"/>
      <c r="L149" s="191">
        <v>7625</v>
      </c>
      <c r="M149" s="191">
        <v>13</v>
      </c>
      <c r="N149" s="191">
        <v>2</v>
      </c>
      <c r="O149" s="191">
        <v>1</v>
      </c>
      <c r="P149" s="191">
        <v>0</v>
      </c>
      <c r="Q149" s="191">
        <v>1</v>
      </c>
      <c r="R149" s="191">
        <v>1</v>
      </c>
      <c r="S149" s="191">
        <v>2</v>
      </c>
      <c r="T149" s="191">
        <v>0</v>
      </c>
      <c r="U149" s="191">
        <v>0</v>
      </c>
      <c r="V149" s="191">
        <v>0</v>
      </c>
      <c r="W149" s="191">
        <v>0</v>
      </c>
      <c r="X149" s="191">
        <v>0</v>
      </c>
      <c r="Y149" s="191">
        <v>32</v>
      </c>
      <c r="Z149" s="191">
        <v>13</v>
      </c>
      <c r="AA149" s="191">
        <v>1</v>
      </c>
      <c r="AB149" s="191">
        <v>1</v>
      </c>
      <c r="AC149" s="191">
        <v>11</v>
      </c>
      <c r="AD149" s="191">
        <v>0</v>
      </c>
      <c r="AE149" s="191">
        <v>494</v>
      </c>
      <c r="AF149" s="191">
        <v>13</v>
      </c>
      <c r="AG149" s="191">
        <v>2</v>
      </c>
    </row>
    <row r="150" spans="1:33" x14ac:dyDescent="0.25">
      <c r="A150" s="21">
        <v>45383</v>
      </c>
      <c r="B150" s="22" t="e">
        <f>VLOOKUP(#REF!,PRACTICE!$A$1:$E$41,5,0)</f>
        <v>#REF!</v>
      </c>
      <c r="C150" s="191"/>
      <c r="D150" s="191"/>
      <c r="E150" s="191"/>
      <c r="F150" s="191"/>
      <c r="G150" s="191"/>
      <c r="H150" s="191"/>
      <c r="I150" s="191"/>
      <c r="J150" s="191" t="s">
        <v>74</v>
      </c>
      <c r="K150" s="191"/>
      <c r="L150" s="191">
        <v>5145</v>
      </c>
      <c r="M150" s="191">
        <v>27</v>
      </c>
      <c r="N150" s="191">
        <v>9</v>
      </c>
      <c r="O150" s="191">
        <v>2</v>
      </c>
      <c r="P150" s="191">
        <v>1</v>
      </c>
      <c r="Q150" s="191">
        <v>7</v>
      </c>
      <c r="R150" s="191">
        <v>2</v>
      </c>
      <c r="S150" s="191">
        <v>9</v>
      </c>
      <c r="T150" s="191">
        <v>0</v>
      </c>
      <c r="U150" s="191">
        <v>0</v>
      </c>
      <c r="V150" s="191">
        <v>0</v>
      </c>
      <c r="W150" s="191">
        <v>0</v>
      </c>
      <c r="X150" s="191">
        <v>0</v>
      </c>
      <c r="Y150" s="191">
        <v>38</v>
      </c>
      <c r="Z150" s="191">
        <v>27</v>
      </c>
      <c r="AA150" s="191">
        <v>12</v>
      </c>
      <c r="AB150" s="191">
        <v>9</v>
      </c>
      <c r="AC150" s="191">
        <v>6</v>
      </c>
      <c r="AD150" s="191">
        <v>1</v>
      </c>
      <c r="AE150" s="191">
        <v>259</v>
      </c>
      <c r="AF150" s="191">
        <v>27</v>
      </c>
      <c r="AG150" s="191">
        <v>9</v>
      </c>
    </row>
    <row r="151" spans="1:33" x14ac:dyDescent="0.25">
      <c r="A151" s="21">
        <v>45383</v>
      </c>
      <c r="B151" s="22" t="e">
        <f>VLOOKUP(#REF!,PRACTICE!$A$1:$E$41,5,0)</f>
        <v>#REF!</v>
      </c>
      <c r="C151" s="191"/>
      <c r="D151" s="191"/>
      <c r="E151" s="191"/>
      <c r="F151" s="191"/>
      <c r="G151" s="191"/>
      <c r="H151" s="191"/>
      <c r="I151" s="191"/>
      <c r="J151" s="191" t="s">
        <v>84</v>
      </c>
      <c r="K151" s="191"/>
      <c r="L151" s="191">
        <v>8127</v>
      </c>
      <c r="M151" s="191">
        <v>54</v>
      </c>
      <c r="N151" s="191">
        <v>1</v>
      </c>
      <c r="O151" s="191">
        <v>1</v>
      </c>
      <c r="P151" s="191">
        <v>0</v>
      </c>
      <c r="Q151" s="191">
        <v>1</v>
      </c>
      <c r="R151" s="191">
        <v>0</v>
      </c>
      <c r="S151" s="191">
        <v>1</v>
      </c>
      <c r="T151" s="191">
        <v>0</v>
      </c>
      <c r="U151" s="191">
        <v>0</v>
      </c>
      <c r="V151" s="191">
        <v>0</v>
      </c>
      <c r="W151" s="191">
        <v>0</v>
      </c>
      <c r="X151" s="191">
        <v>1</v>
      </c>
      <c r="Y151" s="191">
        <v>67</v>
      </c>
      <c r="Z151" s="191">
        <v>54</v>
      </c>
      <c r="AA151" s="191">
        <v>3</v>
      </c>
      <c r="AB151" s="191">
        <v>6</v>
      </c>
      <c r="AC151" s="191">
        <v>45</v>
      </c>
      <c r="AD151" s="191">
        <v>2</v>
      </c>
      <c r="AE151" s="191">
        <v>675</v>
      </c>
      <c r="AF151" s="191">
        <v>54</v>
      </c>
      <c r="AG151" s="191">
        <v>1</v>
      </c>
    </row>
    <row r="152" spans="1:33" x14ac:dyDescent="0.25">
      <c r="A152" s="21">
        <v>45383</v>
      </c>
      <c r="B152" s="22" t="e">
        <f>VLOOKUP(#REF!,PRACTICE!$A$1:$E$41,5,0)</f>
        <v>#REF!</v>
      </c>
      <c r="C152" s="191"/>
      <c r="D152" s="191"/>
      <c r="E152" s="191"/>
      <c r="F152" s="191"/>
      <c r="G152" s="191"/>
      <c r="H152" s="191"/>
      <c r="I152" s="191"/>
      <c r="J152" s="191" t="s">
        <v>76</v>
      </c>
      <c r="K152" s="191"/>
      <c r="L152" s="191">
        <v>4564</v>
      </c>
      <c r="M152" s="191">
        <v>15</v>
      </c>
      <c r="N152" s="191">
        <v>9</v>
      </c>
      <c r="O152" s="191">
        <v>2</v>
      </c>
      <c r="P152" s="191">
        <v>1</v>
      </c>
      <c r="Q152" s="191">
        <v>4</v>
      </c>
      <c r="R152" s="191">
        <v>5</v>
      </c>
      <c r="S152" s="191">
        <v>9</v>
      </c>
      <c r="T152" s="191">
        <v>0</v>
      </c>
      <c r="U152" s="191">
        <v>0</v>
      </c>
      <c r="V152" s="191">
        <v>0</v>
      </c>
      <c r="W152" s="191">
        <v>0</v>
      </c>
      <c r="X152" s="191">
        <v>0</v>
      </c>
      <c r="Y152" s="191">
        <v>26</v>
      </c>
      <c r="Z152" s="191">
        <v>15</v>
      </c>
      <c r="AA152" s="191">
        <v>8</v>
      </c>
      <c r="AB152" s="191">
        <v>7</v>
      </c>
      <c r="AC152" s="191">
        <v>0</v>
      </c>
      <c r="AD152" s="191">
        <v>0</v>
      </c>
      <c r="AE152" s="191">
        <v>286</v>
      </c>
      <c r="AF152" s="191">
        <v>15</v>
      </c>
      <c r="AG152" s="191">
        <v>9</v>
      </c>
    </row>
    <row r="153" spans="1:33" x14ac:dyDescent="0.25">
      <c r="A153" s="21">
        <v>45383</v>
      </c>
      <c r="B153" s="22" t="e">
        <f>VLOOKUP(#REF!,PRACTICE!$A$1:$E$41,5,0)</f>
        <v>#REF!</v>
      </c>
      <c r="C153" s="191"/>
      <c r="D153" s="191"/>
      <c r="E153" s="191"/>
      <c r="F153" s="191"/>
      <c r="G153" s="191"/>
      <c r="H153" s="191"/>
      <c r="I153" s="191"/>
      <c r="J153" s="191" t="s">
        <v>60</v>
      </c>
      <c r="K153" s="191"/>
      <c r="L153" s="191">
        <v>1218</v>
      </c>
      <c r="M153" s="191">
        <v>1</v>
      </c>
      <c r="N153" s="191">
        <v>101</v>
      </c>
      <c r="O153" s="191">
        <v>15</v>
      </c>
      <c r="P153" s="191">
        <v>4</v>
      </c>
      <c r="Q153" s="191">
        <v>1</v>
      </c>
      <c r="R153" s="191">
        <v>100</v>
      </c>
      <c r="S153" s="191">
        <v>101</v>
      </c>
      <c r="T153" s="191">
        <v>0</v>
      </c>
      <c r="U153" s="191">
        <v>0</v>
      </c>
      <c r="V153" s="191">
        <v>0</v>
      </c>
      <c r="W153" s="191">
        <v>0</v>
      </c>
      <c r="X153" s="191">
        <v>1</v>
      </c>
      <c r="Y153" s="191">
        <v>275</v>
      </c>
      <c r="Z153" s="191">
        <v>1</v>
      </c>
      <c r="AA153" s="191">
        <v>0</v>
      </c>
      <c r="AB153" s="191">
        <v>1</v>
      </c>
      <c r="AC153" s="191">
        <v>0</v>
      </c>
      <c r="AD153" s="191">
        <v>0</v>
      </c>
      <c r="AE153" s="191">
        <v>177</v>
      </c>
      <c r="AF153" s="191">
        <v>1</v>
      </c>
      <c r="AG153" s="191">
        <v>101</v>
      </c>
    </row>
    <row r="154" spans="1:33" x14ac:dyDescent="0.25">
      <c r="A154" s="21">
        <v>45383</v>
      </c>
      <c r="B154" s="22" t="e">
        <f>VLOOKUP(#REF!,PRACTICE!$A$1:$E$41,5,0)</f>
        <v>#REF!</v>
      </c>
      <c r="C154" s="191"/>
      <c r="D154" s="191"/>
      <c r="E154" s="191"/>
      <c r="F154" s="191"/>
      <c r="G154" s="191"/>
      <c r="H154" s="191"/>
      <c r="I154" s="191"/>
      <c r="J154" s="191" t="s">
        <v>77</v>
      </c>
      <c r="K154" s="191"/>
      <c r="L154" s="191">
        <v>9198</v>
      </c>
      <c r="M154" s="191">
        <v>99</v>
      </c>
      <c r="N154" s="191">
        <v>0</v>
      </c>
      <c r="O154" s="191">
        <v>0</v>
      </c>
      <c r="P154" s="191">
        <v>0</v>
      </c>
      <c r="Q154" s="191">
        <v>0</v>
      </c>
      <c r="R154" s="191">
        <v>0</v>
      </c>
      <c r="S154" s="191">
        <v>0</v>
      </c>
      <c r="T154" s="191">
        <v>0</v>
      </c>
      <c r="U154" s="191">
        <v>0</v>
      </c>
      <c r="V154" s="191">
        <v>0</v>
      </c>
      <c r="W154" s="191">
        <v>0</v>
      </c>
      <c r="X154" s="191">
        <v>0</v>
      </c>
      <c r="Y154" s="191">
        <v>150</v>
      </c>
      <c r="Z154" s="191">
        <v>99</v>
      </c>
      <c r="AA154" s="191">
        <v>46</v>
      </c>
      <c r="AB154" s="191">
        <v>38</v>
      </c>
      <c r="AC154" s="191">
        <v>15</v>
      </c>
      <c r="AD154" s="191">
        <v>1</v>
      </c>
      <c r="AE154" s="191">
        <v>588</v>
      </c>
      <c r="AF154" s="191">
        <v>99</v>
      </c>
      <c r="AG154" s="191">
        <v>0</v>
      </c>
    </row>
    <row r="155" spans="1:33" x14ac:dyDescent="0.25">
      <c r="A155" s="21">
        <v>45383</v>
      </c>
      <c r="B155" s="22" t="e">
        <f>VLOOKUP(#REF!,PRACTICE!$A$1:$E$41,5,0)</f>
        <v>#REF!</v>
      </c>
      <c r="C155" s="191"/>
      <c r="D155" s="191"/>
      <c r="E155" s="191"/>
      <c r="F155" s="191"/>
      <c r="G155" s="191"/>
      <c r="H155" s="191"/>
      <c r="I155" s="191"/>
      <c r="J155" s="191" t="s">
        <v>48</v>
      </c>
      <c r="K155" s="191"/>
      <c r="L155" s="191">
        <v>6825</v>
      </c>
      <c r="M155" s="191">
        <v>13</v>
      </c>
      <c r="N155" s="191">
        <v>3</v>
      </c>
      <c r="O155" s="191">
        <v>0</v>
      </c>
      <c r="P155" s="191">
        <v>0</v>
      </c>
      <c r="Q155" s="191">
        <v>2</v>
      </c>
      <c r="R155" s="191">
        <v>1</v>
      </c>
      <c r="S155" s="191">
        <v>3</v>
      </c>
      <c r="T155" s="191">
        <v>0</v>
      </c>
      <c r="U155" s="191">
        <v>0</v>
      </c>
      <c r="V155" s="191">
        <v>0</v>
      </c>
      <c r="W155" s="191">
        <v>0</v>
      </c>
      <c r="X155" s="191">
        <v>0</v>
      </c>
      <c r="Y155" s="191">
        <v>64</v>
      </c>
      <c r="Z155" s="191">
        <v>13</v>
      </c>
      <c r="AA155" s="191">
        <v>7</v>
      </c>
      <c r="AB155" s="191">
        <v>4</v>
      </c>
      <c r="AC155" s="191">
        <v>2</v>
      </c>
      <c r="AD155" s="191">
        <v>0</v>
      </c>
      <c r="AE155" s="191">
        <v>567</v>
      </c>
      <c r="AF155" s="191">
        <v>13</v>
      </c>
      <c r="AG155" s="191">
        <v>3</v>
      </c>
    </row>
    <row r="156" spans="1:33" x14ac:dyDescent="0.25">
      <c r="A156" s="21">
        <v>45383</v>
      </c>
      <c r="B156" s="22" t="e">
        <f>VLOOKUP(#REF!,PRACTICE!$A$1:$E$41,5,0)</f>
        <v>#REF!</v>
      </c>
      <c r="C156" s="191"/>
      <c r="D156" s="191"/>
      <c r="E156" s="191"/>
      <c r="F156" s="191"/>
      <c r="G156" s="191"/>
      <c r="H156" s="191"/>
      <c r="I156" s="191"/>
      <c r="J156" s="191" t="s">
        <v>70</v>
      </c>
      <c r="K156" s="191"/>
      <c r="L156" s="191">
        <v>9150</v>
      </c>
      <c r="M156" s="191">
        <v>22</v>
      </c>
      <c r="N156" s="191">
        <v>0</v>
      </c>
      <c r="O156" s="191">
        <v>0</v>
      </c>
      <c r="P156" s="191">
        <v>0</v>
      </c>
      <c r="Q156" s="191">
        <v>0</v>
      </c>
      <c r="R156" s="191">
        <v>0</v>
      </c>
      <c r="S156" s="191">
        <v>0</v>
      </c>
      <c r="T156" s="191">
        <v>0</v>
      </c>
      <c r="U156" s="191">
        <v>0</v>
      </c>
      <c r="V156" s="191">
        <v>0</v>
      </c>
      <c r="W156" s="191">
        <v>0</v>
      </c>
      <c r="X156" s="191">
        <v>0</v>
      </c>
      <c r="Y156" s="191">
        <v>146</v>
      </c>
      <c r="Z156" s="191">
        <v>22</v>
      </c>
      <c r="AA156" s="191">
        <v>22</v>
      </c>
      <c r="AB156" s="191">
        <v>0</v>
      </c>
      <c r="AC156" s="191">
        <v>0</v>
      </c>
      <c r="AD156" s="191">
        <v>1</v>
      </c>
      <c r="AE156" s="191">
        <v>494</v>
      </c>
      <c r="AF156" s="191">
        <v>22</v>
      </c>
      <c r="AG156" s="191">
        <v>0</v>
      </c>
    </row>
    <row r="157" spans="1:33" x14ac:dyDescent="0.25">
      <c r="A157" s="21">
        <v>45383</v>
      </c>
      <c r="B157" s="22" t="e">
        <f>VLOOKUP(#REF!,PRACTICE!$A$1:$E$41,5,0)</f>
        <v>#REF!</v>
      </c>
      <c r="C157" s="191"/>
      <c r="D157" s="191"/>
      <c r="E157" s="191"/>
      <c r="F157" s="191"/>
      <c r="G157" s="191"/>
      <c r="H157" s="191"/>
      <c r="I157" s="191"/>
      <c r="J157" s="191" t="s">
        <v>53</v>
      </c>
      <c r="K157" s="191"/>
      <c r="L157" s="191">
        <v>6068</v>
      </c>
      <c r="M157" s="191">
        <v>15</v>
      </c>
      <c r="N157" s="191">
        <v>1</v>
      </c>
      <c r="O157" s="191">
        <v>1</v>
      </c>
      <c r="P157" s="191">
        <v>0</v>
      </c>
      <c r="Q157" s="191">
        <v>1</v>
      </c>
      <c r="R157" s="191">
        <v>0</v>
      </c>
      <c r="S157" s="191">
        <v>1</v>
      </c>
      <c r="T157" s="191">
        <v>0</v>
      </c>
      <c r="U157" s="191">
        <v>0</v>
      </c>
      <c r="V157" s="191">
        <v>0</v>
      </c>
      <c r="W157" s="191">
        <v>0</v>
      </c>
      <c r="X157" s="191">
        <v>0</v>
      </c>
      <c r="Y157" s="191">
        <v>17</v>
      </c>
      <c r="Z157" s="191">
        <v>15</v>
      </c>
      <c r="AA157" s="191">
        <v>0</v>
      </c>
      <c r="AB157" s="191">
        <v>0</v>
      </c>
      <c r="AC157" s="191">
        <v>15</v>
      </c>
      <c r="AD157" s="191">
        <v>2</v>
      </c>
      <c r="AE157" s="191">
        <v>82</v>
      </c>
      <c r="AF157" s="191">
        <v>15</v>
      </c>
      <c r="AG157" s="191">
        <v>1</v>
      </c>
    </row>
    <row r="158" spans="1:33" x14ac:dyDescent="0.25">
      <c r="A158" s="21">
        <v>45383</v>
      </c>
      <c r="B158" s="22" t="e">
        <f>VLOOKUP(#REF!,PRACTICE!$A$1:$E$41,5,0)</f>
        <v>#REF!</v>
      </c>
      <c r="C158" s="191"/>
      <c r="D158" s="191"/>
      <c r="E158" s="191"/>
      <c r="F158" s="191"/>
      <c r="G158" s="191"/>
      <c r="H158" s="191"/>
      <c r="I158" s="191"/>
      <c r="J158" s="191" t="s">
        <v>57</v>
      </c>
      <c r="K158" s="191"/>
      <c r="L158" s="191">
        <v>3003</v>
      </c>
      <c r="M158" s="191">
        <v>0</v>
      </c>
      <c r="N158" s="191">
        <v>0</v>
      </c>
      <c r="O158" s="191">
        <v>0</v>
      </c>
      <c r="P158" s="191">
        <v>0</v>
      </c>
      <c r="Q158" s="191">
        <v>0</v>
      </c>
      <c r="R158" s="191">
        <v>0</v>
      </c>
      <c r="S158" s="191">
        <v>0</v>
      </c>
      <c r="T158" s="191">
        <v>0</v>
      </c>
      <c r="U158" s="191">
        <v>0</v>
      </c>
      <c r="V158" s="191">
        <v>0</v>
      </c>
      <c r="W158" s="191">
        <v>0</v>
      </c>
      <c r="X158" s="191">
        <v>0</v>
      </c>
      <c r="Y158" s="191">
        <v>10</v>
      </c>
      <c r="Z158" s="191">
        <v>0</v>
      </c>
      <c r="AA158" s="191">
        <v>0</v>
      </c>
      <c r="AB158" s="191">
        <v>0</v>
      </c>
      <c r="AC158" s="191">
        <v>0</v>
      </c>
      <c r="AD158" s="191">
        <v>0</v>
      </c>
      <c r="AE158" s="191">
        <v>125</v>
      </c>
      <c r="AF158" s="191">
        <v>0</v>
      </c>
      <c r="AG158" s="191">
        <v>0</v>
      </c>
    </row>
    <row r="159" spans="1:33" x14ac:dyDescent="0.25">
      <c r="A159" s="21">
        <v>45383</v>
      </c>
      <c r="B159" s="22" t="e">
        <f>VLOOKUP(#REF!,PRACTICE!$A$1:$E$41,5,0)</f>
        <v>#REF!</v>
      </c>
      <c r="C159" s="191"/>
      <c r="D159" s="191"/>
      <c r="E159" s="191"/>
      <c r="F159" s="191"/>
      <c r="G159" s="191"/>
      <c r="H159" s="191"/>
      <c r="I159" s="191"/>
      <c r="J159" s="191" t="s">
        <v>54</v>
      </c>
      <c r="K159" s="191"/>
      <c r="L159" s="191">
        <v>8923</v>
      </c>
      <c r="M159" s="191">
        <v>3</v>
      </c>
      <c r="N159" s="191">
        <v>1</v>
      </c>
      <c r="O159" s="191">
        <v>0</v>
      </c>
      <c r="P159" s="191">
        <v>0</v>
      </c>
      <c r="Q159" s="191">
        <v>1</v>
      </c>
      <c r="R159" s="191">
        <v>0</v>
      </c>
      <c r="S159" s="191">
        <v>1</v>
      </c>
      <c r="T159" s="191">
        <v>0</v>
      </c>
      <c r="U159" s="191">
        <v>0</v>
      </c>
      <c r="V159" s="191">
        <v>0</v>
      </c>
      <c r="W159" s="191">
        <v>0</v>
      </c>
      <c r="X159" s="191">
        <v>3</v>
      </c>
      <c r="Y159" s="191">
        <v>9</v>
      </c>
      <c r="Z159" s="191">
        <v>3</v>
      </c>
      <c r="AA159" s="191">
        <v>3</v>
      </c>
      <c r="AB159" s="191">
        <v>0</v>
      </c>
      <c r="AC159" s="191">
        <v>0</v>
      </c>
      <c r="AD159" s="191">
        <v>2</v>
      </c>
      <c r="AE159" s="191">
        <v>48</v>
      </c>
      <c r="AF159" s="191">
        <v>3</v>
      </c>
      <c r="AG159" s="191">
        <v>1</v>
      </c>
    </row>
    <row r="160" spans="1:33" x14ac:dyDescent="0.25">
      <c r="A160" s="21">
        <v>45383</v>
      </c>
      <c r="B160" s="22" t="e">
        <f>VLOOKUP(#REF!,PRACTICE!$A$1:$E$41,5,0)</f>
        <v>#REF!</v>
      </c>
      <c r="C160" s="191"/>
      <c r="D160" s="191"/>
      <c r="E160" s="191"/>
      <c r="F160" s="191"/>
      <c r="G160" s="191"/>
      <c r="H160" s="191"/>
      <c r="I160" s="191"/>
      <c r="J160" s="191" t="s">
        <v>63</v>
      </c>
      <c r="K160" s="191"/>
      <c r="L160" s="191">
        <v>9107</v>
      </c>
      <c r="M160" s="191">
        <v>171</v>
      </c>
      <c r="N160" s="191">
        <v>9</v>
      </c>
      <c r="O160" s="191">
        <v>1</v>
      </c>
      <c r="P160" s="191">
        <v>0</v>
      </c>
      <c r="Q160" s="191">
        <v>2</v>
      </c>
      <c r="R160" s="191">
        <v>7</v>
      </c>
      <c r="S160" s="191">
        <v>9</v>
      </c>
      <c r="T160" s="191">
        <v>0</v>
      </c>
      <c r="U160" s="191">
        <v>0</v>
      </c>
      <c r="V160" s="191">
        <v>0</v>
      </c>
      <c r="W160" s="191">
        <v>0</v>
      </c>
      <c r="X160" s="191">
        <v>0</v>
      </c>
      <c r="Y160" s="191">
        <v>232</v>
      </c>
      <c r="Z160" s="191">
        <v>171</v>
      </c>
      <c r="AA160" s="191">
        <v>26</v>
      </c>
      <c r="AB160" s="191">
        <v>32</v>
      </c>
      <c r="AC160" s="191">
        <v>113</v>
      </c>
      <c r="AD160" s="191">
        <v>0</v>
      </c>
      <c r="AE160" s="191">
        <v>881</v>
      </c>
      <c r="AF160" s="191">
        <v>171</v>
      </c>
      <c r="AG160" s="191">
        <v>9</v>
      </c>
    </row>
    <row r="161" spans="1:33" x14ac:dyDescent="0.25">
      <c r="A161" s="21">
        <v>45383</v>
      </c>
      <c r="B161" s="22" t="e">
        <f>VLOOKUP(#REF!,PRACTICE!$A$1:$E$41,5,0)</f>
        <v>#REF!</v>
      </c>
      <c r="C161" s="191"/>
      <c r="D161" s="191"/>
      <c r="E161" s="191"/>
      <c r="F161" s="191"/>
      <c r="G161" s="191"/>
      <c r="H161" s="191"/>
      <c r="I161" s="191"/>
      <c r="J161" s="191" t="s">
        <v>51</v>
      </c>
      <c r="K161" s="191"/>
      <c r="L161" s="191">
        <v>4680</v>
      </c>
      <c r="M161" s="191">
        <v>32</v>
      </c>
      <c r="N161" s="191">
        <v>3</v>
      </c>
      <c r="O161" s="191">
        <v>0</v>
      </c>
      <c r="P161" s="191">
        <v>0</v>
      </c>
      <c r="Q161" s="191">
        <v>3</v>
      </c>
      <c r="R161" s="191">
        <v>0</v>
      </c>
      <c r="S161" s="191">
        <v>3</v>
      </c>
      <c r="T161" s="191">
        <v>0</v>
      </c>
      <c r="U161" s="191">
        <v>0</v>
      </c>
      <c r="V161" s="191">
        <v>0</v>
      </c>
      <c r="W161" s="191">
        <v>0</v>
      </c>
      <c r="X161" s="191">
        <v>2</v>
      </c>
      <c r="Y161" s="191">
        <v>47</v>
      </c>
      <c r="Z161" s="191">
        <v>32</v>
      </c>
      <c r="AA161" s="191">
        <v>6</v>
      </c>
      <c r="AB161" s="191">
        <v>24</v>
      </c>
      <c r="AC161" s="191">
        <v>2</v>
      </c>
      <c r="AD161" s="191">
        <v>6</v>
      </c>
      <c r="AE161" s="191">
        <v>385</v>
      </c>
      <c r="AF161" s="191">
        <v>32</v>
      </c>
      <c r="AG161" s="191">
        <v>3</v>
      </c>
    </row>
    <row r="162" spans="1:33" x14ac:dyDescent="0.25">
      <c r="A162" s="21">
        <v>45383</v>
      </c>
      <c r="B162" s="22" t="e">
        <f>VLOOKUP(#REF!,PRACTICE!$A$1:$E$41,5,0)</f>
        <v>#REF!</v>
      </c>
      <c r="C162" s="191"/>
      <c r="D162" s="191"/>
      <c r="E162" s="191"/>
      <c r="F162" s="191"/>
      <c r="G162" s="191"/>
      <c r="H162" s="191"/>
      <c r="I162" s="191"/>
      <c r="J162" s="191" t="s">
        <v>75</v>
      </c>
      <c r="K162" s="191"/>
      <c r="L162" s="191">
        <v>1788</v>
      </c>
      <c r="M162" s="191">
        <v>9</v>
      </c>
      <c r="N162" s="191">
        <v>3</v>
      </c>
      <c r="O162" s="191">
        <v>0</v>
      </c>
      <c r="P162" s="191">
        <v>0</v>
      </c>
      <c r="Q162" s="191">
        <v>3</v>
      </c>
      <c r="R162" s="191">
        <v>0</v>
      </c>
      <c r="S162" s="191">
        <v>3</v>
      </c>
      <c r="T162" s="191">
        <v>0</v>
      </c>
      <c r="U162" s="191">
        <v>0</v>
      </c>
      <c r="V162" s="191">
        <v>0</v>
      </c>
      <c r="W162" s="191">
        <v>0</v>
      </c>
      <c r="X162" s="191">
        <v>1</v>
      </c>
      <c r="Y162" s="191">
        <v>14</v>
      </c>
      <c r="Z162" s="191">
        <v>9</v>
      </c>
      <c r="AA162" s="191">
        <v>5</v>
      </c>
      <c r="AB162" s="191">
        <v>1</v>
      </c>
      <c r="AC162" s="191">
        <v>3</v>
      </c>
      <c r="AD162" s="191">
        <v>1</v>
      </c>
      <c r="AE162" s="191">
        <v>49</v>
      </c>
      <c r="AF162" s="191">
        <v>9</v>
      </c>
      <c r="AG162" s="191">
        <v>3</v>
      </c>
    </row>
    <row r="163" spans="1:33" x14ac:dyDescent="0.25">
      <c r="A163" s="21">
        <v>45383</v>
      </c>
      <c r="B163" s="22" t="e">
        <f>VLOOKUP(#REF!,PRACTICE!$A$1:$E$41,5,0)</f>
        <v>#REF!</v>
      </c>
      <c r="C163" s="191"/>
      <c r="D163" s="191"/>
      <c r="E163" s="191"/>
      <c r="F163" s="191"/>
      <c r="G163" s="191"/>
      <c r="H163" s="191"/>
      <c r="I163" s="191"/>
      <c r="J163" s="191" t="s">
        <v>46</v>
      </c>
      <c r="K163" s="191"/>
      <c r="L163" s="191">
        <v>5861</v>
      </c>
      <c r="M163" s="191">
        <v>29</v>
      </c>
      <c r="N163" s="191">
        <v>4</v>
      </c>
      <c r="O163" s="191">
        <v>1</v>
      </c>
      <c r="P163" s="191">
        <v>0</v>
      </c>
      <c r="Q163" s="191">
        <v>4</v>
      </c>
      <c r="R163" s="191">
        <v>0</v>
      </c>
      <c r="S163" s="191">
        <v>4</v>
      </c>
      <c r="T163" s="191">
        <v>0</v>
      </c>
      <c r="U163" s="191">
        <v>0</v>
      </c>
      <c r="V163" s="191">
        <v>0</v>
      </c>
      <c r="W163" s="191">
        <v>0</v>
      </c>
      <c r="X163" s="191">
        <v>0</v>
      </c>
      <c r="Y163" s="191">
        <v>35</v>
      </c>
      <c r="Z163" s="191">
        <v>29</v>
      </c>
      <c r="AA163" s="191">
        <v>15</v>
      </c>
      <c r="AB163" s="191">
        <v>5</v>
      </c>
      <c r="AC163" s="191">
        <v>9</v>
      </c>
      <c r="AD163" s="191">
        <v>1</v>
      </c>
      <c r="AE163" s="191">
        <v>258</v>
      </c>
      <c r="AF163" s="191">
        <v>29</v>
      </c>
      <c r="AG163" s="191">
        <v>4</v>
      </c>
    </row>
    <row r="164" spans="1:33" x14ac:dyDescent="0.25">
      <c r="A164" s="21">
        <v>45383</v>
      </c>
      <c r="B164" s="22" t="e">
        <f>VLOOKUP(#REF!,PRACTICE!$A$1:$E$41,5,0)</f>
        <v>#REF!</v>
      </c>
      <c r="C164" s="191"/>
      <c r="D164" s="191"/>
      <c r="E164" s="191"/>
      <c r="F164" s="191"/>
      <c r="G164" s="191"/>
      <c r="H164" s="191"/>
      <c r="I164" s="191"/>
      <c r="J164" s="191" t="s">
        <v>65</v>
      </c>
      <c r="K164" s="191"/>
      <c r="L164" s="191">
        <v>5195</v>
      </c>
      <c r="M164" s="191">
        <v>55</v>
      </c>
      <c r="N164" s="191">
        <v>31</v>
      </c>
      <c r="O164" s="191">
        <v>7</v>
      </c>
      <c r="P164" s="191">
        <v>0</v>
      </c>
      <c r="Q164" s="191">
        <v>31</v>
      </c>
      <c r="R164" s="191">
        <v>0</v>
      </c>
      <c r="S164" s="191">
        <v>31</v>
      </c>
      <c r="T164" s="191">
        <v>0</v>
      </c>
      <c r="U164" s="191">
        <v>2</v>
      </c>
      <c r="V164" s="191">
        <v>1</v>
      </c>
      <c r="W164" s="191">
        <v>2</v>
      </c>
      <c r="X164" s="191">
        <v>0</v>
      </c>
      <c r="Y164" s="191">
        <v>71</v>
      </c>
      <c r="Z164" s="191">
        <v>55</v>
      </c>
      <c r="AA164" s="191">
        <v>16</v>
      </c>
      <c r="AB164" s="191">
        <v>11</v>
      </c>
      <c r="AC164" s="191">
        <v>28</v>
      </c>
      <c r="AD164" s="191">
        <v>3</v>
      </c>
      <c r="AE164" s="191">
        <v>261</v>
      </c>
      <c r="AF164" s="191">
        <v>55</v>
      </c>
      <c r="AG164" s="191">
        <v>31</v>
      </c>
    </row>
    <row r="165" spans="1:33" x14ac:dyDescent="0.25">
      <c r="A165" s="21">
        <v>45383</v>
      </c>
      <c r="B165" s="22" t="e">
        <f>VLOOKUP(#REF!,PRACTICE!$A$1:$E$41,5,0)</f>
        <v>#REF!</v>
      </c>
      <c r="C165" s="191"/>
      <c r="D165" s="191"/>
      <c r="E165" s="191"/>
      <c r="F165" s="191"/>
      <c r="G165" s="191"/>
      <c r="H165" s="191"/>
      <c r="I165" s="191"/>
      <c r="J165" s="191" t="s">
        <v>61</v>
      </c>
      <c r="K165" s="191"/>
      <c r="L165" s="191">
        <v>5773</v>
      </c>
      <c r="M165" s="191">
        <v>39</v>
      </c>
      <c r="N165" s="191">
        <v>1</v>
      </c>
      <c r="O165" s="191">
        <v>0</v>
      </c>
      <c r="P165" s="191">
        <v>0</v>
      </c>
      <c r="Q165" s="191">
        <v>1</v>
      </c>
      <c r="R165" s="191">
        <v>0</v>
      </c>
      <c r="S165" s="191">
        <v>1</v>
      </c>
      <c r="T165" s="191">
        <v>0</v>
      </c>
      <c r="U165" s="191">
        <v>0</v>
      </c>
      <c r="V165" s="191">
        <v>0</v>
      </c>
      <c r="W165" s="191">
        <v>0</v>
      </c>
      <c r="X165" s="191">
        <v>0</v>
      </c>
      <c r="Y165" s="191">
        <v>53</v>
      </c>
      <c r="Z165" s="191">
        <v>39</v>
      </c>
      <c r="AA165" s="191">
        <v>32</v>
      </c>
      <c r="AB165" s="191">
        <v>7</v>
      </c>
      <c r="AC165" s="191">
        <v>0</v>
      </c>
      <c r="AD165" s="191">
        <v>0</v>
      </c>
      <c r="AE165" s="191">
        <v>123</v>
      </c>
      <c r="AF165" s="191">
        <v>39</v>
      </c>
      <c r="AG165" s="191">
        <v>1</v>
      </c>
    </row>
    <row r="166" spans="1:33" x14ac:dyDescent="0.25">
      <c r="A166" s="21">
        <v>45383</v>
      </c>
      <c r="B166" s="22" t="e">
        <f>VLOOKUP(#REF!,PRACTICE!$A$1:$E$41,5,0)</f>
        <v>#REF!</v>
      </c>
      <c r="C166" s="191"/>
      <c r="D166" s="191"/>
      <c r="E166" s="191"/>
      <c r="F166" s="191"/>
      <c r="G166" s="191"/>
      <c r="H166" s="191"/>
      <c r="I166" s="191"/>
      <c r="J166" s="191" t="s">
        <v>82</v>
      </c>
      <c r="K166" s="191"/>
      <c r="L166" s="191">
        <v>7997</v>
      </c>
      <c r="M166" s="191">
        <v>113</v>
      </c>
      <c r="N166" s="191">
        <v>6</v>
      </c>
      <c r="O166" s="191">
        <v>1</v>
      </c>
      <c r="P166" s="191">
        <v>0</v>
      </c>
      <c r="Q166" s="191">
        <v>5</v>
      </c>
      <c r="R166" s="191">
        <v>1</v>
      </c>
      <c r="S166" s="191">
        <v>7</v>
      </c>
      <c r="T166" s="191">
        <v>0</v>
      </c>
      <c r="U166" s="191">
        <v>0</v>
      </c>
      <c r="V166" s="191">
        <v>0</v>
      </c>
      <c r="W166" s="191">
        <v>0</v>
      </c>
      <c r="X166" s="191">
        <v>0</v>
      </c>
      <c r="Y166" s="191">
        <v>183</v>
      </c>
      <c r="Z166" s="191">
        <v>113</v>
      </c>
      <c r="AA166" s="191">
        <v>57</v>
      </c>
      <c r="AB166" s="191">
        <v>17</v>
      </c>
      <c r="AC166" s="191">
        <v>39</v>
      </c>
      <c r="AD166" s="191">
        <v>5</v>
      </c>
      <c r="AE166" s="191">
        <v>747</v>
      </c>
      <c r="AF166" s="191">
        <v>113</v>
      </c>
      <c r="AG166" s="191">
        <v>6</v>
      </c>
    </row>
    <row r="167" spans="1:33" x14ac:dyDescent="0.25">
      <c r="A167" s="21">
        <v>45383</v>
      </c>
      <c r="B167" s="22" t="e">
        <f>VLOOKUP(#REF!,PRACTICE!$A$1:$E$41,5,0)</f>
        <v>#REF!</v>
      </c>
      <c r="C167" s="191"/>
      <c r="D167" s="191"/>
      <c r="E167" s="191"/>
      <c r="F167" s="191"/>
      <c r="G167" s="191"/>
      <c r="H167" s="191"/>
      <c r="I167" s="191"/>
      <c r="J167" s="191" t="s">
        <v>79</v>
      </c>
      <c r="K167" s="191"/>
      <c r="L167" s="191">
        <v>16326</v>
      </c>
      <c r="M167" s="191">
        <v>89</v>
      </c>
      <c r="N167" s="191">
        <v>31</v>
      </c>
      <c r="O167" s="191">
        <v>5</v>
      </c>
      <c r="P167" s="191">
        <v>0</v>
      </c>
      <c r="Q167" s="191">
        <v>28</v>
      </c>
      <c r="R167" s="191">
        <v>3</v>
      </c>
      <c r="S167" s="191">
        <v>31</v>
      </c>
      <c r="T167" s="191">
        <v>0</v>
      </c>
      <c r="U167" s="191">
        <v>0</v>
      </c>
      <c r="V167" s="191">
        <v>0</v>
      </c>
      <c r="W167" s="191">
        <v>0</v>
      </c>
      <c r="X167" s="191">
        <v>2</v>
      </c>
      <c r="Y167" s="191">
        <v>161</v>
      </c>
      <c r="Z167" s="191">
        <v>89</v>
      </c>
      <c r="AA167" s="191">
        <v>0</v>
      </c>
      <c r="AB167" s="191">
        <v>0</v>
      </c>
      <c r="AC167" s="191">
        <v>89</v>
      </c>
      <c r="AD167" s="191">
        <v>12</v>
      </c>
      <c r="AE167" s="191">
        <v>916</v>
      </c>
      <c r="AF167" s="191">
        <v>89</v>
      </c>
      <c r="AG167" s="191">
        <v>31</v>
      </c>
    </row>
    <row r="168" spans="1:33" x14ac:dyDescent="0.25">
      <c r="A168" s="21"/>
      <c r="B168" s="22" t="e">
        <f>VLOOKUP(#REF!,PRACTICE!$A$1:$E$41,5,0)</f>
        <v>#REF!</v>
      </c>
    </row>
    <row r="169" spans="1:33" x14ac:dyDescent="0.25">
      <c r="A169" s="21"/>
      <c r="B169" s="22" t="e">
        <f>VLOOKUP(#REF!,PRACTICE!$A$1:$E$41,5,0)</f>
        <v>#REF!</v>
      </c>
    </row>
    <row r="170" spans="1:33" x14ac:dyDescent="0.25">
      <c r="A170" s="21"/>
      <c r="B170" s="22" t="e">
        <f>VLOOKUP(#REF!,PRACTICE!$A$1:$E$41,5,0)</f>
        <v>#REF!</v>
      </c>
    </row>
    <row r="171" spans="1:33" x14ac:dyDescent="0.25">
      <c r="A171" s="21"/>
      <c r="B171" s="22" t="e">
        <f>VLOOKUP(#REF!,PRACTICE!$A$1:$E$41,5,0)</f>
        <v>#REF!</v>
      </c>
    </row>
    <row r="172" spans="1:33" x14ac:dyDescent="0.25">
      <c r="B172" s="22" t="e">
        <f>VLOOKUP(#REF!,PRACTICE!$A$1:$E$41,5,0)</f>
        <v>#REF!</v>
      </c>
    </row>
    <row r="173" spans="1:33" x14ac:dyDescent="0.25">
      <c r="B173" s="22" t="e">
        <f>VLOOKUP(#REF!,PRACTICE!$A$1:$E$41,5,0)</f>
        <v>#REF!</v>
      </c>
    </row>
    <row r="174" spans="1:33" x14ac:dyDescent="0.25">
      <c r="B174" s="22" t="e">
        <f>VLOOKUP(#REF!,PRACTICE!$A$1:$E$41,5,0)</f>
        <v>#REF!</v>
      </c>
    </row>
    <row r="175" spans="1:33" x14ac:dyDescent="0.25">
      <c r="B175" s="22" t="e">
        <f>VLOOKUP(#REF!,PRACTICE!$A$1:$E$41,5,0)</f>
        <v>#REF!</v>
      </c>
    </row>
    <row r="176" spans="1:33" x14ac:dyDescent="0.25">
      <c r="B176" s="22" t="e">
        <f>VLOOKUP(#REF!,PRACTICE!$A$1:$E$41,5,0)</f>
        <v>#REF!</v>
      </c>
    </row>
    <row r="177" spans="2:2" x14ac:dyDescent="0.25">
      <c r="B177" s="22" t="e">
        <f>VLOOKUP(#REF!,PRACTICE!$A$1:$E$41,5,0)</f>
        <v>#REF!</v>
      </c>
    </row>
    <row r="178" spans="2:2" x14ac:dyDescent="0.25">
      <c r="B178" s="22" t="e">
        <f>VLOOKUP(#REF!,PRACTICE!$A$1:$E$41,5,0)</f>
        <v>#REF!</v>
      </c>
    </row>
    <row r="179" spans="2:2" x14ac:dyDescent="0.25">
      <c r="B179" s="22" t="e">
        <f>VLOOKUP(#REF!,PRACTICE!$A$1:$E$41,5,0)</f>
        <v>#REF!</v>
      </c>
    </row>
    <row r="180" spans="2:2" x14ac:dyDescent="0.25">
      <c r="B180" s="22" t="e">
        <f>VLOOKUP(#REF!,PRACTICE!$A$1:$E$41,5,0)</f>
        <v>#REF!</v>
      </c>
    </row>
    <row r="181" spans="2:2" x14ac:dyDescent="0.25">
      <c r="B181" s="22" t="e">
        <f>VLOOKUP(#REF!,PRACTICE!$A$1:$E$41,5,0)</f>
        <v>#REF!</v>
      </c>
    </row>
    <row r="182" spans="2:2" x14ac:dyDescent="0.25">
      <c r="B182" s="22" t="e">
        <f>VLOOKUP(#REF!,PRACTICE!$A$1:$E$41,5,0)</f>
        <v>#REF!</v>
      </c>
    </row>
    <row r="183" spans="2:2" x14ac:dyDescent="0.25">
      <c r="B183" s="22" t="e">
        <f>VLOOKUP(#REF!,PRACTICE!$A$1:$E$41,5,0)</f>
        <v>#REF!</v>
      </c>
    </row>
    <row r="184" spans="2:2" x14ac:dyDescent="0.25">
      <c r="B184" s="22" t="e">
        <f>VLOOKUP(#REF!,PRACTICE!$A$1:$E$41,5,0)</f>
        <v>#REF!</v>
      </c>
    </row>
    <row r="185" spans="2:2" x14ac:dyDescent="0.25">
      <c r="B185" s="22" t="e">
        <f>VLOOKUP(#REF!,PRACTICE!$A$1:$E$41,5,0)</f>
        <v>#REF!</v>
      </c>
    </row>
    <row r="186" spans="2:2" x14ac:dyDescent="0.25">
      <c r="B186" s="22" t="e">
        <f>VLOOKUP(#REF!,PRACTICE!$A$1:$E$41,5,0)</f>
        <v>#REF!</v>
      </c>
    </row>
    <row r="187" spans="2:2" x14ac:dyDescent="0.25">
      <c r="B187" s="22" t="e">
        <f>VLOOKUP(#REF!,PRACTICE!$A$1:$E$41,5,0)</f>
        <v>#REF!</v>
      </c>
    </row>
    <row r="188" spans="2:2" x14ac:dyDescent="0.25">
      <c r="B188" s="22" t="e">
        <f>VLOOKUP(#REF!,PRACTICE!$A$1:$E$41,5,0)</f>
        <v>#REF!</v>
      </c>
    </row>
    <row r="189" spans="2:2" x14ac:dyDescent="0.25">
      <c r="B189" s="22" t="e">
        <f>VLOOKUP(#REF!,PRACTICE!$A$1:$E$41,5,0)</f>
        <v>#REF!</v>
      </c>
    </row>
    <row r="190" spans="2:2" x14ac:dyDescent="0.25">
      <c r="B190" s="22" t="e">
        <f>VLOOKUP(#REF!,PRACTICE!$A$1:$E$41,5,0)</f>
        <v>#REF!</v>
      </c>
    </row>
    <row r="191" spans="2:2" x14ac:dyDescent="0.25">
      <c r="B191" s="22" t="e">
        <f>VLOOKUP(#REF!,PRACTICE!$A$1:$E$41,5,0)</f>
        <v>#REF!</v>
      </c>
    </row>
    <row r="192" spans="2:2" x14ac:dyDescent="0.25">
      <c r="B192" s="22" t="e">
        <f>VLOOKUP(#REF!,PRACTICE!$A$1:$E$41,5,0)</f>
        <v>#REF!</v>
      </c>
    </row>
    <row r="193" spans="2:2" x14ac:dyDescent="0.25">
      <c r="B193" s="22" t="e">
        <f>VLOOKUP(#REF!,PRACTICE!$A$1:$E$41,5,0)</f>
        <v>#REF!</v>
      </c>
    </row>
    <row r="194" spans="2:2" x14ac:dyDescent="0.25">
      <c r="B194" s="22" t="e">
        <f>VLOOKUP(#REF!,PRACTICE!$A$1:$E$41,5,0)</f>
        <v>#REF!</v>
      </c>
    </row>
    <row r="195" spans="2:2" x14ac:dyDescent="0.25">
      <c r="B195" s="22" t="e">
        <f>VLOOKUP(#REF!,PRACTICE!$A$1:$E$41,5,0)</f>
        <v>#REF!</v>
      </c>
    </row>
    <row r="196" spans="2:2" x14ac:dyDescent="0.25">
      <c r="B196" s="22" t="e">
        <f>VLOOKUP(#REF!,PRACTICE!$A$1:$E$41,5,0)</f>
        <v>#REF!</v>
      </c>
    </row>
    <row r="197" spans="2:2" x14ac:dyDescent="0.25">
      <c r="B197" s="22" t="e">
        <f>VLOOKUP(#REF!,PRACTICE!$A$1:$E$41,5,0)</f>
        <v>#REF!</v>
      </c>
    </row>
  </sheetData>
  <conditionalFormatting sqref="L4:AF4 L1:AL3">
    <cfRule type="expression" dxfId="0" priority="13">
      <formula>COUNTIF(L$4:L$49814,"*")&gt;COUNTIF(L$4:L$49814,"{"&amp;L$2&amp;"}*")</formula>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tabColor theme="9" tint="0.39997558519241921"/>
  </sheetPr>
  <dimension ref="A1:I14"/>
  <sheetViews>
    <sheetView workbookViewId="0">
      <selection activeCell="I2" sqref="I2"/>
    </sheetView>
  </sheetViews>
  <sheetFormatPr defaultRowHeight="15" x14ac:dyDescent="0.25"/>
  <cols>
    <col min="5" max="5" width="14.42578125" bestFit="1" customWidth="1"/>
    <col min="6" max="7" width="10.7109375" bestFit="1" customWidth="1"/>
  </cols>
  <sheetData>
    <row r="1" spans="1:9" ht="15.75" thickBot="1" x14ac:dyDescent="0.3">
      <c r="A1" s="26"/>
      <c r="B1" s="26" t="s">
        <v>115</v>
      </c>
      <c r="C1" s="27" t="s">
        <v>116</v>
      </c>
      <c r="D1" s="28"/>
      <c r="E1" s="29" t="s">
        <v>117</v>
      </c>
      <c r="F1" s="29" t="s">
        <v>118</v>
      </c>
      <c r="G1" s="28"/>
      <c r="H1" s="30" t="s">
        <v>119</v>
      </c>
      <c r="I1" s="12" t="s">
        <v>208</v>
      </c>
    </row>
    <row r="2" spans="1:9" ht="15.75" thickBot="1" x14ac:dyDescent="0.3">
      <c r="A2" s="31" t="s">
        <v>120</v>
      </c>
      <c r="B2" s="12" t="s">
        <v>121</v>
      </c>
      <c r="C2" s="32"/>
      <c r="E2" s="12" t="s">
        <v>204</v>
      </c>
      <c r="F2" s="33" t="s">
        <v>122</v>
      </c>
      <c r="G2" s="47">
        <v>45108</v>
      </c>
      <c r="H2" s="33" t="s">
        <v>122</v>
      </c>
    </row>
    <row r="3" spans="1:9" ht="15.75" thickBot="1" x14ac:dyDescent="0.3">
      <c r="A3" s="34" t="s">
        <v>123</v>
      </c>
      <c r="B3" s="12" t="s">
        <v>124</v>
      </c>
      <c r="C3" s="32"/>
      <c r="E3" s="12" t="s">
        <v>205</v>
      </c>
      <c r="F3" s="33" t="s">
        <v>125</v>
      </c>
      <c r="G3" s="47">
        <v>45200</v>
      </c>
      <c r="H3" s="33" t="s">
        <v>125</v>
      </c>
    </row>
    <row r="4" spans="1:9" ht="15.75" thickBot="1" x14ac:dyDescent="0.3">
      <c r="A4" s="34" t="s">
        <v>126</v>
      </c>
      <c r="B4" s="35">
        <v>1</v>
      </c>
      <c r="D4" s="36"/>
      <c r="E4" s="12" t="s">
        <v>206</v>
      </c>
      <c r="F4" s="33" t="s">
        <v>127</v>
      </c>
      <c r="G4" s="47">
        <v>45292</v>
      </c>
      <c r="H4" s="33" t="s">
        <v>127</v>
      </c>
    </row>
    <row r="5" spans="1:9" ht="15.75" thickBot="1" x14ac:dyDescent="0.3">
      <c r="A5" s="34" t="s">
        <v>128</v>
      </c>
      <c r="B5" s="37">
        <v>3</v>
      </c>
      <c r="C5" s="38"/>
      <c r="D5" s="36"/>
      <c r="E5" s="12" t="s">
        <v>207</v>
      </c>
      <c r="F5" s="33" t="s">
        <v>129</v>
      </c>
      <c r="G5" s="47">
        <v>45383</v>
      </c>
      <c r="H5" s="33" t="s">
        <v>129</v>
      </c>
    </row>
    <row r="6" spans="1:9" x14ac:dyDescent="0.25">
      <c r="A6" s="39" t="s">
        <v>130</v>
      </c>
      <c r="B6" s="40" t="str">
        <f>IF(B2="N","BLANK!","'"&amp;B3&amp;"'!")</f>
        <v>'DATA'!</v>
      </c>
      <c r="C6" s="41" t="str">
        <f ca="1">$B$6&amp;ADDRESS(1,1)&amp;":"&amp;ADDRESS(B7,B8)</f>
        <v>'DATA'!$A$1:$AG$167</v>
      </c>
    </row>
    <row r="7" spans="1:9" x14ac:dyDescent="0.25">
      <c r="A7" s="39" t="s">
        <v>131</v>
      </c>
      <c r="B7" s="36">
        <f t="array" aca="1" ref="B7" ca="1">MAX(IF(NOT(ISBLANK(INDIRECT(B6&amp;"A1:A50000"))),ROW($A$1:$A$49990),0))</f>
        <v>167</v>
      </c>
      <c r="C7" s="32"/>
      <c r="D7" s="36"/>
    </row>
    <row r="8" spans="1:9" ht="15.75" thickBot="1" x14ac:dyDescent="0.3">
      <c r="A8" s="39" t="s">
        <v>132</v>
      </c>
      <c r="B8" s="36">
        <f ca="1">COUNTA(INDIRECT(B6&amp;B4&amp;":"&amp;B4))</f>
        <v>33</v>
      </c>
      <c r="C8" s="32"/>
      <c r="D8" s="36"/>
    </row>
    <row r="9" spans="1:9" ht="15.75" thickBot="1" x14ac:dyDescent="0.3">
      <c r="A9" s="42" t="s">
        <v>107</v>
      </c>
      <c r="B9" s="35">
        <v>10</v>
      </c>
      <c r="C9" s="41" t="str">
        <f ca="1">$B$6&amp;ADDRESS(1,B9)&amp;":"&amp;ADDRESS($B$7,B9)</f>
        <v>'DATA'!$J$1:$J$167</v>
      </c>
      <c r="E9" s="45"/>
      <c r="F9" s="46"/>
      <c r="G9" s="44"/>
    </row>
    <row r="10" spans="1:9" ht="15.75" thickBot="1" x14ac:dyDescent="0.3">
      <c r="A10" s="43" t="s">
        <v>101</v>
      </c>
      <c r="B10" s="35">
        <v>1</v>
      </c>
      <c r="C10" s="41" t="str">
        <f ca="1">$B$6&amp;ADDRESS(1,B10)&amp;":"&amp;ADDRESS($B$7,B10)</f>
        <v>'DATA'!$A$1:$A$167</v>
      </c>
      <c r="E10" s="45"/>
      <c r="F10" s="46"/>
      <c r="G10" s="44"/>
    </row>
    <row r="11" spans="1:9" ht="15.75" thickBot="1" x14ac:dyDescent="0.3">
      <c r="A11" s="42" t="s">
        <v>108</v>
      </c>
      <c r="B11" s="40" t="s">
        <v>133</v>
      </c>
      <c r="C11" s="41" t="str">
        <f ca="1">$B$6&amp;ADDRESS(B4,1)&amp;":"&amp;ADDRESS(B4,B8)</f>
        <v>'DATA'!$A$1:$AG$1</v>
      </c>
      <c r="E11" s="45"/>
      <c r="F11" s="46"/>
      <c r="G11" s="44"/>
    </row>
    <row r="12" spans="1:9" ht="15.75" thickBot="1" x14ac:dyDescent="0.3">
      <c r="A12" s="43" t="s">
        <v>102</v>
      </c>
      <c r="B12" s="35">
        <v>2</v>
      </c>
      <c r="C12" s="41" t="str">
        <f ca="1">$B$6&amp;ADDRESS(1,B12)&amp;":"&amp;ADDRESS($B$7,B12)</f>
        <v>'DATA'!$B$1:$B$167</v>
      </c>
      <c r="E12" s="45"/>
      <c r="F12" s="46"/>
      <c r="G12" s="44"/>
    </row>
    <row r="13" spans="1:9" x14ac:dyDescent="0.25">
      <c r="C13" s="32"/>
      <c r="E13" s="45"/>
      <c r="F13" s="46"/>
      <c r="G13" s="44"/>
    </row>
    <row r="14" spans="1:9" x14ac:dyDescent="0.25">
      <c r="C14" s="32"/>
      <c r="E14" s="45"/>
      <c r="F14" s="46"/>
      <c r="G14" s="44"/>
    </row>
  </sheetData>
  <pageMargins left="0.7" right="0.7" top="0.75" bottom="0.75" header="0.3" footer="0.3"/>
  <pageSetup orientation="portrait" r:id="rId1"/>
  <ignoredErrors>
    <ignoredError sqref="C11" formula="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theme="9" tint="0.39997558519241921"/>
  </sheetPr>
  <dimension ref="A1:X41"/>
  <sheetViews>
    <sheetView topLeftCell="A13" workbookViewId="0">
      <selection activeCell="B2" sqref="B2:B40"/>
    </sheetView>
  </sheetViews>
  <sheetFormatPr defaultRowHeight="15" x14ac:dyDescent="0.25"/>
  <cols>
    <col min="1" max="1" width="11.42578125" bestFit="1" customWidth="1"/>
    <col min="2" max="2" width="40.28515625" bestFit="1" customWidth="1"/>
    <col min="3" max="3" width="9" bestFit="1" customWidth="1"/>
    <col min="4" max="4" width="14" customWidth="1"/>
    <col min="5" max="5" width="15.140625" bestFit="1" customWidth="1"/>
  </cols>
  <sheetData>
    <row r="1" spans="1:24" ht="15" customHeight="1" x14ac:dyDescent="0.25">
      <c r="A1" s="48" t="s">
        <v>133</v>
      </c>
      <c r="B1" s="48" t="s">
        <v>134</v>
      </c>
      <c r="C1" s="48" t="s">
        <v>135</v>
      </c>
      <c r="D1" s="48" t="s">
        <v>136</v>
      </c>
      <c r="E1" s="48" t="s">
        <v>137</v>
      </c>
      <c r="F1" s="48" t="s">
        <v>199</v>
      </c>
      <c r="K1" s="192"/>
    </row>
    <row r="2" spans="1:24" x14ac:dyDescent="0.25">
      <c r="A2" s="44" t="s">
        <v>46</v>
      </c>
      <c r="B2" s="44" t="s">
        <v>138</v>
      </c>
      <c r="C2" t="s">
        <v>138</v>
      </c>
      <c r="E2" t="s">
        <v>33</v>
      </c>
      <c r="F2" s="192">
        <v>4.8648648648648649</v>
      </c>
      <c r="K2" s="192"/>
      <c r="V2" s="191"/>
      <c r="W2" s="191"/>
      <c r="X2" s="191"/>
    </row>
    <row r="3" spans="1:24" x14ac:dyDescent="0.25">
      <c r="A3" s="44" t="s">
        <v>47</v>
      </c>
      <c r="B3" s="44" t="s">
        <v>139</v>
      </c>
      <c r="C3" t="s">
        <v>139</v>
      </c>
      <c r="E3" t="s">
        <v>37</v>
      </c>
      <c r="F3" s="192">
        <v>12.162162162162163</v>
      </c>
      <c r="K3" s="192"/>
      <c r="V3" s="191"/>
      <c r="W3" s="191"/>
      <c r="X3" s="191"/>
    </row>
    <row r="4" spans="1:24" x14ac:dyDescent="0.25">
      <c r="A4" s="44" t="s">
        <v>48</v>
      </c>
      <c r="B4" s="44" t="s">
        <v>140</v>
      </c>
      <c r="C4" t="s">
        <v>140</v>
      </c>
      <c r="E4" t="s">
        <v>35</v>
      </c>
      <c r="F4" s="192">
        <v>4.8648648648648649</v>
      </c>
      <c r="K4" s="192"/>
      <c r="V4" s="191"/>
      <c r="W4" s="191"/>
      <c r="X4" s="191"/>
    </row>
    <row r="5" spans="1:24" x14ac:dyDescent="0.25">
      <c r="A5" s="44" t="s">
        <v>49</v>
      </c>
      <c r="B5" s="44" t="s">
        <v>141</v>
      </c>
      <c r="C5" t="s">
        <v>141</v>
      </c>
      <c r="E5" t="s">
        <v>35</v>
      </c>
      <c r="F5" s="192">
        <v>4.0540540540540535</v>
      </c>
      <c r="K5" s="192"/>
      <c r="V5" s="191"/>
      <c r="W5" s="191"/>
      <c r="X5" s="191"/>
    </row>
    <row r="6" spans="1:24" x14ac:dyDescent="0.25">
      <c r="A6" s="44" t="s">
        <v>50</v>
      </c>
      <c r="B6" s="44" t="s">
        <v>142</v>
      </c>
      <c r="C6" t="s">
        <v>142</v>
      </c>
      <c r="E6" t="s">
        <v>41</v>
      </c>
      <c r="F6" s="192">
        <v>3.2432432432432434</v>
      </c>
      <c r="K6" s="192"/>
      <c r="V6" s="191"/>
      <c r="W6" s="191"/>
      <c r="X6" s="191"/>
    </row>
    <row r="7" spans="1:24" x14ac:dyDescent="0.25">
      <c r="A7" s="44" t="s">
        <v>51</v>
      </c>
      <c r="B7" s="44" t="s">
        <v>143</v>
      </c>
      <c r="C7" t="s">
        <v>143</v>
      </c>
      <c r="E7" t="s">
        <v>35</v>
      </c>
      <c r="F7" s="192">
        <v>4.8648648648648649</v>
      </c>
      <c r="K7" s="192"/>
      <c r="V7" s="191"/>
      <c r="W7" s="191"/>
      <c r="X7" s="191"/>
    </row>
    <row r="8" spans="1:24" x14ac:dyDescent="0.25">
      <c r="A8" s="44" t="s">
        <v>52</v>
      </c>
      <c r="B8" s="44" t="s">
        <v>144</v>
      </c>
      <c r="C8" t="s">
        <v>144</v>
      </c>
      <c r="E8" t="s">
        <v>33</v>
      </c>
      <c r="F8" s="192">
        <v>9.7297297297297298</v>
      </c>
      <c r="K8" s="192"/>
      <c r="V8" s="191"/>
      <c r="W8" s="191"/>
      <c r="X8" s="191"/>
    </row>
    <row r="9" spans="1:24" x14ac:dyDescent="0.25">
      <c r="A9" s="44" t="s">
        <v>53</v>
      </c>
      <c r="B9" s="44" t="s">
        <v>145</v>
      </c>
      <c r="C9" t="s">
        <v>145</v>
      </c>
      <c r="E9" t="s">
        <v>31</v>
      </c>
      <c r="F9" s="192">
        <v>2</v>
      </c>
      <c r="K9" s="192"/>
      <c r="V9" s="191"/>
      <c r="W9" s="191"/>
      <c r="X9" s="191"/>
    </row>
    <row r="10" spans="1:24" x14ac:dyDescent="0.25">
      <c r="A10" s="44" t="s">
        <v>54</v>
      </c>
      <c r="B10" s="44" t="s">
        <v>146</v>
      </c>
      <c r="C10" t="s">
        <v>146</v>
      </c>
      <c r="E10" t="s">
        <v>29</v>
      </c>
      <c r="F10" s="192">
        <v>1</v>
      </c>
      <c r="K10" s="192"/>
      <c r="V10" s="191"/>
      <c r="W10" s="191"/>
      <c r="X10" s="191"/>
    </row>
    <row r="11" spans="1:24" x14ac:dyDescent="0.25">
      <c r="A11" s="44" t="s">
        <v>55</v>
      </c>
      <c r="B11" s="44" t="s">
        <v>147</v>
      </c>
      <c r="C11" t="s">
        <v>147</v>
      </c>
      <c r="E11" t="s">
        <v>41</v>
      </c>
      <c r="F11" s="192">
        <v>15.405405405405405</v>
      </c>
      <c r="K11" s="192"/>
      <c r="V11" s="191"/>
      <c r="W11" s="191"/>
      <c r="X11" s="191"/>
    </row>
    <row r="12" spans="1:24" x14ac:dyDescent="0.25">
      <c r="A12" s="44" t="s">
        <v>56</v>
      </c>
      <c r="B12" s="44" t="s">
        <v>148</v>
      </c>
      <c r="C12" t="s">
        <v>148</v>
      </c>
      <c r="E12" t="s">
        <v>43</v>
      </c>
      <c r="F12" s="192">
        <v>8.108108108108107</v>
      </c>
      <c r="K12" s="192"/>
      <c r="V12" s="191"/>
      <c r="W12" s="191"/>
      <c r="X12" s="191"/>
    </row>
    <row r="13" spans="1:24" x14ac:dyDescent="0.25">
      <c r="A13" s="44" t="s">
        <v>57</v>
      </c>
      <c r="B13" s="44" t="s">
        <v>149</v>
      </c>
      <c r="C13" t="s">
        <v>149</v>
      </c>
      <c r="E13" t="s">
        <v>31</v>
      </c>
      <c r="F13" s="192">
        <v>3.2432432432432434</v>
      </c>
      <c r="K13" s="192"/>
      <c r="V13" s="191"/>
      <c r="W13" s="191"/>
      <c r="X13" s="191"/>
    </row>
    <row r="14" spans="1:24" x14ac:dyDescent="0.25">
      <c r="A14" s="44" t="s">
        <v>58</v>
      </c>
      <c r="B14" s="44" t="s">
        <v>150</v>
      </c>
      <c r="C14" t="s">
        <v>150</v>
      </c>
      <c r="E14" t="s">
        <v>39</v>
      </c>
      <c r="F14" s="192">
        <v>5.6756756756756754</v>
      </c>
      <c r="K14" s="192"/>
      <c r="N14" s="197"/>
      <c r="V14" s="191"/>
      <c r="W14" s="191"/>
      <c r="X14" s="191"/>
    </row>
    <row r="15" spans="1:24" x14ac:dyDescent="0.25">
      <c r="A15" s="44" t="s">
        <v>59</v>
      </c>
      <c r="B15" s="44" t="s">
        <v>151</v>
      </c>
      <c r="C15" t="s">
        <v>151</v>
      </c>
      <c r="E15" t="s">
        <v>31</v>
      </c>
      <c r="F15" s="192">
        <v>0.81081081081081086</v>
      </c>
      <c r="K15" s="192"/>
      <c r="V15" s="191"/>
      <c r="W15" s="191"/>
      <c r="X15" s="191"/>
    </row>
    <row r="16" spans="1:24" x14ac:dyDescent="0.25">
      <c r="A16" s="44" t="s">
        <v>60</v>
      </c>
      <c r="B16" s="44" t="s">
        <v>152</v>
      </c>
      <c r="C16" t="s">
        <v>152</v>
      </c>
      <c r="E16" t="s">
        <v>39</v>
      </c>
      <c r="F16" s="192">
        <v>4.0540540540540535</v>
      </c>
      <c r="K16" s="192"/>
      <c r="V16" s="191"/>
      <c r="W16" s="191"/>
      <c r="X16" s="191"/>
    </row>
    <row r="17" spans="1:24" x14ac:dyDescent="0.25">
      <c r="A17" s="44" t="s">
        <v>61</v>
      </c>
      <c r="B17" s="44" t="s">
        <v>153</v>
      </c>
      <c r="C17" t="s">
        <v>153</v>
      </c>
      <c r="E17" t="s">
        <v>31</v>
      </c>
      <c r="F17" s="192">
        <v>9.7297297297297298</v>
      </c>
      <c r="K17" s="192"/>
      <c r="V17" s="191"/>
      <c r="W17" s="191"/>
      <c r="X17" s="191"/>
    </row>
    <row r="18" spans="1:24" x14ac:dyDescent="0.25">
      <c r="A18" s="44" t="s">
        <v>62</v>
      </c>
      <c r="B18" s="44" t="s">
        <v>154</v>
      </c>
      <c r="C18" t="s">
        <v>154</v>
      </c>
      <c r="E18" t="s">
        <v>33</v>
      </c>
      <c r="F18" s="192">
        <v>9.7297297297297298</v>
      </c>
      <c r="K18" s="192"/>
      <c r="V18" s="191"/>
      <c r="W18" s="191"/>
      <c r="X18" s="191"/>
    </row>
    <row r="19" spans="1:24" x14ac:dyDescent="0.25">
      <c r="A19" s="44" t="s">
        <v>63</v>
      </c>
      <c r="B19" s="44" t="s">
        <v>155</v>
      </c>
      <c r="C19" t="s">
        <v>155</v>
      </c>
      <c r="E19" t="s">
        <v>43</v>
      </c>
      <c r="F19" s="192">
        <v>36.486486486486491</v>
      </c>
      <c r="K19" s="192"/>
      <c r="V19" s="191"/>
      <c r="W19" s="191"/>
      <c r="X19" s="191"/>
    </row>
    <row r="20" spans="1:24" x14ac:dyDescent="0.25">
      <c r="A20" s="44" t="s">
        <v>64</v>
      </c>
      <c r="B20" s="44" t="s">
        <v>156</v>
      </c>
      <c r="C20" t="s">
        <v>156</v>
      </c>
      <c r="E20" t="s">
        <v>37</v>
      </c>
      <c r="F20" s="192">
        <v>6.4864864864864868</v>
      </c>
      <c r="K20" s="192"/>
      <c r="V20" s="191"/>
      <c r="W20" s="191"/>
      <c r="X20" s="191"/>
    </row>
    <row r="21" spans="1:24" x14ac:dyDescent="0.25">
      <c r="A21" s="44" t="s">
        <v>65</v>
      </c>
      <c r="B21" s="44" t="s">
        <v>157</v>
      </c>
      <c r="C21" t="s">
        <v>157</v>
      </c>
      <c r="E21" t="s">
        <v>37</v>
      </c>
      <c r="F21" s="192">
        <v>8.9189189189189193</v>
      </c>
      <c r="K21" s="192"/>
      <c r="V21" s="191"/>
      <c r="W21" s="191"/>
      <c r="X21" s="191"/>
    </row>
    <row r="22" spans="1:24" x14ac:dyDescent="0.25">
      <c r="A22" s="44" t="s">
        <v>66</v>
      </c>
      <c r="B22" s="44" t="s">
        <v>158</v>
      </c>
      <c r="C22" t="s">
        <v>158</v>
      </c>
      <c r="E22" t="s">
        <v>43</v>
      </c>
      <c r="F22" s="192">
        <v>32.432432432432428</v>
      </c>
      <c r="K22" s="192"/>
      <c r="V22" s="191"/>
      <c r="W22" s="191"/>
      <c r="X22" s="191"/>
    </row>
    <row r="23" spans="1:24" x14ac:dyDescent="0.25">
      <c r="A23" s="44" t="s">
        <v>67</v>
      </c>
      <c r="B23" s="44" t="s">
        <v>159</v>
      </c>
      <c r="C23" t="s">
        <v>159</v>
      </c>
      <c r="E23" t="s">
        <v>37</v>
      </c>
      <c r="F23" s="192">
        <v>16.216216216216214</v>
      </c>
      <c r="K23" s="192"/>
      <c r="V23" s="191"/>
      <c r="W23" s="191"/>
      <c r="X23" s="191"/>
    </row>
    <row r="24" spans="1:24" x14ac:dyDescent="0.25">
      <c r="A24" s="44" t="s">
        <v>68</v>
      </c>
      <c r="B24" s="44" t="s">
        <v>160</v>
      </c>
      <c r="C24" t="s">
        <v>160</v>
      </c>
      <c r="E24" t="s">
        <v>41</v>
      </c>
      <c r="F24" s="192">
        <v>8.9189189189189193</v>
      </c>
      <c r="K24" s="192"/>
      <c r="V24" s="191"/>
      <c r="W24" s="191"/>
      <c r="X24" s="191"/>
    </row>
    <row r="25" spans="1:24" x14ac:dyDescent="0.25">
      <c r="A25" s="44" t="s">
        <v>69</v>
      </c>
      <c r="B25" s="191" t="s">
        <v>209</v>
      </c>
      <c r="C25" t="s">
        <v>209</v>
      </c>
      <c r="E25" t="s">
        <v>37</v>
      </c>
      <c r="F25" s="192">
        <v>19.45945945945946</v>
      </c>
      <c r="K25" s="192"/>
      <c r="V25" s="191"/>
      <c r="W25" s="191"/>
      <c r="X25" s="191"/>
    </row>
    <row r="26" spans="1:24" x14ac:dyDescent="0.25">
      <c r="A26" s="44" t="s">
        <v>70</v>
      </c>
      <c r="B26" s="44" t="s">
        <v>161</v>
      </c>
      <c r="C26" t="s">
        <v>161</v>
      </c>
      <c r="E26" t="s">
        <v>43</v>
      </c>
      <c r="F26" s="192">
        <v>12.972972972972974</v>
      </c>
      <c r="K26" s="192"/>
      <c r="V26" s="191"/>
      <c r="W26" s="191"/>
      <c r="X26" s="191"/>
    </row>
    <row r="27" spans="1:24" x14ac:dyDescent="0.25">
      <c r="A27" s="44" t="s">
        <v>71</v>
      </c>
      <c r="B27" s="44" t="s">
        <v>162</v>
      </c>
      <c r="C27" t="s">
        <v>162</v>
      </c>
      <c r="E27" t="s">
        <v>31</v>
      </c>
      <c r="F27" s="192">
        <v>12.162162162162163</v>
      </c>
      <c r="K27" s="192"/>
      <c r="V27" s="191"/>
      <c r="W27" s="191"/>
      <c r="X27" s="191"/>
    </row>
    <row r="28" spans="1:24" x14ac:dyDescent="0.25">
      <c r="A28" s="44" t="s">
        <v>72</v>
      </c>
      <c r="B28" s="44" t="s">
        <v>163</v>
      </c>
      <c r="C28" t="s">
        <v>163</v>
      </c>
      <c r="E28" t="s">
        <v>41</v>
      </c>
      <c r="F28" s="192">
        <v>6.4864864864864868</v>
      </c>
      <c r="K28" s="192"/>
      <c r="V28" s="191"/>
      <c r="W28" s="191"/>
      <c r="X28" s="191"/>
    </row>
    <row r="29" spans="1:24" x14ac:dyDescent="0.25">
      <c r="A29" s="44" t="s">
        <v>73</v>
      </c>
      <c r="B29" s="44" t="s">
        <v>164</v>
      </c>
      <c r="C29" t="s">
        <v>164</v>
      </c>
      <c r="E29" t="s">
        <v>41</v>
      </c>
      <c r="F29" s="192">
        <v>20.27027027027027</v>
      </c>
      <c r="K29" s="192"/>
      <c r="V29" s="191"/>
      <c r="W29" s="191"/>
      <c r="X29" s="191"/>
    </row>
    <row r="30" spans="1:24" x14ac:dyDescent="0.25">
      <c r="A30" s="44" t="s">
        <v>74</v>
      </c>
      <c r="B30" s="44" t="s">
        <v>165</v>
      </c>
      <c r="C30" t="s">
        <v>165</v>
      </c>
      <c r="E30" t="s">
        <v>31</v>
      </c>
      <c r="F30" s="192">
        <v>8.108108108108107</v>
      </c>
      <c r="K30" s="192"/>
      <c r="V30" s="191"/>
      <c r="W30" s="191"/>
      <c r="X30" s="191"/>
    </row>
    <row r="31" spans="1:24" x14ac:dyDescent="0.25">
      <c r="A31" s="44" t="s">
        <v>75</v>
      </c>
      <c r="B31" s="44" t="s">
        <v>166</v>
      </c>
      <c r="C31" t="s">
        <v>166</v>
      </c>
      <c r="E31" t="s">
        <v>31</v>
      </c>
      <c r="F31" s="192">
        <v>1.6216216216216217</v>
      </c>
      <c r="K31" s="192"/>
      <c r="V31" s="191"/>
      <c r="W31" s="191"/>
      <c r="X31" s="191"/>
    </row>
    <row r="32" spans="1:24" x14ac:dyDescent="0.25">
      <c r="A32" s="44" t="s">
        <v>76</v>
      </c>
      <c r="B32" s="44" t="s">
        <v>167</v>
      </c>
      <c r="C32" t="s">
        <v>167</v>
      </c>
      <c r="E32" t="s">
        <v>41</v>
      </c>
      <c r="F32" s="192">
        <v>5.6756756756756754</v>
      </c>
      <c r="K32" s="192"/>
      <c r="V32" s="191"/>
      <c r="W32" s="191"/>
      <c r="X32" s="191"/>
    </row>
    <row r="33" spans="1:24" x14ac:dyDescent="0.25">
      <c r="A33" s="44" t="s">
        <v>77</v>
      </c>
      <c r="B33" s="44" t="s">
        <v>168</v>
      </c>
      <c r="C33" t="s">
        <v>168</v>
      </c>
      <c r="E33" t="s">
        <v>43</v>
      </c>
      <c r="F33" s="192">
        <v>5.6756756756756754</v>
      </c>
      <c r="K33" s="192"/>
      <c r="V33" s="191"/>
      <c r="W33" s="191"/>
      <c r="X33" s="191"/>
    </row>
    <row r="34" spans="1:24" x14ac:dyDescent="0.25">
      <c r="A34" s="44" t="s">
        <v>78</v>
      </c>
      <c r="B34" s="44" t="s">
        <v>169</v>
      </c>
      <c r="C34" t="s">
        <v>169</v>
      </c>
      <c r="E34" t="s">
        <v>35</v>
      </c>
      <c r="F34" s="192">
        <v>17.027027027027028</v>
      </c>
      <c r="K34" s="192"/>
      <c r="V34" s="191"/>
      <c r="W34" s="191"/>
      <c r="X34" s="191"/>
    </row>
    <row r="35" spans="1:24" x14ac:dyDescent="0.25">
      <c r="A35" s="44" t="s">
        <v>79</v>
      </c>
      <c r="B35" s="44" t="s">
        <v>170</v>
      </c>
      <c r="C35" t="s">
        <v>170</v>
      </c>
      <c r="E35" t="s">
        <v>29</v>
      </c>
      <c r="F35" s="192">
        <v>13.783783783783782</v>
      </c>
      <c r="K35" s="192"/>
      <c r="V35" s="191"/>
      <c r="W35" s="191"/>
      <c r="X35" s="191"/>
    </row>
    <row r="36" spans="1:24" x14ac:dyDescent="0.25">
      <c r="A36" s="44" t="s">
        <v>80</v>
      </c>
      <c r="B36" s="44" t="s">
        <v>171</v>
      </c>
      <c r="C36" t="s">
        <v>171</v>
      </c>
      <c r="E36" t="s">
        <v>29</v>
      </c>
      <c r="F36" s="192">
        <v>4.0540540540540535</v>
      </c>
      <c r="K36" s="192"/>
      <c r="V36" s="191"/>
      <c r="W36" s="191"/>
      <c r="X36" s="191"/>
    </row>
    <row r="37" spans="1:24" x14ac:dyDescent="0.25">
      <c r="A37" s="44" t="s">
        <v>81</v>
      </c>
      <c r="B37" s="44" t="s">
        <v>172</v>
      </c>
      <c r="C37" t="s">
        <v>172</v>
      </c>
      <c r="E37" t="s">
        <v>33</v>
      </c>
      <c r="F37" s="192">
        <v>1.6216216216216217</v>
      </c>
      <c r="K37" s="192"/>
      <c r="V37" s="191"/>
      <c r="W37" s="191"/>
      <c r="X37" s="191"/>
    </row>
    <row r="38" spans="1:24" x14ac:dyDescent="0.25">
      <c r="A38" s="44" t="s">
        <v>82</v>
      </c>
      <c r="B38" s="44" t="s">
        <v>173</v>
      </c>
      <c r="C38" t="s">
        <v>173</v>
      </c>
      <c r="E38" t="s">
        <v>39</v>
      </c>
      <c r="F38" s="192">
        <v>4.8648648648648649</v>
      </c>
      <c r="K38" s="192"/>
      <c r="V38" s="191"/>
      <c r="W38" s="191"/>
      <c r="X38" s="191"/>
    </row>
    <row r="39" spans="1:24" x14ac:dyDescent="0.25">
      <c r="A39" s="44" t="s">
        <v>83</v>
      </c>
      <c r="B39" s="44" t="s">
        <v>174</v>
      </c>
      <c r="C39" t="s">
        <v>174</v>
      </c>
      <c r="E39" t="s">
        <v>39</v>
      </c>
      <c r="F39" s="192">
        <v>12.162162162162163</v>
      </c>
      <c r="K39" s="192"/>
      <c r="V39" s="191"/>
      <c r="W39" s="191"/>
      <c r="X39" s="191"/>
    </row>
    <row r="40" spans="1:24" x14ac:dyDescent="0.25">
      <c r="A40" s="44" t="s">
        <v>84</v>
      </c>
      <c r="B40" s="44" t="s">
        <v>175</v>
      </c>
      <c r="C40" t="s">
        <v>175</v>
      </c>
      <c r="E40" t="s">
        <v>39</v>
      </c>
      <c r="F40" s="192">
        <v>4.0540540540540535</v>
      </c>
      <c r="V40" s="191"/>
      <c r="W40" s="191"/>
      <c r="X40" s="191"/>
    </row>
    <row r="41" spans="1:24" x14ac:dyDescent="0.25">
      <c r="A41" s="44"/>
      <c r="B41" s="44"/>
      <c r="F41">
        <v>360</v>
      </c>
    </row>
  </sheetData>
  <sortState xmlns:xlrd2="http://schemas.microsoft.com/office/spreadsheetml/2017/richdata2" ref="N1:Q42">
    <sortCondition descending="1" ref="P1:P42"/>
  </sortState>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tabColor rgb="FFFF0000"/>
  </sheetPr>
  <dimension ref="A1:CC67"/>
  <sheetViews>
    <sheetView zoomScale="80" zoomScaleNormal="80" workbookViewId="0">
      <pane ySplit="5" topLeftCell="A6" activePane="bottomLeft" state="frozen"/>
      <selection activeCell="P1" sqref="P1"/>
      <selection pane="bottomLeft" activeCell="A15" sqref="A15:XFD15"/>
    </sheetView>
  </sheetViews>
  <sheetFormatPr defaultColWidth="0" defaultRowHeight="0" customHeight="1" zeroHeight="1" x14ac:dyDescent="0.25"/>
  <cols>
    <col min="1" max="1" width="1.7109375" style="2" customWidth="1"/>
    <col min="2" max="2" width="9.28515625" style="2" customWidth="1"/>
    <col min="3" max="3" width="32.85546875" style="2" customWidth="1"/>
    <col min="4" max="5" width="10.7109375" style="2" customWidth="1"/>
    <col min="6" max="7" width="15.7109375" style="2" customWidth="1"/>
    <col min="8" max="13" width="13.5703125" style="2" customWidth="1"/>
    <col min="14" max="15" width="13.5703125" style="57" customWidth="1"/>
    <col min="16" max="29" width="13.5703125" style="2" customWidth="1"/>
    <col min="30" max="31" width="14.140625" style="2" customWidth="1"/>
    <col min="32" max="32" width="5.7109375" style="2" customWidth="1"/>
    <col min="33" max="45" width="5.7109375" style="69" hidden="1" customWidth="1"/>
    <col min="46" max="81" width="0" style="2" hidden="1" customWidth="1"/>
    <col min="82" max="16384" width="9.140625" style="2" hidden="1"/>
  </cols>
  <sheetData>
    <row r="1" spans="2:45" ht="18.75" x14ac:dyDescent="0.3">
      <c r="B1" s="56" t="s">
        <v>203</v>
      </c>
      <c r="E1" s="59" t="s">
        <v>0</v>
      </c>
      <c r="F1" s="59" t="s">
        <v>86</v>
      </c>
      <c r="G1" s="59"/>
      <c r="H1" s="59" t="s">
        <v>87</v>
      </c>
      <c r="I1" s="59" t="s">
        <v>88</v>
      </c>
      <c r="J1" s="59" t="s">
        <v>89</v>
      </c>
      <c r="K1" s="59" t="s">
        <v>90</v>
      </c>
      <c r="L1" s="59"/>
      <c r="M1" s="59" t="s">
        <v>87</v>
      </c>
      <c r="N1" s="59" t="s">
        <v>88</v>
      </c>
      <c r="O1" s="59" t="s">
        <v>89</v>
      </c>
      <c r="P1" s="59" t="s">
        <v>90</v>
      </c>
      <c r="Q1" s="59"/>
      <c r="R1" s="59" t="s">
        <v>87</v>
      </c>
      <c r="S1" s="59" t="s">
        <v>88</v>
      </c>
      <c r="T1" s="59" t="s">
        <v>89</v>
      </c>
      <c r="U1" s="59" t="s">
        <v>90</v>
      </c>
      <c r="V1" s="59"/>
      <c r="W1" s="59" t="s">
        <v>87</v>
      </c>
      <c r="X1" s="59" t="s">
        <v>88</v>
      </c>
      <c r="Y1" s="59" t="s">
        <v>89</v>
      </c>
      <c r="Z1" s="59" t="s">
        <v>90</v>
      </c>
      <c r="AA1" s="59"/>
      <c r="AB1" s="59"/>
      <c r="AC1" s="59" t="s">
        <v>90</v>
      </c>
      <c r="AD1" s="59"/>
      <c r="AE1" s="59"/>
      <c r="AF1" s="65"/>
      <c r="AG1" s="68"/>
      <c r="AH1" s="68"/>
      <c r="AI1" s="68"/>
      <c r="AJ1" s="68"/>
      <c r="AK1" s="68"/>
      <c r="AL1" s="68"/>
      <c r="AM1" s="68"/>
      <c r="AN1" s="68"/>
      <c r="AO1" s="68"/>
      <c r="AP1" s="68"/>
      <c r="AQ1" s="68"/>
      <c r="AR1" s="68"/>
      <c r="AS1" s="68"/>
    </row>
    <row r="2" spans="2:45" ht="15" customHeight="1" x14ac:dyDescent="0.25">
      <c r="B2" s="147" t="s">
        <v>12</v>
      </c>
      <c r="C2" s="147" t="s">
        <v>13</v>
      </c>
      <c r="D2" s="147" t="s">
        <v>14</v>
      </c>
      <c r="E2" s="148" t="s">
        <v>15</v>
      </c>
      <c r="F2" s="149" t="s">
        <v>91</v>
      </c>
      <c r="G2" s="150"/>
      <c r="H2" s="198" t="s">
        <v>176</v>
      </c>
      <c r="I2" s="199"/>
      <c r="J2" s="157"/>
      <c r="K2" s="161"/>
      <c r="L2" s="152"/>
      <c r="M2" s="199" t="s">
        <v>177</v>
      </c>
      <c r="N2" s="199"/>
      <c r="O2" s="157"/>
      <c r="P2" s="161"/>
      <c r="Q2" s="152"/>
      <c r="R2" s="199" t="s">
        <v>178</v>
      </c>
      <c r="S2" s="199"/>
      <c r="T2" s="157"/>
      <c r="U2" s="151"/>
      <c r="V2" s="152"/>
      <c r="W2" s="198" t="s">
        <v>179</v>
      </c>
      <c r="X2" s="199"/>
      <c r="Y2" s="157"/>
      <c r="Z2" s="151"/>
      <c r="AA2" s="152"/>
      <c r="AB2" s="152"/>
      <c r="AC2" s="151"/>
      <c r="AD2" s="150"/>
      <c r="AE2" s="152"/>
    </row>
    <row r="3" spans="2:45" ht="9.9499999999999993" customHeight="1" thickBot="1" x14ac:dyDescent="0.3">
      <c r="B3" s="114"/>
      <c r="C3" s="114"/>
      <c r="D3" s="114"/>
      <c r="E3" s="200"/>
      <c r="F3" s="213" t="s">
        <v>93</v>
      </c>
      <c r="G3" s="155"/>
      <c r="H3" s="160">
        <f>VLOOKUP("Q1",CONTROL!$F$2:$G$5,2,FALSE)</f>
        <v>45108</v>
      </c>
      <c r="I3" s="160">
        <f>VLOOKUP("Q1",CONTROL!$F$2:$G$5,2,FALSE)</f>
        <v>45108</v>
      </c>
      <c r="J3" s="160">
        <f>VLOOKUP("Q1",CONTROL!$F$2:$G$5,2,FALSE)</f>
        <v>45108</v>
      </c>
      <c r="K3" s="160">
        <f>VLOOKUP("Q1",CONTROL!$F$2:$G$5,2,FALSE)</f>
        <v>45108</v>
      </c>
      <c r="L3" s="174"/>
      <c r="M3" s="160">
        <f>VLOOKUP("Q2",CONTROL!$F$2:$G$5,2,FALSE)</f>
        <v>45200</v>
      </c>
      <c r="N3" s="160">
        <f>VLOOKUP("Q2",CONTROL!$F$2:$G$5,2,FALSE)</f>
        <v>45200</v>
      </c>
      <c r="O3" s="160">
        <f>VLOOKUP("Q2",CONTROL!$F$2:$G$5,2,FALSE)</f>
        <v>45200</v>
      </c>
      <c r="P3" s="160">
        <f>VLOOKUP("Q2",CONTROL!$F$2:$G$5,2,FALSE)</f>
        <v>45200</v>
      </c>
      <c r="Q3" s="174"/>
      <c r="R3" s="160">
        <f>VLOOKUP("Q3",CONTROL!$F$2:$G$5,2,FALSE)</f>
        <v>45292</v>
      </c>
      <c r="S3" s="160">
        <f>VLOOKUP("Q3",CONTROL!$F$2:$G$5,2,FALSE)</f>
        <v>45292</v>
      </c>
      <c r="T3" s="160">
        <f>VLOOKUP("Q3",CONTROL!$F$2:$G$5,2,FALSE)</f>
        <v>45292</v>
      </c>
      <c r="U3" s="160">
        <f>VLOOKUP("Q3",CONTROL!$F$2:$G$5,2,FALSE)</f>
        <v>45292</v>
      </c>
      <c r="V3" s="174"/>
      <c r="W3" s="160">
        <f>VLOOKUP("Q4",CONTROL!$F$2:$G$5,2,FALSE)</f>
        <v>45383</v>
      </c>
      <c r="X3" s="160">
        <f>VLOOKUP("Q4",CONTROL!$F$2:$G$5,2,FALSE)</f>
        <v>45383</v>
      </c>
      <c r="Y3" s="160">
        <f>VLOOKUP("Q4",CONTROL!$F$2:$G$5,2,FALSE)</f>
        <v>45383</v>
      </c>
      <c r="Z3" s="165">
        <f>VLOOKUP("Q4",CONTROL!$F$2:$G$5,2,FALSE)</f>
        <v>45383</v>
      </c>
      <c r="AA3" s="174"/>
      <c r="AB3" s="174"/>
      <c r="AC3" s="116"/>
      <c r="AD3" s="155"/>
      <c r="AE3" s="117"/>
    </row>
    <row r="4" spans="2:45" ht="60" customHeight="1" thickBot="1" x14ac:dyDescent="0.3">
      <c r="B4" s="114"/>
      <c r="C4" s="1" t="s">
        <v>204</v>
      </c>
      <c r="D4" s="118" t="s">
        <v>26</v>
      </c>
      <c r="E4" s="200"/>
      <c r="F4" s="213"/>
      <c r="G4" s="119" t="s">
        <v>94</v>
      </c>
      <c r="H4" s="115" t="s">
        <v>95</v>
      </c>
      <c r="I4" s="155" t="s">
        <v>96</v>
      </c>
      <c r="J4" s="155" t="s">
        <v>97</v>
      </c>
      <c r="K4" s="155" t="s">
        <v>98</v>
      </c>
      <c r="L4" s="169" t="s">
        <v>180</v>
      </c>
      <c r="M4" s="155" t="s">
        <v>95</v>
      </c>
      <c r="N4" s="155" t="s">
        <v>96</v>
      </c>
      <c r="O4" s="155" t="s">
        <v>97</v>
      </c>
      <c r="P4" s="155" t="s">
        <v>98</v>
      </c>
      <c r="Q4" s="169" t="s">
        <v>181</v>
      </c>
      <c r="R4" s="155" t="s">
        <v>95</v>
      </c>
      <c r="S4" s="155" t="s">
        <v>96</v>
      </c>
      <c r="T4" s="155" t="s">
        <v>97</v>
      </c>
      <c r="U4" s="116" t="s">
        <v>98</v>
      </c>
      <c r="V4" s="169" t="s">
        <v>182</v>
      </c>
      <c r="W4" s="115" t="s">
        <v>95</v>
      </c>
      <c r="X4" s="155" t="s">
        <v>96</v>
      </c>
      <c r="Y4" s="155" t="s">
        <v>97</v>
      </c>
      <c r="Z4" s="116" t="s">
        <v>98</v>
      </c>
      <c r="AA4" s="169" t="s">
        <v>183</v>
      </c>
      <c r="AB4" s="169" t="s">
        <v>184</v>
      </c>
      <c r="AC4" s="116" t="s">
        <v>98</v>
      </c>
      <c r="AD4" s="120" t="s">
        <v>99</v>
      </c>
      <c r="AE4" s="121" t="s">
        <v>100</v>
      </c>
    </row>
    <row r="5" spans="2:45" ht="16.5" customHeight="1" x14ac:dyDescent="0.25">
      <c r="B5" s="122"/>
      <c r="C5" s="122"/>
      <c r="D5" s="122"/>
      <c r="E5" s="201"/>
      <c r="F5" s="214"/>
      <c r="G5" s="123">
        <v>25</v>
      </c>
      <c r="H5" s="124"/>
      <c r="I5" s="156"/>
      <c r="J5" s="156"/>
      <c r="K5" s="156"/>
      <c r="L5" s="169"/>
      <c r="M5" s="156"/>
      <c r="N5" s="155"/>
      <c r="O5" s="155"/>
      <c r="P5" s="156"/>
      <c r="Q5" s="166"/>
      <c r="R5" s="124"/>
      <c r="S5" s="156"/>
      <c r="T5" s="156"/>
      <c r="U5" s="125"/>
      <c r="V5" s="166"/>
      <c r="W5" s="124"/>
      <c r="X5" s="156"/>
      <c r="Y5" s="156"/>
      <c r="Z5" s="125"/>
      <c r="AA5" s="169"/>
      <c r="AB5" s="169"/>
      <c r="AC5" s="125"/>
      <c r="AD5" s="126">
        <v>2.5</v>
      </c>
      <c r="AE5" s="127"/>
    </row>
    <row r="6" spans="2:45" ht="12.75" customHeight="1" x14ac:dyDescent="0.25">
      <c r="B6" s="88" t="s">
        <v>29</v>
      </c>
      <c r="C6" s="88" t="s">
        <v>30</v>
      </c>
      <c r="D6" s="88" t="s">
        <v>29</v>
      </c>
      <c r="E6" s="86">
        <f t="shared" ref="E6:K13" ca="1" si="0">SUMIF($B$15:$B$53, $B6, E$15:E$53)</f>
        <v>41752</v>
      </c>
      <c r="F6" s="87">
        <f t="shared" ca="1" si="0"/>
        <v>0</v>
      </c>
      <c r="G6" s="64">
        <f t="shared" ca="1" si="0"/>
        <v>0</v>
      </c>
      <c r="H6" s="106">
        <f t="shared" ca="1" si="0"/>
        <v>15</v>
      </c>
      <c r="I6" s="87">
        <f t="shared" ca="1" si="0"/>
        <v>0</v>
      </c>
      <c r="J6" s="87">
        <f t="shared" ca="1" si="0"/>
        <v>0</v>
      </c>
      <c r="K6" s="87">
        <f t="shared" ca="1" si="0"/>
        <v>1</v>
      </c>
      <c r="L6" s="167">
        <f ca="1">SUM(H6:K6)</f>
        <v>16</v>
      </c>
      <c r="M6" s="106">
        <f t="shared" ref="M6:P13" ca="1" si="1">SUMIF($B$15:$B$53, $B6, M$15:M$53)</f>
        <v>5</v>
      </c>
      <c r="N6" s="87">
        <f t="shared" ca="1" si="1"/>
        <v>1</v>
      </c>
      <c r="O6" s="87">
        <f t="shared" ca="1" si="1"/>
        <v>14</v>
      </c>
      <c r="P6" s="87">
        <f t="shared" ca="1" si="1"/>
        <v>4</v>
      </c>
      <c r="Q6" s="167">
        <f ca="1">SUM(M6:P6)</f>
        <v>24</v>
      </c>
      <c r="R6" s="106">
        <f t="shared" ref="R6:U13" ca="1" si="2">SUMIF($B$15:$B$53, $B6, R$15:R$53)</f>
        <v>10</v>
      </c>
      <c r="S6" s="87">
        <f t="shared" ca="1" si="2"/>
        <v>0</v>
      </c>
      <c r="T6" s="87">
        <f t="shared" ca="1" si="2"/>
        <v>79</v>
      </c>
      <c r="U6" s="87">
        <f t="shared" ca="1" si="2"/>
        <v>15</v>
      </c>
      <c r="V6" s="167">
        <f ca="1">SUM(R6:U6)</f>
        <v>104</v>
      </c>
      <c r="W6" s="106">
        <f t="shared" ref="W6:Z13" ca="1" si="3">SUMIF($B$15:$B$53, $B6, W$15:W$53)</f>
        <v>6</v>
      </c>
      <c r="X6" s="87">
        <f t="shared" ca="1" si="3"/>
        <v>3</v>
      </c>
      <c r="Y6" s="87">
        <f t="shared" ca="1" si="3"/>
        <v>105</v>
      </c>
      <c r="Z6" s="164">
        <f t="shared" ca="1" si="3"/>
        <v>15</v>
      </c>
      <c r="AA6" s="170">
        <f ca="1">SUM(W6:Z6)</f>
        <v>129</v>
      </c>
      <c r="AB6" s="170">
        <f ca="1">SUM(L6,Q6,V6,AA6)</f>
        <v>273</v>
      </c>
      <c r="AC6" s="107">
        <f t="shared" ref="AC6:AE13" ca="1" si="4">SUMIF($B$15:$B$53, $B6, AC$15:AC$53)</f>
        <v>1</v>
      </c>
      <c r="AD6" s="64">
        <f t="shared" ca="1" si="4"/>
        <v>47.5</v>
      </c>
      <c r="AE6" s="76">
        <f t="shared" ca="1" si="4"/>
        <v>47.5</v>
      </c>
    </row>
    <row r="7" spans="2:45" ht="12.75" customHeight="1" x14ac:dyDescent="0.25">
      <c r="B7" s="88" t="s">
        <v>31</v>
      </c>
      <c r="C7" s="88" t="s">
        <v>32</v>
      </c>
      <c r="D7" s="88" t="s">
        <v>31</v>
      </c>
      <c r="E7" s="86">
        <f t="shared" ca="1" si="0"/>
        <v>39352</v>
      </c>
      <c r="F7" s="87">
        <f t="shared" ca="1" si="0"/>
        <v>0</v>
      </c>
      <c r="G7" s="64">
        <f t="shared" ca="1" si="0"/>
        <v>0</v>
      </c>
      <c r="H7" s="106">
        <f t="shared" ca="1" si="0"/>
        <v>12</v>
      </c>
      <c r="I7" s="87">
        <f t="shared" ca="1" si="0"/>
        <v>1</v>
      </c>
      <c r="J7" s="87">
        <f t="shared" ca="1" si="0"/>
        <v>0</v>
      </c>
      <c r="K7" s="87">
        <f t="shared" ca="1" si="0"/>
        <v>0</v>
      </c>
      <c r="L7" s="167">
        <f t="shared" ref="L7:L13" ca="1" si="5">SUM(H7:K7)</f>
        <v>13</v>
      </c>
      <c r="M7" s="106">
        <f t="shared" ca="1" si="1"/>
        <v>15</v>
      </c>
      <c r="N7" s="87">
        <f t="shared" ca="1" si="1"/>
        <v>18</v>
      </c>
      <c r="O7" s="87">
        <f t="shared" ca="1" si="1"/>
        <v>6</v>
      </c>
      <c r="P7" s="87">
        <f t="shared" ca="1" si="1"/>
        <v>0</v>
      </c>
      <c r="Q7" s="167">
        <f t="shared" ref="Q7:Q13" ca="1" si="6">SUM(M7:P7)</f>
        <v>39</v>
      </c>
      <c r="R7" s="106">
        <f t="shared" ca="1" si="2"/>
        <v>80</v>
      </c>
      <c r="S7" s="87">
        <f t="shared" ca="1" si="2"/>
        <v>15</v>
      </c>
      <c r="T7" s="87">
        <f t="shared" ca="1" si="2"/>
        <v>15</v>
      </c>
      <c r="U7" s="87">
        <f t="shared" ca="1" si="2"/>
        <v>4</v>
      </c>
      <c r="V7" s="167">
        <f t="shared" ref="V7:V13" ca="1" si="7">SUM(R7:U7)</f>
        <v>114</v>
      </c>
      <c r="W7" s="106">
        <f t="shared" ca="1" si="3"/>
        <v>67</v>
      </c>
      <c r="X7" s="87">
        <f t="shared" ca="1" si="3"/>
        <v>19</v>
      </c>
      <c r="Y7" s="87">
        <f t="shared" ca="1" si="3"/>
        <v>73</v>
      </c>
      <c r="Z7" s="107">
        <f t="shared" ca="1" si="3"/>
        <v>4</v>
      </c>
      <c r="AA7" s="170">
        <f t="shared" ref="AA7:AA13" ca="1" si="8">SUM(W7:Z7)</f>
        <v>163</v>
      </c>
      <c r="AB7" s="170">
        <f t="shared" ref="AB7:AB54" ca="1" si="9">SUM(L7,Q7,V7,AA7)</f>
        <v>329</v>
      </c>
      <c r="AC7" s="107">
        <f t="shared" ca="1" si="4"/>
        <v>0</v>
      </c>
      <c r="AD7" s="64">
        <f t="shared" ca="1" si="4"/>
        <v>35</v>
      </c>
      <c r="AE7" s="76">
        <f t="shared" ca="1" si="4"/>
        <v>35</v>
      </c>
    </row>
    <row r="8" spans="2:45" ht="12.75" customHeight="1" x14ac:dyDescent="0.25">
      <c r="B8" s="88" t="s">
        <v>33</v>
      </c>
      <c r="C8" s="88" t="s">
        <v>34</v>
      </c>
      <c r="D8" s="88" t="s">
        <v>33</v>
      </c>
      <c r="E8" s="86">
        <f t="shared" ca="1" si="0"/>
        <v>35041</v>
      </c>
      <c r="F8" s="87">
        <f t="shared" ca="1" si="0"/>
        <v>7</v>
      </c>
      <c r="G8" s="64">
        <f t="shared" ca="1" si="0"/>
        <v>175</v>
      </c>
      <c r="H8" s="106">
        <f t="shared" ca="1" si="0"/>
        <v>63</v>
      </c>
      <c r="I8" s="87">
        <f t="shared" ca="1" si="0"/>
        <v>0</v>
      </c>
      <c r="J8" s="87">
        <f t="shared" ca="1" si="0"/>
        <v>0</v>
      </c>
      <c r="K8" s="87">
        <f t="shared" ca="1" si="0"/>
        <v>0</v>
      </c>
      <c r="L8" s="167">
        <f t="shared" ca="1" si="5"/>
        <v>63</v>
      </c>
      <c r="M8" s="106">
        <f t="shared" ca="1" si="1"/>
        <v>114</v>
      </c>
      <c r="N8" s="87">
        <f t="shared" ca="1" si="1"/>
        <v>23</v>
      </c>
      <c r="O8" s="87">
        <f t="shared" ca="1" si="1"/>
        <v>5</v>
      </c>
      <c r="P8" s="87">
        <f t="shared" ca="1" si="1"/>
        <v>2</v>
      </c>
      <c r="Q8" s="167">
        <f t="shared" ca="1" si="6"/>
        <v>144</v>
      </c>
      <c r="R8" s="106">
        <f t="shared" ca="1" si="2"/>
        <v>39</v>
      </c>
      <c r="S8" s="87">
        <f t="shared" ca="1" si="2"/>
        <v>91</v>
      </c>
      <c r="T8" s="87">
        <f t="shared" ca="1" si="2"/>
        <v>36</v>
      </c>
      <c r="U8" s="87">
        <f t="shared" ca="1" si="2"/>
        <v>3</v>
      </c>
      <c r="V8" s="167">
        <f t="shared" ca="1" si="7"/>
        <v>169</v>
      </c>
      <c r="W8" s="106">
        <f t="shared" ca="1" si="3"/>
        <v>66</v>
      </c>
      <c r="X8" s="87">
        <f t="shared" ca="1" si="3"/>
        <v>40</v>
      </c>
      <c r="Y8" s="87">
        <f t="shared" ca="1" si="3"/>
        <v>142</v>
      </c>
      <c r="Z8" s="107">
        <f t="shared" ca="1" si="3"/>
        <v>4</v>
      </c>
      <c r="AA8" s="170">
        <f t="shared" ca="1" si="8"/>
        <v>252</v>
      </c>
      <c r="AB8" s="170">
        <f t="shared" ca="1" si="9"/>
        <v>628</v>
      </c>
      <c r="AC8" s="107">
        <f t="shared" ca="1" si="4"/>
        <v>0</v>
      </c>
      <c r="AD8" s="64">
        <f t="shared" ca="1" si="4"/>
        <v>157.5</v>
      </c>
      <c r="AE8" s="76">
        <f t="shared" ca="1" si="4"/>
        <v>332.5</v>
      </c>
    </row>
    <row r="9" spans="2:45" ht="12.75" customHeight="1" x14ac:dyDescent="0.25">
      <c r="B9" s="88" t="s">
        <v>35</v>
      </c>
      <c r="C9" s="88" t="s">
        <v>36</v>
      </c>
      <c r="D9" s="88" t="s">
        <v>35</v>
      </c>
      <c r="E9" s="86">
        <f t="shared" ca="1" si="0"/>
        <v>35397</v>
      </c>
      <c r="F9" s="87">
        <f t="shared" ca="1" si="0"/>
        <v>4</v>
      </c>
      <c r="G9" s="64">
        <f t="shared" ca="1" si="0"/>
        <v>100</v>
      </c>
      <c r="H9" s="106">
        <f t="shared" ca="1" si="0"/>
        <v>40</v>
      </c>
      <c r="I9" s="87">
        <f t="shared" ca="1" si="0"/>
        <v>4</v>
      </c>
      <c r="J9" s="87">
        <f t="shared" ca="1" si="0"/>
        <v>1</v>
      </c>
      <c r="K9" s="87">
        <f t="shared" ca="1" si="0"/>
        <v>2</v>
      </c>
      <c r="L9" s="167">
        <f t="shared" ca="1" si="5"/>
        <v>47</v>
      </c>
      <c r="M9" s="106">
        <f t="shared" ca="1" si="1"/>
        <v>55</v>
      </c>
      <c r="N9" s="87">
        <f t="shared" ca="1" si="1"/>
        <v>20</v>
      </c>
      <c r="O9" s="87">
        <f t="shared" ca="1" si="1"/>
        <v>6</v>
      </c>
      <c r="P9" s="87">
        <f t="shared" ca="1" si="1"/>
        <v>5</v>
      </c>
      <c r="Q9" s="167">
        <f t="shared" ca="1" si="6"/>
        <v>86</v>
      </c>
      <c r="R9" s="106">
        <f t="shared" ca="1" si="2"/>
        <v>73</v>
      </c>
      <c r="S9" s="87">
        <f t="shared" ca="1" si="2"/>
        <v>47</v>
      </c>
      <c r="T9" s="87">
        <f t="shared" ca="1" si="2"/>
        <v>20</v>
      </c>
      <c r="U9" s="87">
        <f t="shared" ca="1" si="2"/>
        <v>11</v>
      </c>
      <c r="V9" s="167">
        <f t="shared" ca="1" si="7"/>
        <v>151</v>
      </c>
      <c r="W9" s="106">
        <f t="shared" ca="1" si="3"/>
        <v>65</v>
      </c>
      <c r="X9" s="87">
        <f t="shared" ca="1" si="3"/>
        <v>55</v>
      </c>
      <c r="Y9" s="87">
        <f t="shared" ca="1" si="3"/>
        <v>69</v>
      </c>
      <c r="Z9" s="107">
        <f t="shared" ca="1" si="3"/>
        <v>15</v>
      </c>
      <c r="AA9" s="170">
        <f t="shared" ca="1" si="8"/>
        <v>204</v>
      </c>
      <c r="AB9" s="170">
        <f t="shared" ca="1" si="9"/>
        <v>488</v>
      </c>
      <c r="AC9" s="107">
        <f t="shared" ca="1" si="4"/>
        <v>2</v>
      </c>
      <c r="AD9" s="64">
        <f t="shared" ca="1" si="4"/>
        <v>140</v>
      </c>
      <c r="AE9" s="76">
        <f t="shared" ca="1" si="4"/>
        <v>240</v>
      </c>
    </row>
    <row r="10" spans="2:45" ht="12.75" customHeight="1" x14ac:dyDescent="0.25">
      <c r="B10" s="88" t="s">
        <v>37</v>
      </c>
      <c r="C10" s="88" t="s">
        <v>38</v>
      </c>
      <c r="D10" s="88" t="s">
        <v>37</v>
      </c>
      <c r="E10" s="86">
        <f t="shared" ca="1" si="0"/>
        <v>42137</v>
      </c>
      <c r="F10" s="87">
        <f t="shared" ca="1" si="0"/>
        <v>2</v>
      </c>
      <c r="G10" s="64">
        <f t="shared" ca="1" si="0"/>
        <v>50</v>
      </c>
      <c r="H10" s="106">
        <f t="shared" ca="1" si="0"/>
        <v>66</v>
      </c>
      <c r="I10" s="87">
        <f t="shared" ca="1" si="0"/>
        <v>3</v>
      </c>
      <c r="J10" s="87">
        <f t="shared" ca="1" si="0"/>
        <v>1</v>
      </c>
      <c r="K10" s="87">
        <f t="shared" ca="1" si="0"/>
        <v>4</v>
      </c>
      <c r="L10" s="167">
        <f t="shared" ca="1" si="5"/>
        <v>74</v>
      </c>
      <c r="M10" s="106">
        <f t="shared" ca="1" si="1"/>
        <v>77</v>
      </c>
      <c r="N10" s="87">
        <f t="shared" ca="1" si="1"/>
        <v>38</v>
      </c>
      <c r="O10" s="87">
        <f t="shared" ca="1" si="1"/>
        <v>34</v>
      </c>
      <c r="P10" s="87">
        <f t="shared" ca="1" si="1"/>
        <v>8</v>
      </c>
      <c r="Q10" s="167">
        <f t="shared" ca="1" si="6"/>
        <v>157</v>
      </c>
      <c r="R10" s="106">
        <f t="shared" ca="1" si="2"/>
        <v>51</v>
      </c>
      <c r="S10" s="87">
        <f t="shared" ca="1" si="2"/>
        <v>75</v>
      </c>
      <c r="T10" s="87">
        <f t="shared" ca="1" si="2"/>
        <v>114</v>
      </c>
      <c r="U10" s="87">
        <f t="shared" ca="1" si="2"/>
        <v>20</v>
      </c>
      <c r="V10" s="167">
        <f t="shared" ca="1" si="7"/>
        <v>260</v>
      </c>
      <c r="W10" s="106">
        <f t="shared" ca="1" si="3"/>
        <v>128</v>
      </c>
      <c r="X10" s="87">
        <f t="shared" ca="1" si="3"/>
        <v>55</v>
      </c>
      <c r="Y10" s="87">
        <f t="shared" ca="1" si="3"/>
        <v>170</v>
      </c>
      <c r="Z10" s="107">
        <f t="shared" ca="1" si="3"/>
        <v>19</v>
      </c>
      <c r="AA10" s="170">
        <f t="shared" ca="1" si="8"/>
        <v>372</v>
      </c>
      <c r="AB10" s="170">
        <f t="shared" ca="1" si="9"/>
        <v>863</v>
      </c>
      <c r="AC10" s="107">
        <f t="shared" ca="1" si="4"/>
        <v>4</v>
      </c>
      <c r="AD10" s="64">
        <f t="shared" ca="1" si="4"/>
        <v>220</v>
      </c>
      <c r="AE10" s="76">
        <f t="shared" ca="1" si="4"/>
        <v>270</v>
      </c>
    </row>
    <row r="11" spans="2:45" ht="12.75" customHeight="1" x14ac:dyDescent="0.25">
      <c r="B11" s="88" t="s">
        <v>39</v>
      </c>
      <c r="C11" s="88" t="s">
        <v>40</v>
      </c>
      <c r="D11" s="88" t="s">
        <v>39</v>
      </c>
      <c r="E11" s="86">
        <f t="shared" ca="1" si="0"/>
        <v>39081</v>
      </c>
      <c r="F11" s="87">
        <f t="shared" ca="1" si="0"/>
        <v>21</v>
      </c>
      <c r="G11" s="64">
        <f t="shared" ca="1" si="0"/>
        <v>525</v>
      </c>
      <c r="H11" s="106">
        <f t="shared" ca="1" si="0"/>
        <v>11</v>
      </c>
      <c r="I11" s="87">
        <f t="shared" ca="1" si="0"/>
        <v>0</v>
      </c>
      <c r="J11" s="87">
        <f t="shared" ca="1" si="0"/>
        <v>0</v>
      </c>
      <c r="K11" s="87">
        <f t="shared" ca="1" si="0"/>
        <v>0</v>
      </c>
      <c r="L11" s="167">
        <f t="shared" ca="1" si="5"/>
        <v>11</v>
      </c>
      <c r="M11" s="106">
        <f t="shared" ca="1" si="1"/>
        <v>12</v>
      </c>
      <c r="N11" s="87">
        <f t="shared" ca="1" si="1"/>
        <v>6</v>
      </c>
      <c r="O11" s="87">
        <f t="shared" ca="1" si="1"/>
        <v>12</v>
      </c>
      <c r="P11" s="87">
        <f t="shared" ca="1" si="1"/>
        <v>1</v>
      </c>
      <c r="Q11" s="167">
        <f t="shared" ca="1" si="6"/>
        <v>31</v>
      </c>
      <c r="R11" s="106">
        <f t="shared" ca="1" si="2"/>
        <v>56</v>
      </c>
      <c r="S11" s="87">
        <f t="shared" ca="1" si="2"/>
        <v>16</v>
      </c>
      <c r="T11" s="87">
        <f t="shared" ca="1" si="2"/>
        <v>12</v>
      </c>
      <c r="U11" s="87">
        <f t="shared" ca="1" si="2"/>
        <v>2</v>
      </c>
      <c r="V11" s="167">
        <f t="shared" ca="1" si="7"/>
        <v>86</v>
      </c>
      <c r="W11" s="106">
        <f t="shared" ca="1" si="3"/>
        <v>72</v>
      </c>
      <c r="X11" s="87">
        <f t="shared" ca="1" si="3"/>
        <v>25</v>
      </c>
      <c r="Y11" s="87">
        <f t="shared" ca="1" si="3"/>
        <v>156</v>
      </c>
      <c r="Z11" s="107">
        <f t="shared" ca="1" si="3"/>
        <v>7</v>
      </c>
      <c r="AA11" s="170">
        <f t="shared" ca="1" si="8"/>
        <v>260</v>
      </c>
      <c r="AB11" s="170">
        <f t="shared" ca="1" si="9"/>
        <v>388</v>
      </c>
      <c r="AC11" s="107">
        <f t="shared" ca="1" si="4"/>
        <v>0</v>
      </c>
      <c r="AD11" s="64">
        <f t="shared" ca="1" si="4"/>
        <v>27.5</v>
      </c>
      <c r="AE11" s="76">
        <f t="shared" ca="1" si="4"/>
        <v>552.5</v>
      </c>
    </row>
    <row r="12" spans="2:45" ht="12.75" customHeight="1" x14ac:dyDescent="0.25">
      <c r="B12" s="88" t="s">
        <v>41</v>
      </c>
      <c r="C12" s="88" t="s">
        <v>42</v>
      </c>
      <c r="D12" s="88" t="s">
        <v>41</v>
      </c>
      <c r="E12" s="86">
        <f t="shared" ca="1" si="0"/>
        <v>54915</v>
      </c>
      <c r="F12" s="87">
        <f t="shared" ca="1" si="0"/>
        <v>0</v>
      </c>
      <c r="G12" s="64">
        <f t="shared" ca="1" si="0"/>
        <v>0</v>
      </c>
      <c r="H12" s="106">
        <f t="shared" ca="1" si="0"/>
        <v>3</v>
      </c>
      <c r="I12" s="87">
        <f t="shared" ca="1" si="0"/>
        <v>0</v>
      </c>
      <c r="J12" s="87">
        <f t="shared" ca="1" si="0"/>
        <v>0</v>
      </c>
      <c r="K12" s="87">
        <f t="shared" ca="1" si="0"/>
        <v>0</v>
      </c>
      <c r="L12" s="167">
        <f t="shared" ca="1" si="5"/>
        <v>3</v>
      </c>
      <c r="M12" s="106">
        <f t="shared" ca="1" si="1"/>
        <v>127</v>
      </c>
      <c r="N12" s="87">
        <f t="shared" ca="1" si="1"/>
        <v>7</v>
      </c>
      <c r="O12" s="87">
        <f t="shared" ca="1" si="1"/>
        <v>0</v>
      </c>
      <c r="P12" s="87">
        <f t="shared" ca="1" si="1"/>
        <v>3</v>
      </c>
      <c r="Q12" s="167">
        <f t="shared" ca="1" si="6"/>
        <v>137</v>
      </c>
      <c r="R12" s="106">
        <f t="shared" ca="1" si="2"/>
        <v>41</v>
      </c>
      <c r="S12" s="87">
        <f t="shared" ca="1" si="2"/>
        <v>68</v>
      </c>
      <c r="T12" s="87">
        <f t="shared" ca="1" si="2"/>
        <v>62</v>
      </c>
      <c r="U12" s="87">
        <f t="shared" ca="1" si="2"/>
        <v>4</v>
      </c>
      <c r="V12" s="167">
        <f t="shared" ca="1" si="7"/>
        <v>175</v>
      </c>
      <c r="W12" s="106">
        <f t="shared" ca="1" si="3"/>
        <v>64</v>
      </c>
      <c r="X12" s="87">
        <f t="shared" ca="1" si="3"/>
        <v>32</v>
      </c>
      <c r="Y12" s="87">
        <f t="shared" ca="1" si="3"/>
        <v>137</v>
      </c>
      <c r="Z12" s="107">
        <f t="shared" ca="1" si="3"/>
        <v>5</v>
      </c>
      <c r="AA12" s="170">
        <f t="shared" ca="1" si="8"/>
        <v>238</v>
      </c>
      <c r="AB12" s="170">
        <f t="shared" ca="1" si="9"/>
        <v>553</v>
      </c>
      <c r="AC12" s="107">
        <f t="shared" ca="1" si="4"/>
        <v>0</v>
      </c>
      <c r="AD12" s="64">
        <f t="shared" ca="1" si="4"/>
        <v>7.5</v>
      </c>
      <c r="AE12" s="76">
        <f t="shared" ca="1" si="4"/>
        <v>7.5</v>
      </c>
    </row>
    <row r="13" spans="2:45" ht="12.75" customHeight="1" x14ac:dyDescent="0.25">
      <c r="B13" s="89" t="s">
        <v>43</v>
      </c>
      <c r="C13" s="88" t="s">
        <v>44</v>
      </c>
      <c r="D13" s="108" t="s">
        <v>43</v>
      </c>
      <c r="E13" s="86">
        <f t="shared" ca="1" si="0"/>
        <v>56106</v>
      </c>
      <c r="F13" s="87">
        <f t="shared" ca="1" si="0"/>
        <v>0</v>
      </c>
      <c r="G13" s="64">
        <f t="shared" ca="1" si="0"/>
        <v>0</v>
      </c>
      <c r="H13" s="109">
        <f t="shared" ca="1" si="0"/>
        <v>0</v>
      </c>
      <c r="I13" s="110">
        <f t="shared" ca="1" si="0"/>
        <v>0</v>
      </c>
      <c r="J13" s="87">
        <f t="shared" ca="1" si="0"/>
        <v>0</v>
      </c>
      <c r="K13" s="87">
        <f t="shared" ca="1" si="0"/>
        <v>0</v>
      </c>
      <c r="L13" s="167">
        <f t="shared" ca="1" si="5"/>
        <v>0</v>
      </c>
      <c r="M13" s="109">
        <f t="shared" ca="1" si="1"/>
        <v>342</v>
      </c>
      <c r="N13" s="87">
        <f t="shared" ca="1" si="1"/>
        <v>21</v>
      </c>
      <c r="O13" s="87">
        <f t="shared" ca="1" si="1"/>
        <v>0</v>
      </c>
      <c r="P13" s="87">
        <f t="shared" ca="1" si="1"/>
        <v>5</v>
      </c>
      <c r="Q13" s="167">
        <f t="shared" ca="1" si="6"/>
        <v>368</v>
      </c>
      <c r="R13" s="109">
        <f t="shared" ca="1" si="2"/>
        <v>168</v>
      </c>
      <c r="S13" s="87">
        <f t="shared" ca="1" si="2"/>
        <v>215</v>
      </c>
      <c r="T13" s="87">
        <f t="shared" ca="1" si="2"/>
        <v>77</v>
      </c>
      <c r="U13" s="87">
        <f t="shared" ca="1" si="2"/>
        <v>7</v>
      </c>
      <c r="V13" s="167">
        <f t="shared" ca="1" si="7"/>
        <v>467</v>
      </c>
      <c r="W13" s="109">
        <f t="shared" ca="1" si="3"/>
        <v>154</v>
      </c>
      <c r="X13" s="87">
        <f t="shared" ca="1" si="3"/>
        <v>142</v>
      </c>
      <c r="Y13" s="87">
        <f t="shared" ca="1" si="3"/>
        <v>225</v>
      </c>
      <c r="Z13" s="107">
        <f t="shared" ca="1" si="3"/>
        <v>8</v>
      </c>
      <c r="AA13" s="170">
        <f t="shared" ca="1" si="8"/>
        <v>529</v>
      </c>
      <c r="AB13" s="170">
        <f t="shared" ca="1" si="9"/>
        <v>1364</v>
      </c>
      <c r="AC13" s="111">
        <f t="shared" ca="1" si="4"/>
        <v>0</v>
      </c>
      <c r="AD13" s="112">
        <f t="shared" ca="1" si="4"/>
        <v>0</v>
      </c>
      <c r="AE13" s="113">
        <f t="shared" ca="1" si="4"/>
        <v>0</v>
      </c>
    </row>
    <row r="14" spans="2:45" ht="12.75" customHeight="1" x14ac:dyDescent="0.25">
      <c r="B14" s="128"/>
      <c r="C14" s="129"/>
      <c r="D14" s="129" t="s">
        <v>45</v>
      </c>
      <c r="E14" s="130">
        <f t="shared" ref="E14" ca="1" si="10">SUM(E6:E13)</f>
        <v>343781</v>
      </c>
      <c r="F14" s="131">
        <f t="shared" ref="F14:AE14" ca="1" si="11">SUM(F6:F13)</f>
        <v>34</v>
      </c>
      <c r="G14" s="132">
        <f t="shared" ca="1" si="11"/>
        <v>850</v>
      </c>
      <c r="H14" s="133">
        <f t="shared" ca="1" si="11"/>
        <v>210</v>
      </c>
      <c r="I14" s="163">
        <f t="shared" ca="1" si="11"/>
        <v>8</v>
      </c>
      <c r="J14" s="163">
        <f t="shared" ca="1" si="11"/>
        <v>2</v>
      </c>
      <c r="K14" s="163">
        <f t="shared" ca="1" si="11"/>
        <v>7</v>
      </c>
      <c r="L14" s="168">
        <f t="shared" ca="1" si="11"/>
        <v>227</v>
      </c>
      <c r="M14" s="133">
        <f t="shared" ref="M14:T14" ca="1" si="12">SUM(M6:M13)</f>
        <v>747</v>
      </c>
      <c r="N14" s="162">
        <f t="shared" ca="1" si="12"/>
        <v>134</v>
      </c>
      <c r="O14" s="162">
        <f t="shared" ca="1" si="12"/>
        <v>77</v>
      </c>
      <c r="P14" s="162">
        <f t="shared" ca="1" si="12"/>
        <v>28</v>
      </c>
      <c r="Q14" s="168">
        <f t="shared" ca="1" si="12"/>
        <v>986</v>
      </c>
      <c r="R14" s="133">
        <f t="shared" ca="1" si="12"/>
        <v>518</v>
      </c>
      <c r="S14" s="163">
        <f t="shared" ca="1" si="12"/>
        <v>527</v>
      </c>
      <c r="T14" s="163">
        <f t="shared" ca="1" si="12"/>
        <v>415</v>
      </c>
      <c r="U14" s="163">
        <f t="shared" ref="U14:V14" ca="1" si="13">SUM(U6:U13)</f>
        <v>66</v>
      </c>
      <c r="V14" s="168">
        <f t="shared" ca="1" si="13"/>
        <v>1526</v>
      </c>
      <c r="W14" s="133">
        <f t="shared" ref="W14:AA14" ca="1" si="14">SUM(W6:W13)</f>
        <v>622</v>
      </c>
      <c r="X14" s="134">
        <f t="shared" ca="1" si="14"/>
        <v>371</v>
      </c>
      <c r="Y14" s="134">
        <f t="shared" ca="1" si="14"/>
        <v>1077</v>
      </c>
      <c r="Z14" s="135">
        <f t="shared" ca="1" si="14"/>
        <v>77</v>
      </c>
      <c r="AA14" s="171">
        <f t="shared" ca="1" si="14"/>
        <v>2147</v>
      </c>
      <c r="AB14" s="171">
        <f ca="1">SUM(L14,Q14,V14,AA14)</f>
        <v>4886</v>
      </c>
      <c r="AC14" s="135">
        <f ca="1">SUM(AC6:AC13)</f>
        <v>7</v>
      </c>
      <c r="AD14" s="136">
        <f t="shared" ca="1" si="11"/>
        <v>635</v>
      </c>
      <c r="AE14" s="137">
        <f t="shared" ca="1" si="11"/>
        <v>1485</v>
      </c>
    </row>
    <row r="15" spans="2:45" ht="12.75" customHeight="1" x14ac:dyDescent="0.25">
      <c r="B15" s="3" t="str">
        <f>VLOOKUP(D15,PRACTICE!A2:E42,5,0)</f>
        <v>NW1</v>
      </c>
      <c r="C15" s="3" t="str">
        <f>VLOOKUP(D15,PRACTICE!A2:E42,2,0)</f>
        <v>Allerton Road Surgery</v>
      </c>
      <c r="D15" s="3" t="s">
        <v>46</v>
      </c>
      <c r="E15" s="63">
        <f t="shared" ref="E15:F34" ca="1" si="15">SUMIFS(OFFSET(REL_D,,MATCH(E$1,IND,0)-1),REL_D,$C$55,IF(LEFT($D15,1)="N",NwID,OrgID),$D15)</f>
        <v>5975</v>
      </c>
      <c r="F15" s="63">
        <f t="shared" ca="1" si="15"/>
        <v>1</v>
      </c>
      <c r="G15" s="61">
        <f t="shared" ref="G15:G53" ca="1" si="16">F15*$G$5</f>
        <v>25</v>
      </c>
      <c r="H15" s="72" cm="1">
        <f t="array" aca="1" ref="H15" ca="1">SUMIFS(OFFSET(REL_D,,MATCH(H$1,IND,0)-1),REL_D,H$3,IF(LEFT($D15,1)="N",NwID,OrgID),$D15)</f>
        <v>0</v>
      </c>
      <c r="I15" s="55" cm="1">
        <f t="array" aca="1" ref="I15" ca="1">SUMIFS(OFFSET(REL_D,,MATCH(I$1,IND,0)-1),REL_D,I$3,IF(LEFT($D15,1)="N",NwID,OrgID),$D15)</f>
        <v>0</v>
      </c>
      <c r="J15" s="55" cm="1">
        <f t="array" aca="1" ref="J15" ca="1">SUMIFS(OFFSET(REL_D,,MATCH(J$1,IND,0)-1),REL_D,J$3,IF(LEFT($D15,1)="N",NwID,OrgID),$D15)</f>
        <v>0</v>
      </c>
      <c r="K15" s="55" cm="1">
        <f t="array" aca="1" ref="K15" ca="1">SUMIFS(OFFSET(REL_D,,MATCH(K$1,IND,0)-1),REL_D,K$3,IF(LEFT($D15,1)="N",NwID,OrgID),$D15)</f>
        <v>0</v>
      </c>
      <c r="L15" s="72">
        <f t="shared" ref="L15:L53" ca="1" si="17">SUM(H15:K15)</f>
        <v>0</v>
      </c>
      <c r="M15" s="72" cm="1">
        <f t="array" aca="1" ref="M15" ca="1">SUMIFS(OFFSET(REL_D,,MATCH(M$1,IND,0)-1),REL_D,M$3,IF(LEFT($D15,1)="N",NwID,OrgID),$D15)</f>
        <v>2</v>
      </c>
      <c r="N15" s="55" cm="1">
        <f t="array" aca="1" ref="N15" ca="1">SUMIFS(OFFSET(REL_D,,MATCH(N$1,IND,0)-1),REL_D,N$3,IF(LEFT($D15,1)="N",NwID,OrgID),$D15)</f>
        <v>10</v>
      </c>
      <c r="O15" s="55" cm="1">
        <f t="array" aca="1" ref="O15" ca="1">SUMIFS(OFFSET(REL_D,,MATCH(O$1,IND,0)-1),REL_D,O$3,IF(LEFT($D15,1)="N",NwID,OrgID),$D15)</f>
        <v>1</v>
      </c>
      <c r="P15" s="55" cm="1">
        <f t="array" aca="1" ref="P15" ca="1">SUMIFS(OFFSET(REL_D,,MATCH(P$1,IND,0)-1),REL_D,P$3,IF(LEFT($D15,1)="N",NwID,OrgID),$D15)</f>
        <v>1</v>
      </c>
      <c r="Q15" s="72">
        <f t="shared" ref="Q15:Q53" ca="1" si="18">SUM(M15:P15)</f>
        <v>14</v>
      </c>
      <c r="R15" s="72" cm="1">
        <f t="array" aca="1" ref="R15" ca="1">SUMIFS(OFFSET(REL_D,,MATCH(R$1,IND,0)-1),REL_D,R$3,IF(LEFT($D15,1)="N",NwID,OrgID),$D15)</f>
        <v>1</v>
      </c>
      <c r="S15" s="55" cm="1">
        <f t="array" aca="1" ref="S15" ca="1">SUMIFS(OFFSET(REL_D,,MATCH(S$1,IND,0)-1),REL_D,S$3,IF(LEFT($D15,1)="N",NwID,OrgID),$D15)</f>
        <v>4</v>
      </c>
      <c r="T15" s="55" cm="1">
        <f t="array" aca="1" ref="T15" ca="1">SUMIFS(OFFSET(REL_D,,MATCH(T$1,IND,0)-1),REL_D,T$3,IF(LEFT($D15,1)="N",NwID,OrgID),$D15)</f>
        <v>8</v>
      </c>
      <c r="U15" s="55" cm="1">
        <f t="array" aca="1" ref="U15" ca="1">SUMIFS(OFFSET(REL_D,,MATCH(U$1,IND,0)-1),REL_D,U$3,IF(LEFT($D15,1)="N",NwID,OrgID),$D15)</f>
        <v>1</v>
      </c>
      <c r="V15" s="72">
        <f t="shared" ref="V15:V53" ca="1" si="19">SUM(R15:U15)</f>
        <v>14</v>
      </c>
      <c r="W15" s="72" cm="1">
        <f t="array" aca="1" ref="W15" ca="1">SUMIFS(OFFSET(REL_D,,MATCH(W$1,IND,0)-1),REL_D,W$3,IF(LEFT($D15,1)="N",NwID,OrgID),$D15)</f>
        <v>15</v>
      </c>
      <c r="X15" s="55" cm="1">
        <f t="array" aca="1" ref="X15" ca="1">SUMIFS(OFFSET(REL_D,,MATCH(X$1,IND,0)-1),REL_D,X$3,IF(LEFT($D15,1)="N",NwID,OrgID),$D15)</f>
        <v>5</v>
      </c>
      <c r="Y15" s="55" cm="1">
        <f t="array" aca="1" ref="Y15" ca="1">SUMIFS(OFFSET(REL_D,,MATCH(Y$1,IND,0)-1),REL_D,Y$3,IF(LEFT($D15,1)="N",NwID,OrgID),$D15)</f>
        <v>9</v>
      </c>
      <c r="Z15" s="71" cm="1">
        <f t="array" aca="1" ref="Z15" ca="1">SUMIFS(OFFSET(REL_D,,MATCH(Z$1,IND,0)-1),REL_D,Z$3,IF(LEFT($D15,1)="N",NwID,OrgID),$D15)</f>
        <v>1</v>
      </c>
      <c r="AA15" s="172">
        <f t="shared" ref="AA15:AA53" ca="1" si="20">SUM(W15:Z15)</f>
        <v>30</v>
      </c>
      <c r="AB15" s="172">
        <f t="shared" ca="1" si="9"/>
        <v>58</v>
      </c>
      <c r="AC15" s="71">
        <f t="shared" ref="AC15:AC53" ca="1" si="21">SUMIFS(OFFSET(REL_D,,MATCH(AC$1,IND,0)-1),REL_D,$C$55,IF(LEFT($D15,1)="N",NwID,OrgID),$D15)</f>
        <v>0</v>
      </c>
      <c r="AD15" s="61">
        <f t="shared" ref="AD15:AD53" ca="1" si="22">(H15+(I15*2)+(K15*3)+AC15)*$AD$5</f>
        <v>0</v>
      </c>
      <c r="AE15" s="77">
        <f t="shared" ref="AE15:AE54" ca="1" si="23">(G15+AD15)</f>
        <v>25</v>
      </c>
    </row>
    <row r="16" spans="2:45" ht="12.75" customHeight="1" x14ac:dyDescent="0.25">
      <c r="B16" s="3" t="str">
        <f>VLOOKUP(D16,PRACTICE!A2:E43,5,0)</f>
        <v>SE1</v>
      </c>
      <c r="C16" s="3" t="str">
        <f>VLOOKUP(D16,PRACTICE!A2:E43,2,0)</f>
        <v>Athena Medical Centre</v>
      </c>
      <c r="D16" s="3" t="s">
        <v>47</v>
      </c>
      <c r="E16" s="63">
        <f t="shared" ca="1" si="15"/>
        <v>4842</v>
      </c>
      <c r="F16" s="63">
        <f t="shared" ca="1" si="15"/>
        <v>0</v>
      </c>
      <c r="G16" s="61">
        <f t="shared" ca="1" si="16"/>
        <v>0</v>
      </c>
      <c r="H16" s="72" cm="1">
        <f t="array" aca="1" ref="H16" ca="1">SUMIFS(OFFSET(REL_D,,MATCH(H$1,IND,0)-1),REL_D,H$3,IF(LEFT($D16,1)="N",NwID,OrgID),$D16)</f>
        <v>0</v>
      </c>
      <c r="I16" s="55" cm="1">
        <f t="array" aca="1" ref="I16" ca="1">SUMIFS(OFFSET(REL_D,,MATCH(I$1,IND,0)-1),REL_D,I$3,IF(LEFT($D16,1)="N",NwID,OrgID),$D16)</f>
        <v>0</v>
      </c>
      <c r="J16" s="55" cm="1">
        <f t="array" aca="1" ref="J16" ca="1">SUMIFS(OFFSET(REL_D,,MATCH(J$1,IND,0)-1),REL_D,J$3,IF(LEFT($D16,1)="N",NwID,OrgID),$D16)</f>
        <v>0</v>
      </c>
      <c r="K16" s="55" cm="1">
        <f t="array" aca="1" ref="K16" ca="1">SUMIFS(OFFSET(REL_D,,MATCH(K$1,IND,0)-1),REL_D,K$3,IF(LEFT($D16,1)="N",NwID,OrgID),$D16)</f>
        <v>0</v>
      </c>
      <c r="L16" s="72">
        <f t="shared" ca="1" si="17"/>
        <v>0</v>
      </c>
      <c r="M16" s="72" cm="1">
        <f t="array" aca="1" ref="M16" ca="1">SUMIFS(OFFSET(REL_D,,MATCH(M$1,IND,0)-1),REL_D,M$3,IF(LEFT($D16,1)="N",NwID,OrgID),$D16)</f>
        <v>2</v>
      </c>
      <c r="N16" s="55" cm="1">
        <f t="array" aca="1" ref="N16" ca="1">SUMIFS(OFFSET(REL_D,,MATCH(N$1,IND,0)-1),REL_D,N$3,IF(LEFT($D16,1)="N",NwID,OrgID),$D16)</f>
        <v>0</v>
      </c>
      <c r="O16" s="55" cm="1">
        <f t="array" aca="1" ref="O16" ca="1">SUMIFS(OFFSET(REL_D,,MATCH(O$1,IND,0)-1),REL_D,O$3,IF(LEFT($D16,1)="N",NwID,OrgID),$D16)</f>
        <v>0</v>
      </c>
      <c r="P16" s="55" cm="1">
        <f t="array" aca="1" ref="P16" ca="1">SUMIFS(OFFSET(REL_D,,MATCH(P$1,IND,0)-1),REL_D,P$3,IF(LEFT($D16,1)="N",NwID,OrgID),$D16)</f>
        <v>0</v>
      </c>
      <c r="Q16" s="72">
        <f t="shared" ca="1" si="18"/>
        <v>2</v>
      </c>
      <c r="R16" s="72" cm="1">
        <f t="array" aca="1" ref="R16" ca="1">SUMIFS(OFFSET(REL_D,,MATCH(R$1,IND,0)-1),REL_D,R$3,IF(LEFT($D16,1)="N",NwID,OrgID),$D16)</f>
        <v>3</v>
      </c>
      <c r="S16" s="55" cm="1">
        <f t="array" aca="1" ref="S16" ca="1">SUMIFS(OFFSET(REL_D,,MATCH(S$1,IND,0)-1),REL_D,S$3,IF(LEFT($D16,1)="N",NwID,OrgID),$D16)</f>
        <v>1</v>
      </c>
      <c r="T16" s="55" cm="1">
        <f t="array" aca="1" ref="T16" ca="1">SUMIFS(OFFSET(REL_D,,MATCH(T$1,IND,0)-1),REL_D,T$3,IF(LEFT($D16,1)="N",NwID,OrgID),$D16)</f>
        <v>0</v>
      </c>
      <c r="U16" s="55" cm="1">
        <f t="array" aca="1" ref="U16" ca="1">SUMIFS(OFFSET(REL_D,,MATCH(U$1,IND,0)-1),REL_D,U$3,IF(LEFT($D16,1)="N",NwID,OrgID),$D16)</f>
        <v>0</v>
      </c>
      <c r="V16" s="72">
        <f t="shared" ca="1" si="19"/>
        <v>4</v>
      </c>
      <c r="W16" s="72" cm="1">
        <f t="array" aca="1" ref="W16" ca="1">SUMIFS(OFFSET(REL_D,,MATCH(W$1,IND,0)-1),REL_D,W$3,IF(LEFT($D16,1)="N",NwID,OrgID),$D16)</f>
        <v>4</v>
      </c>
      <c r="X16" s="55" cm="1">
        <f t="array" aca="1" ref="X16" ca="1">SUMIFS(OFFSET(REL_D,,MATCH(X$1,IND,0)-1),REL_D,X$3,IF(LEFT($D16,1)="N",NwID,OrgID),$D16)</f>
        <v>2</v>
      </c>
      <c r="Y16" s="55" cm="1">
        <f t="array" aca="1" ref="Y16" ca="1">SUMIFS(OFFSET(REL_D,,MATCH(Y$1,IND,0)-1),REL_D,Y$3,IF(LEFT($D16,1)="N",NwID,OrgID),$D16)</f>
        <v>0</v>
      </c>
      <c r="Z16" s="71" cm="1">
        <f t="array" aca="1" ref="Z16" ca="1">SUMIFS(OFFSET(REL_D,,MATCH(Z$1,IND,0)-1),REL_D,Z$3,IF(LEFT($D16,1)="N",NwID,OrgID),$D16)</f>
        <v>0</v>
      </c>
      <c r="AA16" s="172">
        <f t="shared" ca="1" si="20"/>
        <v>6</v>
      </c>
      <c r="AB16" s="172">
        <f t="shared" ca="1" si="9"/>
        <v>12</v>
      </c>
      <c r="AC16" s="71">
        <f t="shared" ca="1" si="21"/>
        <v>0</v>
      </c>
      <c r="AD16" s="61">
        <f t="shared" ca="1" si="22"/>
        <v>0</v>
      </c>
      <c r="AE16" s="77">
        <f t="shared" ca="1" si="23"/>
        <v>0</v>
      </c>
    </row>
    <row r="17" spans="2:31" ht="12.75" customHeight="1" x14ac:dyDescent="0.25">
      <c r="B17" s="3" t="str">
        <f>VLOOKUP(D17,PRACTICE!A3:E44,5,0)</f>
        <v>NW2</v>
      </c>
      <c r="C17" s="3" t="str">
        <f>VLOOKUP(D17,PRACTICE!A3:E44,2,0)</f>
        <v>Barretts Grove Surgery</v>
      </c>
      <c r="D17" s="3" t="s">
        <v>48</v>
      </c>
      <c r="E17" s="63">
        <f t="shared" ca="1" si="15"/>
        <v>6710</v>
      </c>
      <c r="F17" s="63">
        <f t="shared" ca="1" si="15"/>
        <v>0</v>
      </c>
      <c r="G17" s="61">
        <f t="shared" ca="1" si="16"/>
        <v>0</v>
      </c>
      <c r="H17" s="72" cm="1">
        <f t="array" aca="1" ref="H17" ca="1">SUMIFS(OFFSET(REL_D,,MATCH(H$1,IND,0)-1),REL_D,H$3,IF(LEFT($D17,1)="N",NwID,OrgID),$D17)</f>
        <v>0</v>
      </c>
      <c r="I17" s="55" cm="1">
        <f t="array" aca="1" ref="I17" ca="1">SUMIFS(OFFSET(REL_D,,MATCH(I$1,IND,0)-1),REL_D,I$3,IF(LEFT($D17,1)="N",NwID,OrgID),$D17)</f>
        <v>0</v>
      </c>
      <c r="J17" s="55" cm="1">
        <f t="array" aca="1" ref="J17" ca="1">SUMIFS(OFFSET(REL_D,,MATCH(J$1,IND,0)-1),REL_D,J$3,IF(LEFT($D17,1)="N",NwID,OrgID),$D17)</f>
        <v>0</v>
      </c>
      <c r="K17" s="55" cm="1">
        <f t="array" aca="1" ref="K17" ca="1">SUMIFS(OFFSET(REL_D,,MATCH(K$1,IND,0)-1),REL_D,K$3,IF(LEFT($D17,1)="N",NwID,OrgID),$D17)</f>
        <v>0</v>
      </c>
      <c r="L17" s="72">
        <f t="shared" ca="1" si="17"/>
        <v>0</v>
      </c>
      <c r="M17" s="72" cm="1">
        <f t="array" aca="1" ref="M17" ca="1">SUMIFS(OFFSET(REL_D,,MATCH(M$1,IND,0)-1),REL_D,M$3,IF(LEFT($D17,1)="N",NwID,OrgID),$D17)</f>
        <v>8</v>
      </c>
      <c r="N17" s="55" cm="1">
        <f t="array" aca="1" ref="N17" ca="1">SUMIFS(OFFSET(REL_D,,MATCH(N$1,IND,0)-1),REL_D,N$3,IF(LEFT($D17,1)="N",NwID,OrgID),$D17)</f>
        <v>0</v>
      </c>
      <c r="O17" s="55" cm="1">
        <f t="array" aca="1" ref="O17" ca="1">SUMIFS(OFFSET(REL_D,,MATCH(O$1,IND,0)-1),REL_D,O$3,IF(LEFT($D17,1)="N",NwID,OrgID),$D17)</f>
        <v>0</v>
      </c>
      <c r="P17" s="55" cm="1">
        <f t="array" aca="1" ref="P17" ca="1">SUMIFS(OFFSET(REL_D,,MATCH(P$1,IND,0)-1),REL_D,P$3,IF(LEFT($D17,1)="N",NwID,OrgID),$D17)</f>
        <v>0</v>
      </c>
      <c r="Q17" s="72">
        <f t="shared" ca="1" si="18"/>
        <v>8</v>
      </c>
      <c r="R17" s="72" cm="1">
        <f t="array" aca="1" ref="R17" ca="1">SUMIFS(OFFSET(REL_D,,MATCH(R$1,IND,0)-1),REL_D,R$3,IF(LEFT($D17,1)="N",NwID,OrgID),$D17)</f>
        <v>8</v>
      </c>
      <c r="S17" s="55" cm="1">
        <f t="array" aca="1" ref="S17" ca="1">SUMIFS(OFFSET(REL_D,,MATCH(S$1,IND,0)-1),REL_D,S$3,IF(LEFT($D17,1)="N",NwID,OrgID),$D17)</f>
        <v>0</v>
      </c>
      <c r="T17" s="55" cm="1">
        <f t="array" aca="1" ref="T17" ca="1">SUMIFS(OFFSET(REL_D,,MATCH(T$1,IND,0)-1),REL_D,T$3,IF(LEFT($D17,1)="N",NwID,OrgID),$D17)</f>
        <v>0</v>
      </c>
      <c r="U17" s="55" cm="1">
        <f t="array" aca="1" ref="U17" ca="1">SUMIFS(OFFSET(REL_D,,MATCH(U$1,IND,0)-1),REL_D,U$3,IF(LEFT($D17,1)="N",NwID,OrgID),$D17)</f>
        <v>0</v>
      </c>
      <c r="V17" s="72">
        <f t="shared" ca="1" si="19"/>
        <v>8</v>
      </c>
      <c r="W17" s="72" cm="1">
        <f t="array" aca="1" ref="W17" ca="1">SUMIFS(OFFSET(REL_D,,MATCH(W$1,IND,0)-1),REL_D,W$3,IF(LEFT($D17,1)="N",NwID,OrgID),$D17)</f>
        <v>7</v>
      </c>
      <c r="X17" s="55" cm="1">
        <f t="array" aca="1" ref="X17" ca="1">SUMIFS(OFFSET(REL_D,,MATCH(X$1,IND,0)-1),REL_D,X$3,IF(LEFT($D17,1)="N",NwID,OrgID),$D17)</f>
        <v>4</v>
      </c>
      <c r="Y17" s="55" cm="1">
        <f t="array" aca="1" ref="Y17" ca="1">SUMIFS(OFFSET(REL_D,,MATCH(Y$1,IND,0)-1),REL_D,Y$3,IF(LEFT($D17,1)="N",NwID,OrgID),$D17)</f>
        <v>2</v>
      </c>
      <c r="Z17" s="71" cm="1">
        <f t="array" aca="1" ref="Z17" ca="1">SUMIFS(OFFSET(REL_D,,MATCH(Z$1,IND,0)-1),REL_D,Z$3,IF(LEFT($D17,1)="N",NwID,OrgID),$D17)</f>
        <v>0</v>
      </c>
      <c r="AA17" s="172">
        <f t="shared" ca="1" si="20"/>
        <v>13</v>
      </c>
      <c r="AB17" s="172">
        <f ca="1">SUM(L17,Q17,V17,AA17)</f>
        <v>29</v>
      </c>
      <c r="AC17" s="71">
        <f t="shared" ca="1" si="21"/>
        <v>0</v>
      </c>
      <c r="AD17" s="61">
        <f t="shared" ca="1" si="22"/>
        <v>0</v>
      </c>
      <c r="AE17" s="77">
        <f t="shared" ca="1" si="23"/>
        <v>0</v>
      </c>
    </row>
    <row r="18" spans="2:31" ht="12.75" customHeight="1" x14ac:dyDescent="0.25">
      <c r="B18" s="3" t="str">
        <f>VLOOKUP(D18,PRACTICE!A4:E45,5,0)</f>
        <v>NW2</v>
      </c>
      <c r="C18" s="3" t="str">
        <f>VLOOKUP(D18,PRACTICE!A4:E45,2,0)</f>
        <v>Barton House Health Centre</v>
      </c>
      <c r="D18" s="3" t="s">
        <v>49</v>
      </c>
      <c r="E18" s="63">
        <f t="shared" ca="1" si="15"/>
        <v>12092</v>
      </c>
      <c r="F18" s="63">
        <f t="shared" ca="1" si="15"/>
        <v>0</v>
      </c>
      <c r="G18" s="61">
        <f t="shared" ca="1" si="16"/>
        <v>0</v>
      </c>
      <c r="H18" s="72" cm="1">
        <f t="array" aca="1" ref="H18" ca="1">SUMIFS(OFFSET(REL_D,,MATCH(H$1,IND,0)-1),REL_D,H$3,IF(LEFT($D18,1)="N",NwID,OrgID),$D18)</f>
        <v>0</v>
      </c>
      <c r="I18" s="55" cm="1">
        <f t="array" aca="1" ref="I18" ca="1">SUMIFS(OFFSET(REL_D,,MATCH(I$1,IND,0)-1),REL_D,I$3,IF(LEFT($D18,1)="N",NwID,OrgID),$D18)</f>
        <v>4</v>
      </c>
      <c r="J18" s="55" cm="1">
        <f t="array" aca="1" ref="J18" ca="1">SUMIFS(OFFSET(REL_D,,MATCH(J$1,IND,0)-1),REL_D,J$3,IF(LEFT($D18,1)="N",NwID,OrgID),$D18)</f>
        <v>1</v>
      </c>
      <c r="K18" s="55" cm="1">
        <f t="array" aca="1" ref="K18" ca="1">SUMIFS(OFFSET(REL_D,,MATCH(K$1,IND,0)-1),REL_D,K$3,IF(LEFT($D18,1)="N",NwID,OrgID),$D18)</f>
        <v>2</v>
      </c>
      <c r="L18" s="72">
        <f t="shared" ca="1" si="17"/>
        <v>7</v>
      </c>
      <c r="M18" s="72" cm="1">
        <f t="array" aca="1" ref="M18" ca="1">SUMIFS(OFFSET(REL_D,,MATCH(M$1,IND,0)-1),REL_D,M$3,IF(LEFT($D18,1)="N",NwID,OrgID),$D18)</f>
        <v>7</v>
      </c>
      <c r="N18" s="55" cm="1">
        <f t="array" aca="1" ref="N18" ca="1">SUMIFS(OFFSET(REL_D,,MATCH(N$1,IND,0)-1),REL_D,N$3,IF(LEFT($D18,1)="N",NwID,OrgID),$D18)</f>
        <v>6</v>
      </c>
      <c r="O18" s="55" cm="1">
        <f t="array" aca="1" ref="O18" ca="1">SUMIFS(OFFSET(REL_D,,MATCH(O$1,IND,0)-1),REL_D,O$3,IF(LEFT($D18,1)="N",NwID,OrgID),$D18)</f>
        <v>6</v>
      </c>
      <c r="P18" s="55" cm="1">
        <f t="array" aca="1" ref="P18" ca="1">SUMIFS(OFFSET(REL_D,,MATCH(P$1,IND,0)-1),REL_D,P$3,IF(LEFT($D18,1)="N",NwID,OrgID),$D18)</f>
        <v>5</v>
      </c>
      <c r="Q18" s="72">
        <f t="shared" ca="1" si="18"/>
        <v>24</v>
      </c>
      <c r="R18" s="72" cm="1">
        <f t="array" aca="1" ref="R18" ca="1">SUMIFS(OFFSET(REL_D,,MATCH(R$1,IND,0)-1),REL_D,R$3,IF(LEFT($D18,1)="N",NwID,OrgID),$D18)</f>
        <v>10</v>
      </c>
      <c r="S18" s="55" cm="1">
        <f t="array" aca="1" ref="S18" ca="1">SUMIFS(OFFSET(REL_D,,MATCH(S$1,IND,0)-1),REL_D,S$3,IF(LEFT($D18,1)="N",NwID,OrgID),$D18)</f>
        <v>6</v>
      </c>
      <c r="T18" s="55" cm="1">
        <f t="array" aca="1" ref="T18" ca="1">SUMIFS(OFFSET(REL_D,,MATCH(T$1,IND,0)-1),REL_D,T$3,IF(LEFT($D18,1)="N",NwID,OrgID),$D18)</f>
        <v>16</v>
      </c>
      <c r="U18" s="55" cm="1">
        <f t="array" aca="1" ref="U18" ca="1">SUMIFS(OFFSET(REL_D,,MATCH(U$1,IND,0)-1),REL_D,U$3,IF(LEFT($D18,1)="N",NwID,OrgID),$D18)</f>
        <v>7</v>
      </c>
      <c r="V18" s="72">
        <f t="shared" ca="1" si="19"/>
        <v>39</v>
      </c>
      <c r="W18" s="72" cm="1">
        <f t="array" aca="1" ref="W18" ca="1">SUMIFS(OFFSET(REL_D,,MATCH(W$1,IND,0)-1),REL_D,W$3,IF(LEFT($D18,1)="N",NwID,OrgID),$D18)</f>
        <v>11</v>
      </c>
      <c r="X18" s="55" cm="1">
        <f t="array" aca="1" ref="X18" ca="1">SUMIFS(OFFSET(REL_D,,MATCH(X$1,IND,0)-1),REL_D,X$3,IF(LEFT($D18,1)="N",NwID,OrgID),$D18)</f>
        <v>9</v>
      </c>
      <c r="Y18" s="55" cm="1">
        <f t="array" aca="1" ref="Y18" ca="1">SUMIFS(OFFSET(REL_D,,MATCH(Y$1,IND,0)-1),REL_D,Y$3,IF(LEFT($D18,1)="N",NwID,OrgID),$D18)</f>
        <v>27</v>
      </c>
      <c r="Z18" s="71" cm="1">
        <f t="array" aca="1" ref="Z18" ca="1">SUMIFS(OFFSET(REL_D,,MATCH(Z$1,IND,0)-1),REL_D,Z$3,IF(LEFT($D18,1)="N",NwID,OrgID),$D18)</f>
        <v>9</v>
      </c>
      <c r="AA18" s="172">
        <f t="shared" ca="1" si="20"/>
        <v>56</v>
      </c>
      <c r="AB18" s="172">
        <f t="shared" ca="1" si="9"/>
        <v>126</v>
      </c>
      <c r="AC18" s="71">
        <f t="shared" ca="1" si="21"/>
        <v>2</v>
      </c>
      <c r="AD18" s="61">
        <f t="shared" ca="1" si="22"/>
        <v>40</v>
      </c>
      <c r="AE18" s="77">
        <f t="shared" ca="1" si="23"/>
        <v>40</v>
      </c>
    </row>
    <row r="19" spans="2:31" ht="12.75" customHeight="1" x14ac:dyDescent="0.25">
      <c r="B19" s="3" t="str">
        <f>VLOOKUP(D19,PRACTICE!A5:E46,5,0)</f>
        <v>SW1</v>
      </c>
      <c r="C19" s="3" t="str">
        <f>VLOOKUP(D19,PRACTICE!A5:E46,2,0)</f>
        <v>Beechwood Medical Centre</v>
      </c>
      <c r="D19" s="3" t="s">
        <v>50</v>
      </c>
      <c r="E19" s="63">
        <f t="shared" ca="1" si="15"/>
        <v>3897</v>
      </c>
      <c r="F19" s="63">
        <f t="shared" ca="1" si="15"/>
        <v>0</v>
      </c>
      <c r="G19" s="61">
        <f t="shared" ca="1" si="16"/>
        <v>0</v>
      </c>
      <c r="H19" s="72" cm="1">
        <f t="array" aca="1" ref="H19" ca="1">SUMIFS(OFFSET(REL_D,,MATCH(H$1,IND,0)-1),REL_D,H$3,IF(LEFT($D19,1)="N",NwID,OrgID),$D19)</f>
        <v>3</v>
      </c>
      <c r="I19" s="55" cm="1">
        <f t="array" aca="1" ref="I19" ca="1">SUMIFS(OFFSET(REL_D,,MATCH(I$1,IND,0)-1),REL_D,I$3,IF(LEFT($D19,1)="N",NwID,OrgID),$D19)</f>
        <v>0</v>
      </c>
      <c r="J19" s="55" cm="1">
        <f t="array" aca="1" ref="J19" ca="1">SUMIFS(OFFSET(REL_D,,MATCH(J$1,IND,0)-1),REL_D,J$3,IF(LEFT($D19,1)="N",NwID,OrgID),$D19)</f>
        <v>0</v>
      </c>
      <c r="K19" s="55" cm="1">
        <f t="array" aca="1" ref="K19" ca="1">SUMIFS(OFFSET(REL_D,,MATCH(K$1,IND,0)-1),REL_D,K$3,IF(LEFT($D19,1)="N",NwID,OrgID),$D19)</f>
        <v>0</v>
      </c>
      <c r="L19" s="72">
        <f t="shared" ca="1" si="17"/>
        <v>3</v>
      </c>
      <c r="M19" s="72" cm="1">
        <f t="array" aca="1" ref="M19" ca="1">SUMIFS(OFFSET(REL_D,,MATCH(M$1,IND,0)-1),REL_D,M$3,IF(LEFT($D19,1)="N",NwID,OrgID),$D19)</f>
        <v>3</v>
      </c>
      <c r="N19" s="55" cm="1">
        <f t="array" aca="1" ref="N19" ca="1">SUMIFS(OFFSET(REL_D,,MATCH(N$1,IND,0)-1),REL_D,N$3,IF(LEFT($D19,1)="N",NwID,OrgID),$D19)</f>
        <v>0</v>
      </c>
      <c r="O19" s="55" cm="1">
        <f t="array" aca="1" ref="O19" ca="1">SUMIFS(OFFSET(REL_D,,MATCH(O$1,IND,0)-1),REL_D,O$3,IF(LEFT($D19,1)="N",NwID,OrgID),$D19)</f>
        <v>0</v>
      </c>
      <c r="P19" s="55" cm="1">
        <f t="array" aca="1" ref="P19" ca="1">SUMIFS(OFFSET(REL_D,,MATCH(P$1,IND,0)-1),REL_D,P$3,IF(LEFT($D19,1)="N",NwID,OrgID),$D19)</f>
        <v>0</v>
      </c>
      <c r="Q19" s="72">
        <f t="shared" ca="1" si="18"/>
        <v>3</v>
      </c>
      <c r="R19" s="72" cm="1">
        <f t="array" aca="1" ref="R19" ca="1">SUMIFS(OFFSET(REL_D,,MATCH(R$1,IND,0)-1),REL_D,R$3,IF(LEFT($D19,1)="N",NwID,OrgID),$D19)</f>
        <v>18</v>
      </c>
      <c r="S19" s="55" cm="1">
        <f t="array" aca="1" ref="S19" ca="1">SUMIFS(OFFSET(REL_D,,MATCH(S$1,IND,0)-1),REL_D,S$3,IF(LEFT($D19,1)="N",NwID,OrgID),$D19)</f>
        <v>9</v>
      </c>
      <c r="T19" s="55" cm="1">
        <f t="array" aca="1" ref="T19" ca="1">SUMIFS(OFFSET(REL_D,,MATCH(T$1,IND,0)-1),REL_D,T$3,IF(LEFT($D19,1)="N",NwID,OrgID),$D19)</f>
        <v>0</v>
      </c>
      <c r="U19" s="55" cm="1">
        <f t="array" aca="1" ref="U19" ca="1">SUMIFS(OFFSET(REL_D,,MATCH(U$1,IND,0)-1),REL_D,U$3,IF(LEFT($D19,1)="N",NwID,OrgID),$D19)</f>
        <v>0</v>
      </c>
      <c r="V19" s="72">
        <f t="shared" ca="1" si="19"/>
        <v>27</v>
      </c>
      <c r="W19" s="72" cm="1">
        <f t="array" aca="1" ref="W19" ca="1">SUMIFS(OFFSET(REL_D,,MATCH(W$1,IND,0)-1),REL_D,W$3,IF(LEFT($D19,1)="N",NwID,OrgID),$D19)</f>
        <v>1</v>
      </c>
      <c r="X19" s="55" cm="1">
        <f t="array" aca="1" ref="X19" ca="1">SUMIFS(OFFSET(REL_D,,MATCH(X$1,IND,0)-1),REL_D,X$3,IF(LEFT($D19,1)="N",NwID,OrgID),$D19)</f>
        <v>2</v>
      </c>
      <c r="Y19" s="55" cm="1">
        <f t="array" aca="1" ref="Y19" ca="1">SUMIFS(OFFSET(REL_D,,MATCH(Y$1,IND,0)-1),REL_D,Y$3,IF(LEFT($D19,1)="N",NwID,OrgID),$D19)</f>
        <v>37</v>
      </c>
      <c r="Z19" s="71" cm="1">
        <f t="array" aca="1" ref="Z19" ca="1">SUMIFS(OFFSET(REL_D,,MATCH(Z$1,IND,0)-1),REL_D,Z$3,IF(LEFT($D19,1)="N",NwID,OrgID),$D19)</f>
        <v>0</v>
      </c>
      <c r="AA19" s="172">
        <f t="shared" ca="1" si="20"/>
        <v>40</v>
      </c>
      <c r="AB19" s="172">
        <f t="shared" ca="1" si="9"/>
        <v>73</v>
      </c>
      <c r="AC19" s="71">
        <f t="shared" ca="1" si="21"/>
        <v>0</v>
      </c>
      <c r="AD19" s="61">
        <f t="shared" ca="1" si="22"/>
        <v>7.5</v>
      </c>
      <c r="AE19" s="77">
        <f t="shared" ca="1" si="23"/>
        <v>7.5</v>
      </c>
    </row>
    <row r="20" spans="2:31" ht="12.75" customHeight="1" x14ac:dyDescent="0.25">
      <c r="B20" s="3" t="str">
        <f>VLOOKUP(D20,PRACTICE!A6:E47,5,0)</f>
        <v>NW2</v>
      </c>
      <c r="C20" s="3" t="str">
        <f>VLOOKUP(D20,PRACTICE!A6:E47,2,0)</f>
        <v>Brooke Road Surgery</v>
      </c>
      <c r="D20" s="3" t="s">
        <v>51</v>
      </c>
      <c r="E20" s="63">
        <f t="shared" ca="1" si="15"/>
        <v>4728</v>
      </c>
      <c r="F20" s="63">
        <f t="shared" ca="1" si="15"/>
        <v>0</v>
      </c>
      <c r="G20" s="61">
        <f t="shared" ca="1" si="16"/>
        <v>0</v>
      </c>
      <c r="H20" s="72" cm="1">
        <f t="array" aca="1" ref="H20" ca="1">SUMIFS(OFFSET(REL_D,,MATCH(H$1,IND,0)-1),REL_D,H$3,IF(LEFT($D20,1)="N",NwID,OrgID),$D20)</f>
        <v>0</v>
      </c>
      <c r="I20" s="55" cm="1">
        <f t="array" aca="1" ref="I20" ca="1">SUMIFS(OFFSET(REL_D,,MATCH(I$1,IND,0)-1),REL_D,I$3,IF(LEFT($D20,1)="N",NwID,OrgID),$D20)</f>
        <v>0</v>
      </c>
      <c r="J20" s="55" cm="1">
        <f t="array" aca="1" ref="J20" ca="1">SUMIFS(OFFSET(REL_D,,MATCH(J$1,IND,0)-1),REL_D,J$3,IF(LEFT($D20,1)="N",NwID,OrgID),$D20)</f>
        <v>0</v>
      </c>
      <c r="K20" s="55" cm="1">
        <f t="array" aca="1" ref="K20" ca="1">SUMIFS(OFFSET(REL_D,,MATCH(K$1,IND,0)-1),REL_D,K$3,IF(LEFT($D20,1)="N",NwID,OrgID),$D20)</f>
        <v>0</v>
      </c>
      <c r="L20" s="72">
        <f t="shared" ca="1" si="17"/>
        <v>0</v>
      </c>
      <c r="M20" s="72" cm="1">
        <f t="array" aca="1" ref="M20" ca="1">SUMIFS(OFFSET(REL_D,,MATCH(M$1,IND,0)-1),REL_D,M$3,IF(LEFT($D20,1)="N",NwID,OrgID),$D20)</f>
        <v>0</v>
      </c>
      <c r="N20" s="55" cm="1">
        <f t="array" aca="1" ref="N20" ca="1">SUMIFS(OFFSET(REL_D,,MATCH(N$1,IND,0)-1),REL_D,N$3,IF(LEFT($D20,1)="N",NwID,OrgID),$D20)</f>
        <v>0</v>
      </c>
      <c r="O20" s="55" cm="1">
        <f t="array" aca="1" ref="O20" ca="1">SUMIFS(OFFSET(REL_D,,MATCH(O$1,IND,0)-1),REL_D,O$3,IF(LEFT($D20,1)="N",NwID,OrgID),$D20)</f>
        <v>0</v>
      </c>
      <c r="P20" s="55" cm="1">
        <f t="array" aca="1" ref="P20" ca="1">SUMIFS(OFFSET(REL_D,,MATCH(P$1,IND,0)-1),REL_D,P$3,IF(LEFT($D20,1)="N",NwID,OrgID),$D20)</f>
        <v>0</v>
      </c>
      <c r="Q20" s="72">
        <f t="shared" ca="1" si="18"/>
        <v>0</v>
      </c>
      <c r="R20" s="72" cm="1">
        <f t="array" aca="1" ref="R20" ca="1">SUMIFS(OFFSET(REL_D,,MATCH(R$1,IND,0)-1),REL_D,R$3,IF(LEFT($D20,1)="N",NwID,OrgID),$D20)</f>
        <v>23</v>
      </c>
      <c r="S20" s="55" cm="1">
        <f t="array" aca="1" ref="S20" ca="1">SUMIFS(OFFSET(REL_D,,MATCH(S$1,IND,0)-1),REL_D,S$3,IF(LEFT($D20,1)="N",NwID,OrgID),$D20)</f>
        <v>5</v>
      </c>
      <c r="T20" s="55" cm="1">
        <f t="array" aca="1" ref="T20" ca="1">SUMIFS(OFFSET(REL_D,,MATCH(T$1,IND,0)-1),REL_D,T$3,IF(LEFT($D20,1)="N",NwID,OrgID),$D20)</f>
        <v>0</v>
      </c>
      <c r="U20" s="55" cm="1">
        <f t="array" aca="1" ref="U20" ca="1">SUMIFS(OFFSET(REL_D,,MATCH(U$1,IND,0)-1),REL_D,U$3,IF(LEFT($D20,1)="N",NwID,OrgID),$D20)</f>
        <v>4</v>
      </c>
      <c r="V20" s="72">
        <f t="shared" ca="1" si="19"/>
        <v>32</v>
      </c>
      <c r="W20" s="72" cm="1">
        <f t="array" aca="1" ref="W20" ca="1">SUMIFS(OFFSET(REL_D,,MATCH(W$1,IND,0)-1),REL_D,W$3,IF(LEFT($D20,1)="N",NwID,OrgID),$D20)</f>
        <v>6</v>
      </c>
      <c r="X20" s="55" cm="1">
        <f t="array" aca="1" ref="X20" ca="1">SUMIFS(OFFSET(REL_D,,MATCH(X$1,IND,0)-1),REL_D,X$3,IF(LEFT($D20,1)="N",NwID,OrgID),$D20)</f>
        <v>24</v>
      </c>
      <c r="Y20" s="55" cm="1">
        <f t="array" aca="1" ref="Y20" ca="1">SUMIFS(OFFSET(REL_D,,MATCH(Y$1,IND,0)-1),REL_D,Y$3,IF(LEFT($D20,1)="N",NwID,OrgID),$D20)</f>
        <v>2</v>
      </c>
      <c r="Z20" s="71" cm="1">
        <f t="array" aca="1" ref="Z20" ca="1">SUMIFS(OFFSET(REL_D,,MATCH(Z$1,IND,0)-1),REL_D,Z$3,IF(LEFT($D20,1)="N",NwID,OrgID),$D20)</f>
        <v>6</v>
      </c>
      <c r="AA20" s="172">
        <f t="shared" ca="1" si="20"/>
        <v>38</v>
      </c>
      <c r="AB20" s="172">
        <f t="shared" ca="1" si="9"/>
        <v>70</v>
      </c>
      <c r="AC20" s="71">
        <f t="shared" ca="1" si="21"/>
        <v>0</v>
      </c>
      <c r="AD20" s="61">
        <f t="shared" ca="1" si="22"/>
        <v>0</v>
      </c>
      <c r="AE20" s="77">
        <f t="shared" ca="1" si="23"/>
        <v>0</v>
      </c>
    </row>
    <row r="21" spans="2:31" ht="12.75" customHeight="1" x14ac:dyDescent="0.25">
      <c r="B21" s="3" t="str">
        <f>VLOOKUP(D21,PRACTICE!A7:E48,5,0)</f>
        <v>NW1</v>
      </c>
      <c r="C21" s="3" t="str">
        <f>VLOOKUP(D21,PRACTICE!A7:E48,2,0)</f>
        <v xml:space="preserve">Cedar Practice </v>
      </c>
      <c r="D21" s="3" t="s">
        <v>52</v>
      </c>
      <c r="E21" s="63">
        <f t="shared" ca="1" si="15"/>
        <v>8171</v>
      </c>
      <c r="F21" s="63">
        <f t="shared" ca="1" si="15"/>
        <v>1</v>
      </c>
      <c r="G21" s="61">
        <f t="shared" ca="1" si="16"/>
        <v>25</v>
      </c>
      <c r="H21" s="72" cm="1">
        <f t="array" aca="1" ref="H21" ca="1">SUMIFS(OFFSET(REL_D,,MATCH(H$1,IND,0)-1),REL_D,H$3,IF(LEFT($D21,1)="N",NwID,OrgID),$D21)</f>
        <v>48</v>
      </c>
      <c r="I21" s="55" cm="1">
        <f t="array" aca="1" ref="I21" ca="1">SUMIFS(OFFSET(REL_D,,MATCH(I$1,IND,0)-1),REL_D,I$3,IF(LEFT($D21,1)="N",NwID,OrgID),$D21)</f>
        <v>0</v>
      </c>
      <c r="J21" s="55" cm="1">
        <f t="array" aca="1" ref="J21" ca="1">SUMIFS(OFFSET(REL_D,,MATCH(J$1,IND,0)-1),REL_D,J$3,IF(LEFT($D21,1)="N",NwID,OrgID),$D21)</f>
        <v>0</v>
      </c>
      <c r="K21" s="55" cm="1">
        <f t="array" aca="1" ref="K21" ca="1">SUMIFS(OFFSET(REL_D,,MATCH(K$1,IND,0)-1),REL_D,K$3,IF(LEFT($D21,1)="N",NwID,OrgID),$D21)</f>
        <v>0</v>
      </c>
      <c r="L21" s="72">
        <f t="shared" ca="1" si="17"/>
        <v>48</v>
      </c>
      <c r="M21" s="72" cm="1">
        <f t="array" aca="1" ref="M21" ca="1">SUMIFS(OFFSET(REL_D,,MATCH(M$1,IND,0)-1),REL_D,M$3,IF(LEFT($D21,1)="N",NwID,OrgID),$D21)</f>
        <v>61</v>
      </c>
      <c r="N21" s="55" cm="1">
        <f t="array" aca="1" ref="N21" ca="1">SUMIFS(OFFSET(REL_D,,MATCH(N$1,IND,0)-1),REL_D,N$3,IF(LEFT($D21,1)="N",NwID,OrgID),$D21)</f>
        <v>0</v>
      </c>
      <c r="O21" s="55" cm="1">
        <f t="array" aca="1" ref="O21" ca="1">SUMIFS(OFFSET(REL_D,,MATCH(O$1,IND,0)-1),REL_D,O$3,IF(LEFT($D21,1)="N",NwID,OrgID),$D21)</f>
        <v>0</v>
      </c>
      <c r="P21" s="55" cm="1">
        <f t="array" aca="1" ref="P21" ca="1">SUMIFS(OFFSET(REL_D,,MATCH(P$1,IND,0)-1),REL_D,P$3,IF(LEFT($D21,1)="N",NwID,OrgID),$D21)</f>
        <v>0</v>
      </c>
      <c r="Q21" s="72">
        <f t="shared" ca="1" si="18"/>
        <v>61</v>
      </c>
      <c r="R21" s="72" cm="1">
        <f t="array" aca="1" ref="R21" ca="1">SUMIFS(OFFSET(REL_D,,MATCH(R$1,IND,0)-1),REL_D,R$3,IF(LEFT($D21,1)="N",NwID,OrgID),$D21)</f>
        <v>22</v>
      </c>
      <c r="S21" s="55" cm="1">
        <f t="array" aca="1" ref="S21" ca="1">SUMIFS(OFFSET(REL_D,,MATCH(S$1,IND,0)-1),REL_D,S$3,IF(LEFT($D21,1)="N",NwID,OrgID),$D21)</f>
        <v>45</v>
      </c>
      <c r="T21" s="55" cm="1">
        <f t="array" aca="1" ref="T21" ca="1">SUMIFS(OFFSET(REL_D,,MATCH(T$1,IND,0)-1),REL_D,T$3,IF(LEFT($D21,1)="N",NwID,OrgID),$D21)</f>
        <v>0</v>
      </c>
      <c r="U21" s="55" cm="1">
        <f t="array" aca="1" ref="U21" ca="1">SUMIFS(OFFSET(REL_D,,MATCH(U$1,IND,0)-1),REL_D,U$3,IF(LEFT($D21,1)="N",NwID,OrgID),$D21)</f>
        <v>0</v>
      </c>
      <c r="V21" s="72">
        <f t="shared" ca="1" si="19"/>
        <v>67</v>
      </c>
      <c r="W21" s="72" cm="1">
        <f t="array" aca="1" ref="W21" ca="1">SUMIFS(OFFSET(REL_D,,MATCH(W$1,IND,0)-1),REL_D,W$3,IF(LEFT($D21,1)="N",NwID,OrgID),$D21)</f>
        <v>32</v>
      </c>
      <c r="X21" s="55" cm="1">
        <f t="array" aca="1" ref="X21" ca="1">SUMIFS(OFFSET(REL_D,,MATCH(X$1,IND,0)-1),REL_D,X$3,IF(LEFT($D21,1)="N",NwID,OrgID),$D21)</f>
        <v>15</v>
      </c>
      <c r="Y21" s="55" cm="1">
        <f t="array" aca="1" ref="Y21" ca="1">SUMIFS(OFFSET(REL_D,,MATCH(Y$1,IND,0)-1),REL_D,Y$3,IF(LEFT($D21,1)="N",NwID,OrgID),$D21)</f>
        <v>63</v>
      </c>
      <c r="Z21" s="71" cm="1">
        <f t="array" aca="1" ref="Z21" ca="1">SUMIFS(OFFSET(REL_D,,MATCH(Z$1,IND,0)-1),REL_D,Z$3,IF(LEFT($D21,1)="N",NwID,OrgID),$D21)</f>
        <v>0</v>
      </c>
      <c r="AA21" s="172">
        <f t="shared" ca="1" si="20"/>
        <v>110</v>
      </c>
      <c r="AB21" s="172">
        <f t="shared" ca="1" si="9"/>
        <v>286</v>
      </c>
      <c r="AC21" s="71">
        <f t="shared" ca="1" si="21"/>
        <v>0</v>
      </c>
      <c r="AD21" s="61">
        <f t="shared" ca="1" si="22"/>
        <v>120</v>
      </c>
      <c r="AE21" s="77">
        <f t="shared" ca="1" si="23"/>
        <v>145</v>
      </c>
    </row>
    <row r="22" spans="2:31" ht="12.75" customHeight="1" x14ac:dyDescent="0.25">
      <c r="B22" s="3" t="str">
        <f>VLOOKUP(D22,PRACTICE!A8:E49,5,0)</f>
        <v>NE2</v>
      </c>
      <c r="C22" s="3" t="str">
        <f>VLOOKUP(D22,PRACTICE!A8:E49,2,0)</f>
        <v>Clapton Surgery</v>
      </c>
      <c r="D22" s="3" t="s">
        <v>53</v>
      </c>
      <c r="E22" s="63">
        <f t="shared" ca="1" si="15"/>
        <v>6183</v>
      </c>
      <c r="F22" s="63">
        <f t="shared" ca="1" si="15"/>
        <v>0</v>
      </c>
      <c r="G22" s="61">
        <f t="shared" ca="1" si="16"/>
        <v>0</v>
      </c>
      <c r="H22" s="72" cm="1">
        <f t="array" aca="1" ref="H22" ca="1">SUMIFS(OFFSET(REL_D,,MATCH(H$1,IND,0)-1),REL_D,H$3,IF(LEFT($D22,1)="N",NwID,OrgID),$D22)</f>
        <v>0</v>
      </c>
      <c r="I22" s="55" cm="1">
        <f t="array" aca="1" ref="I22" ca="1">SUMIFS(OFFSET(REL_D,,MATCH(I$1,IND,0)-1),REL_D,I$3,IF(LEFT($D22,1)="N",NwID,OrgID),$D22)</f>
        <v>0</v>
      </c>
      <c r="J22" s="55" cm="1">
        <f t="array" aca="1" ref="J22" ca="1">SUMIFS(OFFSET(REL_D,,MATCH(J$1,IND,0)-1),REL_D,J$3,IF(LEFT($D22,1)="N",NwID,OrgID),$D22)</f>
        <v>0</v>
      </c>
      <c r="K22" s="55" cm="1">
        <f t="array" aca="1" ref="K22" ca="1">SUMIFS(OFFSET(REL_D,,MATCH(K$1,IND,0)-1),REL_D,K$3,IF(LEFT($D22,1)="N",NwID,OrgID),$D22)</f>
        <v>0</v>
      </c>
      <c r="L22" s="72">
        <f t="shared" ca="1" si="17"/>
        <v>0</v>
      </c>
      <c r="M22" s="72" cm="1">
        <f t="array" aca="1" ref="M22" ca="1">SUMIFS(OFFSET(REL_D,,MATCH(M$1,IND,0)-1),REL_D,M$3,IF(LEFT($D22,1)="N",NwID,OrgID),$D22)</f>
        <v>3</v>
      </c>
      <c r="N22" s="55" cm="1">
        <f t="array" aca="1" ref="N22" ca="1">SUMIFS(OFFSET(REL_D,,MATCH(N$1,IND,0)-1),REL_D,N$3,IF(LEFT($D22,1)="N",NwID,OrgID),$D22)</f>
        <v>0</v>
      </c>
      <c r="O22" s="55" cm="1">
        <f t="array" aca="1" ref="O22" ca="1">SUMIFS(OFFSET(REL_D,,MATCH(O$1,IND,0)-1),REL_D,O$3,IF(LEFT($D22,1)="N",NwID,OrgID),$D22)</f>
        <v>1</v>
      </c>
      <c r="P22" s="55" cm="1">
        <f t="array" aca="1" ref="P22" ca="1">SUMIFS(OFFSET(REL_D,,MATCH(P$1,IND,0)-1),REL_D,P$3,IF(LEFT($D22,1)="N",NwID,OrgID),$D22)</f>
        <v>0</v>
      </c>
      <c r="Q22" s="72">
        <f t="shared" ca="1" si="18"/>
        <v>4</v>
      </c>
      <c r="R22" s="72" cm="1">
        <f t="array" aca="1" ref="R22" ca="1">SUMIFS(OFFSET(REL_D,,MATCH(R$1,IND,0)-1),REL_D,R$3,IF(LEFT($D22,1)="N",NwID,OrgID),$D22)</f>
        <v>5</v>
      </c>
      <c r="S22" s="55" cm="1">
        <f t="array" aca="1" ref="S22" ca="1">SUMIFS(OFFSET(REL_D,,MATCH(S$1,IND,0)-1),REL_D,S$3,IF(LEFT($D22,1)="N",NwID,OrgID),$D22)</f>
        <v>2</v>
      </c>
      <c r="T22" s="55" cm="1">
        <f t="array" aca="1" ref="T22" ca="1">SUMIFS(OFFSET(REL_D,,MATCH(T$1,IND,0)-1),REL_D,T$3,IF(LEFT($D22,1)="N",NwID,OrgID),$D22)</f>
        <v>1</v>
      </c>
      <c r="U22" s="55" cm="1">
        <f t="array" aca="1" ref="U22" ca="1">SUMIFS(OFFSET(REL_D,,MATCH(U$1,IND,0)-1),REL_D,U$3,IF(LEFT($D22,1)="N",NwID,OrgID),$D22)</f>
        <v>2</v>
      </c>
      <c r="V22" s="72">
        <f t="shared" ca="1" si="19"/>
        <v>10</v>
      </c>
      <c r="W22" s="72" cm="1">
        <f t="array" aca="1" ref="W22" ca="1">SUMIFS(OFFSET(REL_D,,MATCH(W$1,IND,0)-1),REL_D,W$3,IF(LEFT($D22,1)="N",NwID,OrgID),$D22)</f>
        <v>0</v>
      </c>
      <c r="X22" s="55" cm="1">
        <f t="array" aca="1" ref="X22" ca="1">SUMIFS(OFFSET(REL_D,,MATCH(X$1,IND,0)-1),REL_D,X$3,IF(LEFT($D22,1)="N",NwID,OrgID),$D22)</f>
        <v>0</v>
      </c>
      <c r="Y22" s="55" cm="1">
        <f t="array" aca="1" ref="Y22" ca="1">SUMIFS(OFFSET(REL_D,,MATCH(Y$1,IND,0)-1),REL_D,Y$3,IF(LEFT($D22,1)="N",NwID,OrgID),$D22)</f>
        <v>15</v>
      </c>
      <c r="Z22" s="71" cm="1">
        <f t="array" aca="1" ref="Z22" ca="1">SUMIFS(OFFSET(REL_D,,MATCH(Z$1,IND,0)-1),REL_D,Z$3,IF(LEFT($D22,1)="N",NwID,OrgID),$D22)</f>
        <v>2</v>
      </c>
      <c r="AA22" s="172">
        <f t="shared" ca="1" si="20"/>
        <v>17</v>
      </c>
      <c r="AB22" s="172">
        <f t="shared" ca="1" si="9"/>
        <v>31</v>
      </c>
      <c r="AC22" s="71">
        <f t="shared" ca="1" si="21"/>
        <v>0</v>
      </c>
      <c r="AD22" s="61">
        <f t="shared" ca="1" si="22"/>
        <v>0</v>
      </c>
      <c r="AE22" s="77">
        <f t="shared" ca="1" si="23"/>
        <v>0</v>
      </c>
    </row>
    <row r="23" spans="2:31" ht="12.75" customHeight="1" x14ac:dyDescent="0.25">
      <c r="B23" s="3" t="str">
        <f>VLOOKUP(D23,PRACTICE!A9:E50,5,0)</f>
        <v>NE1</v>
      </c>
      <c r="C23" s="3" t="str">
        <f>VLOOKUP(D23,PRACTICE!A9:E50,2,0)</f>
        <v xml:space="preserve">Cranwich Road Surgery </v>
      </c>
      <c r="D23" s="3" t="s">
        <v>54</v>
      </c>
      <c r="E23" s="63">
        <f t="shared" ca="1" si="15"/>
        <v>8722</v>
      </c>
      <c r="F23" s="63">
        <f t="shared" ca="1" si="15"/>
        <v>0</v>
      </c>
      <c r="G23" s="61">
        <f t="shared" ca="1" si="16"/>
        <v>0</v>
      </c>
      <c r="H23" s="72" cm="1">
        <f t="array" aca="1" ref="H23" ca="1">SUMIFS(OFFSET(REL_D,,MATCH(H$1,IND,0)-1),REL_D,H$3,IF(LEFT($D23,1)="N",NwID,OrgID),$D23)</f>
        <v>1</v>
      </c>
      <c r="I23" s="55" cm="1">
        <f t="array" aca="1" ref="I23" ca="1">SUMIFS(OFFSET(REL_D,,MATCH(I$1,IND,0)-1),REL_D,I$3,IF(LEFT($D23,1)="N",NwID,OrgID),$D23)</f>
        <v>0</v>
      </c>
      <c r="J23" s="55" cm="1">
        <f t="array" aca="1" ref="J23" ca="1">SUMIFS(OFFSET(REL_D,,MATCH(J$1,IND,0)-1),REL_D,J$3,IF(LEFT($D23,1)="N",NwID,OrgID),$D23)</f>
        <v>0</v>
      </c>
      <c r="K23" s="55" cm="1">
        <f t="array" aca="1" ref="K23" ca="1">SUMIFS(OFFSET(REL_D,,MATCH(K$1,IND,0)-1),REL_D,K$3,IF(LEFT($D23,1)="N",NwID,OrgID),$D23)</f>
        <v>1</v>
      </c>
      <c r="L23" s="72">
        <f t="shared" ca="1" si="17"/>
        <v>2</v>
      </c>
      <c r="M23" s="72" cm="1">
        <f t="array" aca="1" ref="M23" ca="1">SUMIFS(OFFSET(REL_D,,MATCH(M$1,IND,0)-1),REL_D,M$3,IF(LEFT($D23,1)="N",NwID,OrgID),$D23)</f>
        <v>1</v>
      </c>
      <c r="N23" s="55" cm="1">
        <f t="array" aca="1" ref="N23" ca="1">SUMIFS(OFFSET(REL_D,,MATCH(N$1,IND,0)-1),REL_D,N$3,IF(LEFT($D23,1)="N",NwID,OrgID),$D23)</f>
        <v>0</v>
      </c>
      <c r="O23" s="55" cm="1">
        <f t="array" aca="1" ref="O23" ca="1">SUMIFS(OFFSET(REL_D,,MATCH(O$1,IND,0)-1),REL_D,O$3,IF(LEFT($D23,1)="N",NwID,OrgID),$D23)</f>
        <v>0</v>
      </c>
      <c r="P23" s="55" cm="1">
        <f t="array" aca="1" ref="P23" ca="1">SUMIFS(OFFSET(REL_D,,MATCH(P$1,IND,0)-1),REL_D,P$3,IF(LEFT($D23,1)="N",NwID,OrgID),$D23)</f>
        <v>1</v>
      </c>
      <c r="Q23" s="72">
        <f t="shared" ca="1" si="18"/>
        <v>2</v>
      </c>
      <c r="R23" s="72" cm="1">
        <f t="array" aca="1" ref="R23" ca="1">SUMIFS(OFFSET(REL_D,,MATCH(R$1,IND,0)-1),REL_D,R$3,IF(LEFT($D23,1)="N",NwID,OrgID),$D23)</f>
        <v>3</v>
      </c>
      <c r="S23" s="55" cm="1">
        <f t="array" aca="1" ref="S23" ca="1">SUMIFS(OFFSET(REL_D,,MATCH(S$1,IND,0)-1),REL_D,S$3,IF(LEFT($D23,1)="N",NwID,OrgID),$D23)</f>
        <v>0</v>
      </c>
      <c r="T23" s="55" cm="1">
        <f t="array" aca="1" ref="T23" ca="1">SUMIFS(OFFSET(REL_D,,MATCH(T$1,IND,0)-1),REL_D,T$3,IF(LEFT($D23,1)="N",NwID,OrgID),$D23)</f>
        <v>0</v>
      </c>
      <c r="U23" s="55" cm="1">
        <f t="array" aca="1" ref="U23" ca="1">SUMIFS(OFFSET(REL_D,,MATCH(U$1,IND,0)-1),REL_D,U$3,IF(LEFT($D23,1)="N",NwID,OrgID),$D23)</f>
        <v>2</v>
      </c>
      <c r="V23" s="72">
        <f t="shared" ca="1" si="19"/>
        <v>5</v>
      </c>
      <c r="W23" s="72" cm="1">
        <f t="array" aca="1" ref="W23" ca="1">SUMIFS(OFFSET(REL_D,,MATCH(W$1,IND,0)-1),REL_D,W$3,IF(LEFT($D23,1)="N",NwID,OrgID),$D23)</f>
        <v>3</v>
      </c>
      <c r="X23" s="55" cm="1">
        <f t="array" aca="1" ref="X23" ca="1">SUMIFS(OFFSET(REL_D,,MATCH(X$1,IND,0)-1),REL_D,X$3,IF(LEFT($D23,1)="N",NwID,OrgID),$D23)</f>
        <v>0</v>
      </c>
      <c r="Y23" s="55" cm="1">
        <f t="array" aca="1" ref="Y23" ca="1">SUMIFS(OFFSET(REL_D,,MATCH(Y$1,IND,0)-1),REL_D,Y$3,IF(LEFT($D23,1)="N",NwID,OrgID),$D23)</f>
        <v>0</v>
      </c>
      <c r="Z23" s="71" cm="1">
        <f t="array" aca="1" ref="Z23" ca="1">SUMIFS(OFFSET(REL_D,,MATCH(Z$1,IND,0)-1),REL_D,Z$3,IF(LEFT($D23,1)="N",NwID,OrgID),$D23)</f>
        <v>2</v>
      </c>
      <c r="AA23" s="172">
        <f t="shared" ca="1" si="20"/>
        <v>5</v>
      </c>
      <c r="AB23" s="172">
        <f t="shared" ca="1" si="9"/>
        <v>14</v>
      </c>
      <c r="AC23" s="71">
        <f t="shared" ca="1" si="21"/>
        <v>1</v>
      </c>
      <c r="AD23" s="61">
        <f t="shared" ca="1" si="22"/>
        <v>12.5</v>
      </c>
      <c r="AE23" s="77">
        <f t="shared" ca="1" si="23"/>
        <v>12.5</v>
      </c>
    </row>
    <row r="24" spans="2:31" ht="12.75" customHeight="1" x14ac:dyDescent="0.25">
      <c r="B24" s="3" t="str">
        <f>VLOOKUP(D24,PRACTICE!A10:E51,5,0)</f>
        <v>SW1</v>
      </c>
      <c r="C24" s="3" t="str">
        <f>VLOOKUP(D24,PRACTICE!A10:E51,2,0)</f>
        <v>Dalston Practice</v>
      </c>
      <c r="D24" s="3" t="s">
        <v>55</v>
      </c>
      <c r="E24" s="63">
        <f t="shared" ca="1" si="15"/>
        <v>6164</v>
      </c>
      <c r="F24" s="63">
        <f t="shared" ca="1" si="15"/>
        <v>0</v>
      </c>
      <c r="G24" s="61">
        <f t="shared" ca="1" si="16"/>
        <v>0</v>
      </c>
      <c r="H24" s="72" cm="1">
        <f t="array" aca="1" ref="H24" ca="1">SUMIFS(OFFSET(REL_D,,MATCH(H$1,IND,0)-1),REL_D,H$3,IF(LEFT($D24,1)="N",NwID,OrgID),$D24)</f>
        <v>0</v>
      </c>
      <c r="I24" s="55" cm="1">
        <f t="array" aca="1" ref="I24" ca="1">SUMIFS(OFFSET(REL_D,,MATCH(I$1,IND,0)-1),REL_D,I$3,IF(LEFT($D24,1)="N",NwID,OrgID),$D24)</f>
        <v>0</v>
      </c>
      <c r="J24" s="55" cm="1">
        <f t="array" aca="1" ref="J24" ca="1">SUMIFS(OFFSET(REL_D,,MATCH(J$1,IND,0)-1),REL_D,J$3,IF(LEFT($D24,1)="N",NwID,OrgID),$D24)</f>
        <v>0</v>
      </c>
      <c r="K24" s="55" cm="1">
        <f t="array" aca="1" ref="K24" ca="1">SUMIFS(OFFSET(REL_D,,MATCH(K$1,IND,0)-1),REL_D,K$3,IF(LEFT($D24,1)="N",NwID,OrgID),$D24)</f>
        <v>0</v>
      </c>
      <c r="L24" s="72">
        <f t="shared" ca="1" si="17"/>
        <v>0</v>
      </c>
      <c r="M24" s="72" cm="1">
        <f t="array" aca="1" ref="M24" ca="1">SUMIFS(OFFSET(REL_D,,MATCH(M$1,IND,0)-1),REL_D,M$3,IF(LEFT($D24,1)="N",NwID,OrgID),$D24)</f>
        <v>13</v>
      </c>
      <c r="N24" s="55" cm="1">
        <f t="array" aca="1" ref="N24" ca="1">SUMIFS(OFFSET(REL_D,,MATCH(N$1,IND,0)-1),REL_D,N$3,IF(LEFT($D24,1)="N",NwID,OrgID),$D24)</f>
        <v>0</v>
      </c>
      <c r="O24" s="55" cm="1">
        <f t="array" aca="1" ref="O24" ca="1">SUMIFS(OFFSET(REL_D,,MATCH(O$1,IND,0)-1),REL_D,O$3,IF(LEFT($D24,1)="N",NwID,OrgID),$D24)</f>
        <v>0</v>
      </c>
      <c r="P24" s="55" cm="1">
        <f t="array" aca="1" ref="P24" ca="1">SUMIFS(OFFSET(REL_D,,MATCH(P$1,IND,0)-1),REL_D,P$3,IF(LEFT($D24,1)="N",NwID,OrgID),$D24)</f>
        <v>2</v>
      </c>
      <c r="Q24" s="72">
        <f t="shared" ca="1" si="18"/>
        <v>15</v>
      </c>
      <c r="R24" s="72" cm="1">
        <f t="array" aca="1" ref="R24" ca="1">SUMIFS(OFFSET(REL_D,,MATCH(R$1,IND,0)-1),REL_D,R$3,IF(LEFT($D24,1)="N",NwID,OrgID),$D24)</f>
        <v>13</v>
      </c>
      <c r="S24" s="55" cm="1">
        <f t="array" aca="1" ref="S24" ca="1">SUMIFS(OFFSET(REL_D,,MATCH(S$1,IND,0)-1),REL_D,S$3,IF(LEFT($D24,1)="N",NwID,OrgID),$D24)</f>
        <v>2</v>
      </c>
      <c r="T24" s="55" cm="1">
        <f t="array" aca="1" ref="T24" ca="1">SUMIFS(OFFSET(REL_D,,MATCH(T$1,IND,0)-1),REL_D,T$3,IF(LEFT($D24,1)="N",NwID,OrgID),$D24)</f>
        <v>0</v>
      </c>
      <c r="U24" s="55" cm="1">
        <f t="array" aca="1" ref="U24" ca="1">SUMIFS(OFFSET(REL_D,,MATCH(U$1,IND,0)-1),REL_D,U$3,IF(LEFT($D24,1)="N",NwID,OrgID),$D24)</f>
        <v>2</v>
      </c>
      <c r="V24" s="72">
        <f t="shared" ca="1" si="19"/>
        <v>17</v>
      </c>
      <c r="W24" s="72" cm="1">
        <f t="array" aca="1" ref="W24" ca="1">SUMIFS(OFFSET(REL_D,,MATCH(W$1,IND,0)-1),REL_D,W$3,IF(LEFT($D24,1)="N",NwID,OrgID),$D24)</f>
        <v>31</v>
      </c>
      <c r="X24" s="55" cm="1">
        <f t="array" aca="1" ref="X24" ca="1">SUMIFS(OFFSET(REL_D,,MATCH(X$1,IND,0)-1),REL_D,X$3,IF(LEFT($D24,1)="N",NwID,OrgID),$D24)</f>
        <v>7</v>
      </c>
      <c r="Y24" s="55" cm="1">
        <f t="array" aca="1" ref="Y24" ca="1">SUMIFS(OFFSET(REL_D,,MATCH(Y$1,IND,0)-1),REL_D,Y$3,IF(LEFT($D24,1)="N",NwID,OrgID),$D24)</f>
        <v>1</v>
      </c>
      <c r="Z24" s="71" cm="1">
        <f t="array" aca="1" ref="Z24" ca="1">SUMIFS(OFFSET(REL_D,,MATCH(Z$1,IND,0)-1),REL_D,Z$3,IF(LEFT($D24,1)="N",NwID,OrgID),$D24)</f>
        <v>3</v>
      </c>
      <c r="AA24" s="172">
        <f t="shared" ca="1" si="20"/>
        <v>42</v>
      </c>
      <c r="AB24" s="172">
        <f t="shared" ca="1" si="9"/>
        <v>74</v>
      </c>
      <c r="AC24" s="71">
        <f t="shared" ca="1" si="21"/>
        <v>0</v>
      </c>
      <c r="AD24" s="61">
        <f t="shared" ca="1" si="22"/>
        <v>0</v>
      </c>
      <c r="AE24" s="77">
        <f t="shared" ca="1" si="23"/>
        <v>0</v>
      </c>
    </row>
    <row r="25" spans="2:31" ht="12.75" customHeight="1" x14ac:dyDescent="0.25">
      <c r="B25" s="3" t="str">
        <f>VLOOKUP(D25,PRACTICE!A11:E52,5,0)</f>
        <v>SW2</v>
      </c>
      <c r="C25" s="3" t="str">
        <f>VLOOKUP(D25,PRACTICE!A11:E52,2,0)</f>
        <v>De Beauvoir Surgery</v>
      </c>
      <c r="D25" s="3" t="s">
        <v>56</v>
      </c>
      <c r="E25" s="63">
        <f t="shared" ca="1" si="15"/>
        <v>12405</v>
      </c>
      <c r="F25" s="63">
        <f t="shared" ca="1" si="15"/>
        <v>0</v>
      </c>
      <c r="G25" s="61">
        <f t="shared" ca="1" si="16"/>
        <v>0</v>
      </c>
      <c r="H25" s="72" cm="1">
        <f t="array" aca="1" ref="H25" ca="1">SUMIFS(OFFSET(REL_D,,MATCH(H$1,IND,0)-1),REL_D,H$3,IF(LEFT($D25,1)="N",NwID,OrgID),$D25)</f>
        <v>0</v>
      </c>
      <c r="I25" s="55" cm="1">
        <f t="array" aca="1" ref="I25" ca="1">SUMIFS(OFFSET(REL_D,,MATCH(I$1,IND,0)-1),REL_D,I$3,IF(LEFT($D25,1)="N",NwID,OrgID),$D25)</f>
        <v>0</v>
      </c>
      <c r="J25" s="55" cm="1">
        <f t="array" aca="1" ref="J25" ca="1">SUMIFS(OFFSET(REL_D,,MATCH(J$1,IND,0)-1),REL_D,J$3,IF(LEFT($D25,1)="N",NwID,OrgID),$D25)</f>
        <v>0</v>
      </c>
      <c r="K25" s="55" cm="1">
        <f t="array" aca="1" ref="K25" ca="1">SUMIFS(OFFSET(REL_D,,MATCH(K$1,IND,0)-1),REL_D,K$3,IF(LEFT($D25,1)="N",NwID,OrgID),$D25)</f>
        <v>0</v>
      </c>
      <c r="L25" s="72">
        <f t="shared" ca="1" si="17"/>
        <v>0</v>
      </c>
      <c r="M25" s="72" cm="1">
        <f t="array" aca="1" ref="M25" ca="1">SUMIFS(OFFSET(REL_D,,MATCH(M$1,IND,0)-1),REL_D,M$3,IF(LEFT($D25,1)="N",NwID,OrgID),$D25)</f>
        <v>34</v>
      </c>
      <c r="N25" s="55" cm="1">
        <f t="array" aca="1" ref="N25" ca="1">SUMIFS(OFFSET(REL_D,,MATCH(N$1,IND,0)-1),REL_D,N$3,IF(LEFT($D25,1)="N",NwID,OrgID),$D25)</f>
        <v>0</v>
      </c>
      <c r="O25" s="55" cm="1">
        <f t="array" aca="1" ref="O25" ca="1">SUMIFS(OFFSET(REL_D,,MATCH(O$1,IND,0)-1),REL_D,O$3,IF(LEFT($D25,1)="N",NwID,OrgID),$D25)</f>
        <v>0</v>
      </c>
      <c r="P25" s="55" cm="1">
        <f t="array" aca="1" ref="P25" ca="1">SUMIFS(OFFSET(REL_D,,MATCH(P$1,IND,0)-1),REL_D,P$3,IF(LEFT($D25,1)="N",NwID,OrgID),$D25)</f>
        <v>0</v>
      </c>
      <c r="Q25" s="72">
        <f t="shared" ca="1" si="18"/>
        <v>34</v>
      </c>
      <c r="R25" s="72" cm="1">
        <f t="array" aca="1" ref="R25" ca="1">SUMIFS(OFFSET(REL_D,,MATCH(R$1,IND,0)-1),REL_D,R$3,IF(LEFT($D25,1)="N",NwID,OrgID),$D25)</f>
        <v>34</v>
      </c>
      <c r="S25" s="55" cm="1">
        <f t="array" aca="1" ref="S25" ca="1">SUMIFS(OFFSET(REL_D,,MATCH(S$1,IND,0)-1),REL_D,S$3,IF(LEFT($D25,1)="N",NwID,OrgID),$D25)</f>
        <v>0</v>
      </c>
      <c r="T25" s="55" cm="1">
        <f t="array" aca="1" ref="T25" ca="1">SUMIFS(OFFSET(REL_D,,MATCH(T$1,IND,0)-1),REL_D,T$3,IF(LEFT($D25,1)="N",NwID,OrgID),$D25)</f>
        <v>0</v>
      </c>
      <c r="U25" s="55" cm="1">
        <f t="array" aca="1" ref="U25" ca="1">SUMIFS(OFFSET(REL_D,,MATCH(U$1,IND,0)-1),REL_D,U$3,IF(LEFT($D25,1)="N",NwID,OrgID),$D25)</f>
        <v>0</v>
      </c>
      <c r="V25" s="72">
        <f t="shared" ca="1" si="19"/>
        <v>34</v>
      </c>
      <c r="W25" s="72" cm="1">
        <f t="array" aca="1" ref="W25" ca="1">SUMIFS(OFFSET(REL_D,,MATCH(W$1,IND,0)-1),REL_D,W$3,IF(LEFT($D25,1)="N",NwID,OrgID),$D25)</f>
        <v>35</v>
      </c>
      <c r="X25" s="55" cm="1">
        <f t="array" aca="1" ref="X25" ca="1">SUMIFS(OFFSET(REL_D,,MATCH(X$1,IND,0)-1),REL_D,X$3,IF(LEFT($D25,1)="N",NwID,OrgID),$D25)</f>
        <v>2</v>
      </c>
      <c r="Y25" s="55" cm="1">
        <f t="array" aca="1" ref="Y25" ca="1">SUMIFS(OFFSET(REL_D,,MATCH(Y$1,IND,0)-1),REL_D,Y$3,IF(LEFT($D25,1)="N",NwID,OrgID),$D25)</f>
        <v>0</v>
      </c>
      <c r="Z25" s="71" cm="1">
        <f t="array" aca="1" ref="Z25" ca="1">SUMIFS(OFFSET(REL_D,,MATCH(Z$1,IND,0)-1),REL_D,Z$3,IF(LEFT($D25,1)="N",NwID,OrgID),$D25)</f>
        <v>0</v>
      </c>
      <c r="AA25" s="172">
        <f t="shared" ca="1" si="20"/>
        <v>37</v>
      </c>
      <c r="AB25" s="172">
        <f ca="1">SUM(L25,Q25,V25,AA25)</f>
        <v>105</v>
      </c>
      <c r="AC25" s="71">
        <f t="shared" ca="1" si="21"/>
        <v>0</v>
      </c>
      <c r="AD25" s="61">
        <f t="shared" ca="1" si="22"/>
        <v>0</v>
      </c>
      <c r="AE25" s="77">
        <f t="shared" ca="1" si="23"/>
        <v>0</v>
      </c>
    </row>
    <row r="26" spans="2:31" ht="12.75" customHeight="1" x14ac:dyDescent="0.25">
      <c r="B26" s="3" t="str">
        <f>VLOOKUP(D26,PRACTICE!A12:E53,5,0)</f>
        <v>NE2</v>
      </c>
      <c r="C26" s="3" t="str">
        <f>VLOOKUP(D26,PRACTICE!A12:E53,2,0)</f>
        <v>Elm Practice</v>
      </c>
      <c r="D26" s="3" t="s">
        <v>57</v>
      </c>
      <c r="E26" s="63">
        <f t="shared" ca="1" si="15"/>
        <v>3093</v>
      </c>
      <c r="F26" s="63">
        <f t="shared" ca="1" si="15"/>
        <v>0</v>
      </c>
      <c r="G26" s="61">
        <f t="shared" ca="1" si="16"/>
        <v>0</v>
      </c>
      <c r="H26" s="72" cm="1">
        <f t="array" aca="1" ref="H26" ca="1">SUMIFS(OFFSET(REL_D,,MATCH(H$1,IND,0)-1),REL_D,H$3,IF(LEFT($D26,1)="N",NwID,OrgID),$D26)</f>
        <v>0</v>
      </c>
      <c r="I26" s="55" cm="1">
        <f t="array" aca="1" ref="I26" ca="1">SUMIFS(OFFSET(REL_D,,MATCH(I$1,IND,0)-1),REL_D,I$3,IF(LEFT($D26,1)="N",NwID,OrgID),$D26)</f>
        <v>0</v>
      </c>
      <c r="J26" s="55" cm="1">
        <f t="array" aca="1" ref="J26" ca="1">SUMIFS(OFFSET(REL_D,,MATCH(J$1,IND,0)-1),REL_D,J$3,IF(LEFT($D26,1)="N",NwID,OrgID),$D26)</f>
        <v>0</v>
      </c>
      <c r="K26" s="55" cm="1">
        <f t="array" aca="1" ref="K26" ca="1">SUMIFS(OFFSET(REL_D,,MATCH(K$1,IND,0)-1),REL_D,K$3,IF(LEFT($D26,1)="N",NwID,OrgID),$D26)</f>
        <v>0</v>
      </c>
      <c r="L26" s="72">
        <f t="shared" ca="1" si="17"/>
        <v>0</v>
      </c>
      <c r="M26" s="72" cm="1">
        <f t="array" aca="1" ref="M26" ca="1">SUMIFS(OFFSET(REL_D,,MATCH(M$1,IND,0)-1),REL_D,M$3,IF(LEFT($D26,1)="N",NwID,OrgID),$D26)</f>
        <v>0</v>
      </c>
      <c r="N26" s="55" cm="1">
        <f t="array" aca="1" ref="N26" ca="1">SUMIFS(OFFSET(REL_D,,MATCH(N$1,IND,0)-1),REL_D,N$3,IF(LEFT($D26,1)="N",NwID,OrgID),$D26)</f>
        <v>0</v>
      </c>
      <c r="O26" s="55" cm="1">
        <f t="array" aca="1" ref="O26" ca="1">SUMIFS(OFFSET(REL_D,,MATCH(O$1,IND,0)-1),REL_D,O$3,IF(LEFT($D26,1)="N",NwID,OrgID),$D26)</f>
        <v>0</v>
      </c>
      <c r="P26" s="55" cm="1">
        <f t="array" aca="1" ref="P26" ca="1">SUMIFS(OFFSET(REL_D,,MATCH(P$1,IND,0)-1),REL_D,P$3,IF(LEFT($D26,1)="N",NwID,OrgID),$D26)</f>
        <v>0</v>
      </c>
      <c r="Q26" s="72">
        <f t="shared" ca="1" si="18"/>
        <v>0</v>
      </c>
      <c r="R26" s="72" cm="1">
        <f t="array" aca="1" ref="R26" ca="1">SUMIFS(OFFSET(REL_D,,MATCH(R$1,IND,0)-1),REL_D,R$3,IF(LEFT($D26,1)="N",NwID,OrgID),$D26)</f>
        <v>0</v>
      </c>
      <c r="S26" s="55" cm="1">
        <f t="array" aca="1" ref="S26" ca="1">SUMIFS(OFFSET(REL_D,,MATCH(S$1,IND,0)-1),REL_D,S$3,IF(LEFT($D26,1)="N",NwID,OrgID),$D26)</f>
        <v>0</v>
      </c>
      <c r="T26" s="55" cm="1">
        <f t="array" aca="1" ref="T26" ca="1">SUMIFS(OFFSET(REL_D,,MATCH(T$1,IND,0)-1),REL_D,T$3,IF(LEFT($D26,1)="N",NwID,OrgID),$D26)</f>
        <v>0</v>
      </c>
      <c r="U26" s="55" cm="1">
        <f t="array" aca="1" ref="U26" ca="1">SUMIFS(OFFSET(REL_D,,MATCH(U$1,IND,0)-1),REL_D,U$3,IF(LEFT($D26,1)="N",NwID,OrgID),$D26)</f>
        <v>0</v>
      </c>
      <c r="V26" s="72">
        <f t="shared" ca="1" si="19"/>
        <v>0</v>
      </c>
      <c r="W26" s="72" cm="1">
        <f t="array" aca="1" ref="W26" ca="1">SUMIFS(OFFSET(REL_D,,MATCH(W$1,IND,0)-1),REL_D,W$3,IF(LEFT($D26,1)="N",NwID,OrgID),$D26)</f>
        <v>0</v>
      </c>
      <c r="X26" s="55" cm="1">
        <f t="array" aca="1" ref="X26" ca="1">SUMIFS(OFFSET(REL_D,,MATCH(X$1,IND,0)-1),REL_D,X$3,IF(LEFT($D26,1)="N",NwID,OrgID),$D26)</f>
        <v>0</v>
      </c>
      <c r="Y26" s="55" cm="1">
        <f t="array" aca="1" ref="Y26" ca="1">SUMIFS(OFFSET(REL_D,,MATCH(Y$1,IND,0)-1),REL_D,Y$3,IF(LEFT($D26,1)="N",NwID,OrgID),$D26)</f>
        <v>0</v>
      </c>
      <c r="Z26" s="71" cm="1">
        <f t="array" aca="1" ref="Z26" ca="1">SUMIFS(OFFSET(REL_D,,MATCH(Z$1,IND,0)-1),REL_D,Z$3,IF(LEFT($D26,1)="N",NwID,OrgID),$D26)</f>
        <v>0</v>
      </c>
      <c r="AA26" s="172">
        <f t="shared" ca="1" si="20"/>
        <v>0</v>
      </c>
      <c r="AB26" s="172">
        <f t="shared" ca="1" si="9"/>
        <v>0</v>
      </c>
      <c r="AC26" s="71">
        <f t="shared" ca="1" si="21"/>
        <v>0</v>
      </c>
      <c r="AD26" s="61">
        <f t="shared" ca="1" si="22"/>
        <v>0</v>
      </c>
      <c r="AE26" s="77">
        <f t="shared" ca="1" si="23"/>
        <v>0</v>
      </c>
    </row>
    <row r="27" spans="2:31" ht="12.75" customHeight="1" x14ac:dyDescent="0.25">
      <c r="B27" s="3" t="str">
        <f>VLOOKUP(D27,PRACTICE!A13:E54,5,0)</f>
        <v>SE2</v>
      </c>
      <c r="C27" s="3" t="str">
        <f>VLOOKUP(D27,PRACTICE!A13:E54,2,0)</f>
        <v xml:space="preserve">Elsdale Street Surgery </v>
      </c>
      <c r="D27" s="3" t="s">
        <v>58</v>
      </c>
      <c r="E27" s="63">
        <f t="shared" ca="1" si="15"/>
        <v>7358</v>
      </c>
      <c r="F27" s="63">
        <f t="shared" ca="1" si="15"/>
        <v>0</v>
      </c>
      <c r="G27" s="61">
        <f t="shared" ca="1" si="16"/>
        <v>0</v>
      </c>
      <c r="H27" s="72" cm="1">
        <f t="array" aca="1" ref="H27" ca="1">SUMIFS(OFFSET(REL_D,,MATCH(H$1,IND,0)-1),REL_D,H$3,IF(LEFT($D27,1)="N",NwID,OrgID),$D27)</f>
        <v>11</v>
      </c>
      <c r="I27" s="55" cm="1">
        <f t="array" aca="1" ref="I27" ca="1">SUMIFS(OFFSET(REL_D,,MATCH(I$1,IND,0)-1),REL_D,I$3,IF(LEFT($D27,1)="N",NwID,OrgID),$D27)</f>
        <v>0</v>
      </c>
      <c r="J27" s="55" cm="1">
        <f t="array" aca="1" ref="J27" ca="1">SUMIFS(OFFSET(REL_D,,MATCH(J$1,IND,0)-1),REL_D,J$3,IF(LEFT($D27,1)="N",NwID,OrgID),$D27)</f>
        <v>0</v>
      </c>
      <c r="K27" s="55" cm="1">
        <f t="array" aca="1" ref="K27" ca="1">SUMIFS(OFFSET(REL_D,,MATCH(K$1,IND,0)-1),REL_D,K$3,IF(LEFT($D27,1)="N",NwID,OrgID),$D27)</f>
        <v>0</v>
      </c>
      <c r="L27" s="72">
        <f t="shared" ca="1" si="17"/>
        <v>11</v>
      </c>
      <c r="M27" s="72" cm="1">
        <f t="array" aca="1" ref="M27" ca="1">SUMIFS(OFFSET(REL_D,,MATCH(M$1,IND,0)-1),REL_D,M$3,IF(LEFT($D27,1)="N",NwID,OrgID),$D27)</f>
        <v>11</v>
      </c>
      <c r="N27" s="55" cm="1">
        <f t="array" aca="1" ref="N27" ca="1">SUMIFS(OFFSET(REL_D,,MATCH(N$1,IND,0)-1),REL_D,N$3,IF(LEFT($D27,1)="N",NwID,OrgID),$D27)</f>
        <v>0</v>
      </c>
      <c r="O27" s="55" cm="1">
        <f t="array" aca="1" ref="O27" ca="1">SUMIFS(OFFSET(REL_D,,MATCH(O$1,IND,0)-1),REL_D,O$3,IF(LEFT($D27,1)="N",NwID,OrgID),$D27)</f>
        <v>0</v>
      </c>
      <c r="P27" s="55" cm="1">
        <f t="array" aca="1" ref="P27" ca="1">SUMIFS(OFFSET(REL_D,,MATCH(P$1,IND,0)-1),REL_D,P$3,IF(LEFT($D27,1)="N",NwID,OrgID),$D27)</f>
        <v>0</v>
      </c>
      <c r="Q27" s="72">
        <f t="shared" ca="1" si="18"/>
        <v>11</v>
      </c>
      <c r="R27" s="72" cm="1">
        <f t="array" aca="1" ref="R27" ca="1">SUMIFS(OFFSET(REL_D,,MATCH(R$1,IND,0)-1),REL_D,R$3,IF(LEFT($D27,1)="N",NwID,OrgID),$D27)</f>
        <v>11</v>
      </c>
      <c r="S27" s="55" cm="1">
        <f t="array" aca="1" ref="S27" ca="1">SUMIFS(OFFSET(REL_D,,MATCH(S$1,IND,0)-1),REL_D,S$3,IF(LEFT($D27,1)="N",NwID,OrgID),$D27)</f>
        <v>0</v>
      </c>
      <c r="T27" s="55" cm="1">
        <f t="array" aca="1" ref="T27" ca="1">SUMIFS(OFFSET(REL_D,,MATCH(T$1,IND,0)-1),REL_D,T$3,IF(LEFT($D27,1)="N",NwID,OrgID),$D27)</f>
        <v>0</v>
      </c>
      <c r="U27" s="55" cm="1">
        <f t="array" aca="1" ref="U27" ca="1">SUMIFS(OFFSET(REL_D,,MATCH(U$1,IND,0)-1),REL_D,U$3,IF(LEFT($D27,1)="N",NwID,OrgID),$D27)</f>
        <v>0</v>
      </c>
      <c r="V27" s="72">
        <f t="shared" ca="1" si="19"/>
        <v>11</v>
      </c>
      <c r="W27" s="72" cm="1">
        <f t="array" aca="1" ref="W27" ca="1">SUMIFS(OFFSET(REL_D,,MATCH(W$1,IND,0)-1),REL_D,W$3,IF(LEFT($D27,1)="N",NwID,OrgID),$D27)</f>
        <v>1</v>
      </c>
      <c r="X27" s="55" cm="1">
        <f t="array" aca="1" ref="X27" ca="1">SUMIFS(OFFSET(REL_D,,MATCH(X$1,IND,0)-1),REL_D,X$3,IF(LEFT($D27,1)="N",NwID,OrgID),$D27)</f>
        <v>1</v>
      </c>
      <c r="Y27" s="55" cm="1">
        <f t="array" aca="1" ref="Y27" ca="1">SUMIFS(OFFSET(REL_D,,MATCH(Y$1,IND,0)-1),REL_D,Y$3,IF(LEFT($D27,1)="N",NwID,OrgID),$D27)</f>
        <v>11</v>
      </c>
      <c r="Z27" s="71" cm="1">
        <f t="array" aca="1" ref="Z27" ca="1">SUMIFS(OFFSET(REL_D,,MATCH(Z$1,IND,0)-1),REL_D,Z$3,IF(LEFT($D27,1)="N",NwID,OrgID),$D27)</f>
        <v>0</v>
      </c>
      <c r="AA27" s="172">
        <f t="shared" ca="1" si="20"/>
        <v>13</v>
      </c>
      <c r="AB27" s="172">
        <f t="shared" ca="1" si="9"/>
        <v>46</v>
      </c>
      <c r="AC27" s="71">
        <f t="shared" ca="1" si="21"/>
        <v>0</v>
      </c>
      <c r="AD27" s="61">
        <f t="shared" ca="1" si="22"/>
        <v>27.5</v>
      </c>
      <c r="AE27" s="77">
        <f t="shared" ca="1" si="23"/>
        <v>27.5</v>
      </c>
    </row>
    <row r="28" spans="2:31" ht="12.75" customHeight="1" x14ac:dyDescent="0.25">
      <c r="B28" s="3" t="str">
        <f>VLOOKUP(D28,PRACTICE!A14:E55,5,0)</f>
        <v>NE2</v>
      </c>
      <c r="C28" s="3" t="str">
        <f>VLOOKUP(D28,PRACTICE!A14:E55,2,0)</f>
        <v>Gadvhi Practice</v>
      </c>
      <c r="D28" s="3" t="s">
        <v>59</v>
      </c>
      <c r="E28" s="63">
        <f t="shared" ca="1" si="15"/>
        <v>5195</v>
      </c>
      <c r="F28" s="63">
        <f t="shared" ca="1" si="15"/>
        <v>0</v>
      </c>
      <c r="G28" s="61">
        <f t="shared" ca="1" si="16"/>
        <v>0</v>
      </c>
      <c r="H28" s="72" cm="1">
        <f t="array" aca="1" ref="H28" ca="1">SUMIFS(OFFSET(REL_D,,MATCH(H$1,IND,0)-1),REL_D,H$3,IF(LEFT($D28,1)="N",NwID,OrgID),$D28)</f>
        <v>11</v>
      </c>
      <c r="I28" s="55" cm="1">
        <f t="array" aca="1" ref="I28" ca="1">SUMIFS(OFFSET(REL_D,,MATCH(I$1,IND,0)-1),REL_D,I$3,IF(LEFT($D28,1)="N",NwID,OrgID),$D28)</f>
        <v>0</v>
      </c>
      <c r="J28" s="55" cm="1">
        <f t="array" aca="1" ref="J28" ca="1">SUMIFS(OFFSET(REL_D,,MATCH(J$1,IND,0)-1),REL_D,J$3,IF(LEFT($D28,1)="N",NwID,OrgID),$D28)</f>
        <v>0</v>
      </c>
      <c r="K28" s="55" cm="1">
        <f t="array" aca="1" ref="K28" ca="1">SUMIFS(OFFSET(REL_D,,MATCH(K$1,IND,0)-1),REL_D,K$3,IF(LEFT($D28,1)="N",NwID,OrgID),$D28)</f>
        <v>0</v>
      </c>
      <c r="L28" s="72">
        <f t="shared" ca="1" si="17"/>
        <v>11</v>
      </c>
      <c r="M28" s="72" cm="1">
        <f t="array" aca="1" ref="M28" ca="1">SUMIFS(OFFSET(REL_D,,MATCH(M$1,IND,0)-1),REL_D,M$3,IF(LEFT($D28,1)="N",NwID,OrgID),$D28)</f>
        <v>6</v>
      </c>
      <c r="N28" s="55" cm="1">
        <f t="array" aca="1" ref="N28" ca="1">SUMIFS(OFFSET(REL_D,,MATCH(N$1,IND,0)-1),REL_D,N$3,IF(LEFT($D28,1)="N",NwID,OrgID),$D28)</f>
        <v>4</v>
      </c>
      <c r="O28" s="55" cm="1">
        <f t="array" aca="1" ref="O28" ca="1">SUMIFS(OFFSET(REL_D,,MATCH(O$1,IND,0)-1),REL_D,O$3,IF(LEFT($D28,1)="N",NwID,OrgID),$D28)</f>
        <v>4</v>
      </c>
      <c r="P28" s="55" cm="1">
        <f t="array" aca="1" ref="P28" ca="1">SUMIFS(OFFSET(REL_D,,MATCH(P$1,IND,0)-1),REL_D,P$3,IF(LEFT($D28,1)="N",NwID,OrgID),$D28)</f>
        <v>0</v>
      </c>
      <c r="Q28" s="72">
        <f t="shared" ca="1" si="18"/>
        <v>14</v>
      </c>
      <c r="R28" s="72" cm="1">
        <f t="array" aca="1" ref="R28" ca="1">SUMIFS(OFFSET(REL_D,,MATCH(R$1,IND,0)-1),REL_D,R$3,IF(LEFT($D28,1)="N",NwID,OrgID),$D28)</f>
        <v>7</v>
      </c>
      <c r="S28" s="55" cm="1">
        <f t="array" aca="1" ref="S28" ca="1">SUMIFS(OFFSET(REL_D,,MATCH(S$1,IND,0)-1),REL_D,S$3,IF(LEFT($D28,1)="N",NwID,OrgID),$D28)</f>
        <v>2</v>
      </c>
      <c r="T28" s="55" cm="1">
        <f t="array" aca="1" ref="T28" ca="1">SUMIFS(OFFSET(REL_D,,MATCH(T$1,IND,0)-1),REL_D,T$3,IF(LEFT($D28,1)="N",NwID,OrgID),$D28)</f>
        <v>6</v>
      </c>
      <c r="U28" s="55" cm="1">
        <f t="array" aca="1" ref="U28" ca="1">SUMIFS(OFFSET(REL_D,,MATCH(U$1,IND,0)-1),REL_D,U$3,IF(LEFT($D28,1)="N",NwID,OrgID),$D28)</f>
        <v>0</v>
      </c>
      <c r="V28" s="72">
        <f t="shared" ca="1" si="19"/>
        <v>15</v>
      </c>
      <c r="W28" s="72" cm="1">
        <f t="array" aca="1" ref="W28" ca="1">SUMIFS(OFFSET(REL_D,,MATCH(W$1,IND,0)-1),REL_D,W$3,IF(LEFT($D28,1)="N",NwID,OrgID),$D28)</f>
        <v>10</v>
      </c>
      <c r="X28" s="55" cm="1">
        <f t="array" aca="1" ref="X28" ca="1">SUMIFS(OFFSET(REL_D,,MATCH(X$1,IND,0)-1),REL_D,X$3,IF(LEFT($D28,1)="N",NwID,OrgID),$D28)</f>
        <v>2</v>
      </c>
      <c r="Y28" s="55" cm="1">
        <f t="array" aca="1" ref="Y28" ca="1">SUMIFS(OFFSET(REL_D,,MATCH(Y$1,IND,0)-1),REL_D,Y$3,IF(LEFT($D28,1)="N",NwID,OrgID),$D28)</f>
        <v>7</v>
      </c>
      <c r="Z28" s="71" cm="1">
        <f t="array" aca="1" ref="Z28" ca="1">SUMIFS(OFFSET(REL_D,,MATCH(Z$1,IND,0)-1),REL_D,Z$3,IF(LEFT($D28,1)="N",NwID,OrgID),$D28)</f>
        <v>0</v>
      </c>
      <c r="AA28" s="172">
        <f t="shared" ca="1" si="20"/>
        <v>19</v>
      </c>
      <c r="AB28" s="172">
        <f t="shared" ca="1" si="9"/>
        <v>59</v>
      </c>
      <c r="AC28" s="71">
        <f t="shared" ca="1" si="21"/>
        <v>0</v>
      </c>
      <c r="AD28" s="61">
        <f t="shared" ca="1" si="22"/>
        <v>27.5</v>
      </c>
      <c r="AE28" s="77">
        <f t="shared" ca="1" si="23"/>
        <v>27.5</v>
      </c>
    </row>
    <row r="29" spans="2:31" ht="12.75" customHeight="1" x14ac:dyDescent="0.25">
      <c r="B29" s="3" t="str">
        <f>VLOOKUP(D29,PRACTICE!A15:E56,5,0)</f>
        <v>SE2</v>
      </c>
      <c r="C29" s="3" t="str">
        <f>VLOOKUP(D29,PRACTICE!A15:E56,2,0)</f>
        <v>Greenhouse Health Centre</v>
      </c>
      <c r="D29" s="3" t="s">
        <v>60</v>
      </c>
      <c r="E29" s="63">
        <f t="shared" ca="1" si="15"/>
        <v>1245</v>
      </c>
      <c r="F29" s="63">
        <f t="shared" ca="1" si="15"/>
        <v>21</v>
      </c>
      <c r="G29" s="61">
        <f t="shared" ca="1" si="16"/>
        <v>525</v>
      </c>
      <c r="H29" s="72" cm="1">
        <f t="array" aca="1" ref="H29" ca="1">SUMIFS(OFFSET(REL_D,,MATCH(H$1,IND,0)-1),REL_D,H$3,IF(LEFT($D29,1)="N",NwID,OrgID),$D29)</f>
        <v>0</v>
      </c>
      <c r="I29" s="55" cm="1">
        <f t="array" aca="1" ref="I29" ca="1">SUMIFS(OFFSET(REL_D,,MATCH(I$1,IND,0)-1),REL_D,I$3,IF(LEFT($D29,1)="N",NwID,OrgID),$D29)</f>
        <v>0</v>
      </c>
      <c r="J29" s="55" cm="1">
        <f t="array" aca="1" ref="J29" ca="1">SUMIFS(OFFSET(REL_D,,MATCH(J$1,IND,0)-1),REL_D,J$3,IF(LEFT($D29,1)="N",NwID,OrgID),$D29)</f>
        <v>0</v>
      </c>
      <c r="K29" s="55" cm="1">
        <f t="array" aca="1" ref="K29" ca="1">SUMIFS(OFFSET(REL_D,,MATCH(K$1,IND,0)-1),REL_D,K$3,IF(LEFT($D29,1)="N",NwID,OrgID),$D29)</f>
        <v>0</v>
      </c>
      <c r="L29" s="72">
        <f t="shared" ca="1" si="17"/>
        <v>0</v>
      </c>
      <c r="M29" s="72" cm="1">
        <f t="array" aca="1" ref="M29" ca="1">SUMIFS(OFFSET(REL_D,,MATCH(M$1,IND,0)-1),REL_D,M$3,IF(LEFT($D29,1)="N",NwID,OrgID),$D29)</f>
        <v>0</v>
      </c>
      <c r="N29" s="55" cm="1">
        <f t="array" aca="1" ref="N29" ca="1">SUMIFS(OFFSET(REL_D,,MATCH(N$1,IND,0)-1),REL_D,N$3,IF(LEFT($D29,1)="N",NwID,OrgID),$D29)</f>
        <v>0</v>
      </c>
      <c r="O29" s="55" cm="1">
        <f t="array" aca="1" ref="O29" ca="1">SUMIFS(OFFSET(REL_D,,MATCH(O$1,IND,0)-1),REL_D,O$3,IF(LEFT($D29,1)="N",NwID,OrgID),$D29)</f>
        <v>0</v>
      </c>
      <c r="P29" s="55" cm="1">
        <f t="array" aca="1" ref="P29" ca="1">SUMIFS(OFFSET(REL_D,,MATCH(P$1,IND,0)-1),REL_D,P$3,IF(LEFT($D29,1)="N",NwID,OrgID),$D29)</f>
        <v>0</v>
      </c>
      <c r="Q29" s="72">
        <f t="shared" ca="1" si="18"/>
        <v>0</v>
      </c>
      <c r="R29" s="72" cm="1">
        <f t="array" aca="1" ref="R29" ca="1">SUMIFS(OFFSET(REL_D,,MATCH(R$1,IND,0)-1),REL_D,R$3,IF(LEFT($D29,1)="N",NwID,OrgID),$D29)</f>
        <v>0</v>
      </c>
      <c r="S29" s="55" cm="1">
        <f t="array" aca="1" ref="S29" ca="1">SUMIFS(OFFSET(REL_D,,MATCH(S$1,IND,0)-1),REL_D,S$3,IF(LEFT($D29,1)="N",NwID,OrgID),$D29)</f>
        <v>0</v>
      </c>
      <c r="T29" s="55" cm="1">
        <f t="array" aca="1" ref="T29" ca="1">SUMIFS(OFFSET(REL_D,,MATCH(T$1,IND,0)-1),REL_D,T$3,IF(LEFT($D29,1)="N",NwID,OrgID),$D29)</f>
        <v>0</v>
      </c>
      <c r="U29" s="55" cm="1">
        <f t="array" aca="1" ref="U29" ca="1">SUMIFS(OFFSET(REL_D,,MATCH(U$1,IND,0)-1),REL_D,U$3,IF(LEFT($D29,1)="N",NwID,OrgID),$D29)</f>
        <v>0</v>
      </c>
      <c r="V29" s="72">
        <f t="shared" ca="1" si="19"/>
        <v>0</v>
      </c>
      <c r="W29" s="72" cm="1">
        <f t="array" aca="1" ref="W29" ca="1">SUMIFS(OFFSET(REL_D,,MATCH(W$1,IND,0)-1),REL_D,W$3,IF(LEFT($D29,1)="N",NwID,OrgID),$D29)</f>
        <v>0</v>
      </c>
      <c r="X29" s="55" cm="1">
        <f t="array" aca="1" ref="X29" ca="1">SUMIFS(OFFSET(REL_D,,MATCH(X$1,IND,0)-1),REL_D,X$3,IF(LEFT($D29,1)="N",NwID,OrgID),$D29)</f>
        <v>1</v>
      </c>
      <c r="Y29" s="55" cm="1">
        <f t="array" aca="1" ref="Y29" ca="1">SUMIFS(OFFSET(REL_D,,MATCH(Y$1,IND,0)-1),REL_D,Y$3,IF(LEFT($D29,1)="N",NwID,OrgID),$D29)</f>
        <v>0</v>
      </c>
      <c r="Z29" s="71" cm="1">
        <f t="array" aca="1" ref="Z29" ca="1">SUMIFS(OFFSET(REL_D,,MATCH(Z$1,IND,0)-1),REL_D,Z$3,IF(LEFT($D29,1)="N",NwID,OrgID),$D29)</f>
        <v>0</v>
      </c>
      <c r="AA29" s="172">
        <f t="shared" ca="1" si="20"/>
        <v>1</v>
      </c>
      <c r="AB29" s="172">
        <f t="shared" ca="1" si="9"/>
        <v>1</v>
      </c>
      <c r="AC29" s="71">
        <f t="shared" ca="1" si="21"/>
        <v>0</v>
      </c>
      <c r="AD29" s="61">
        <f t="shared" ca="1" si="22"/>
        <v>0</v>
      </c>
      <c r="AE29" s="77">
        <f t="shared" ca="1" si="23"/>
        <v>525</v>
      </c>
    </row>
    <row r="30" spans="2:31" ht="12.75" customHeight="1" x14ac:dyDescent="0.25">
      <c r="B30" s="3" t="str">
        <f>VLOOKUP(D30,PRACTICE!A16:E57,5,0)</f>
        <v>NE2</v>
      </c>
      <c r="C30" s="3" t="str">
        <f>VLOOKUP(D30,PRACTICE!A16:E57,2,0)</f>
        <v>Healy Medical Centre</v>
      </c>
      <c r="D30" s="3" t="s">
        <v>61</v>
      </c>
      <c r="E30" s="63">
        <f t="shared" ca="1" si="15"/>
        <v>5740</v>
      </c>
      <c r="F30" s="63">
        <f t="shared" ca="1" si="15"/>
        <v>0</v>
      </c>
      <c r="G30" s="61">
        <f t="shared" ca="1" si="16"/>
        <v>0</v>
      </c>
      <c r="H30" s="72" cm="1">
        <f t="array" aca="1" ref="H30" ca="1">SUMIFS(OFFSET(REL_D,,MATCH(H$1,IND,0)-1),REL_D,H$3,IF(LEFT($D30,1)="N",NwID,OrgID),$D30)</f>
        <v>0</v>
      </c>
      <c r="I30" s="55" cm="1">
        <f t="array" aca="1" ref="I30" ca="1">SUMIFS(OFFSET(REL_D,,MATCH(I$1,IND,0)-1),REL_D,I$3,IF(LEFT($D30,1)="N",NwID,OrgID),$D30)</f>
        <v>0</v>
      </c>
      <c r="J30" s="55" cm="1">
        <f t="array" aca="1" ref="J30" ca="1">SUMIFS(OFFSET(REL_D,,MATCH(J$1,IND,0)-1),REL_D,J$3,IF(LEFT($D30,1)="N",NwID,OrgID),$D30)</f>
        <v>0</v>
      </c>
      <c r="K30" s="55" cm="1">
        <f t="array" aca="1" ref="K30" ca="1">SUMIFS(OFFSET(REL_D,,MATCH(K$1,IND,0)-1),REL_D,K$3,IF(LEFT($D30,1)="N",NwID,OrgID),$D30)</f>
        <v>0</v>
      </c>
      <c r="L30" s="72">
        <f t="shared" ca="1" si="17"/>
        <v>0</v>
      </c>
      <c r="M30" s="72" cm="1">
        <f t="array" aca="1" ref="M30" ca="1">SUMIFS(OFFSET(REL_D,,MATCH(M$1,IND,0)-1),REL_D,M$3,IF(LEFT($D30,1)="N",NwID,OrgID),$D30)</f>
        <v>0</v>
      </c>
      <c r="N30" s="55" cm="1">
        <f t="array" aca="1" ref="N30" ca="1">SUMIFS(OFFSET(REL_D,,MATCH(N$1,IND,0)-1),REL_D,N$3,IF(LEFT($D30,1)="N",NwID,OrgID),$D30)</f>
        <v>0</v>
      </c>
      <c r="O30" s="55" cm="1">
        <f t="array" aca="1" ref="O30" ca="1">SUMIFS(OFFSET(REL_D,,MATCH(O$1,IND,0)-1),REL_D,O$3,IF(LEFT($D30,1)="N",NwID,OrgID),$D30)</f>
        <v>0</v>
      </c>
      <c r="P30" s="55" cm="1">
        <f t="array" aca="1" ref="P30" ca="1">SUMIFS(OFFSET(REL_D,,MATCH(P$1,IND,0)-1),REL_D,P$3,IF(LEFT($D30,1)="N",NwID,OrgID),$D30)</f>
        <v>0</v>
      </c>
      <c r="Q30" s="72">
        <f t="shared" ca="1" si="18"/>
        <v>0</v>
      </c>
      <c r="R30" s="72" cm="1">
        <f t="array" aca="1" ref="R30" ca="1">SUMIFS(OFFSET(REL_D,,MATCH(R$1,IND,0)-1),REL_D,R$3,IF(LEFT($D30,1)="N",NwID,OrgID),$D30)</f>
        <v>8</v>
      </c>
      <c r="S30" s="55" cm="1">
        <f t="array" aca="1" ref="S30" ca="1">SUMIFS(OFFSET(REL_D,,MATCH(S$1,IND,0)-1),REL_D,S$3,IF(LEFT($D30,1)="N",NwID,OrgID),$D30)</f>
        <v>0</v>
      </c>
      <c r="T30" s="55" cm="1">
        <f t="array" aca="1" ref="T30" ca="1">SUMIFS(OFFSET(REL_D,,MATCH(T$1,IND,0)-1),REL_D,T$3,IF(LEFT($D30,1)="N",NwID,OrgID),$D30)</f>
        <v>0</v>
      </c>
      <c r="U30" s="55" cm="1">
        <f t="array" aca="1" ref="U30" ca="1">SUMIFS(OFFSET(REL_D,,MATCH(U$1,IND,0)-1),REL_D,U$3,IF(LEFT($D30,1)="N",NwID,OrgID),$D30)</f>
        <v>0</v>
      </c>
      <c r="V30" s="72">
        <f t="shared" ca="1" si="19"/>
        <v>8</v>
      </c>
      <c r="W30" s="72" cm="1">
        <f t="array" aca="1" ref="W30" ca="1">SUMIFS(OFFSET(REL_D,,MATCH(W$1,IND,0)-1),REL_D,W$3,IF(LEFT($D30,1)="N",NwID,OrgID),$D30)</f>
        <v>32</v>
      </c>
      <c r="X30" s="55" cm="1">
        <f t="array" aca="1" ref="X30" ca="1">SUMIFS(OFFSET(REL_D,,MATCH(X$1,IND,0)-1),REL_D,X$3,IF(LEFT($D30,1)="N",NwID,OrgID),$D30)</f>
        <v>7</v>
      </c>
      <c r="Y30" s="55" cm="1">
        <f t="array" aca="1" ref="Y30" ca="1">SUMIFS(OFFSET(REL_D,,MATCH(Y$1,IND,0)-1),REL_D,Y$3,IF(LEFT($D30,1)="N",NwID,OrgID),$D30)</f>
        <v>0</v>
      </c>
      <c r="Z30" s="71" cm="1">
        <f t="array" aca="1" ref="Z30" ca="1">SUMIFS(OFFSET(REL_D,,MATCH(Z$1,IND,0)-1),REL_D,Z$3,IF(LEFT($D30,1)="N",NwID,OrgID),$D30)</f>
        <v>0</v>
      </c>
      <c r="AA30" s="172">
        <f t="shared" ca="1" si="20"/>
        <v>39</v>
      </c>
      <c r="AB30" s="172">
        <f t="shared" ca="1" si="9"/>
        <v>47</v>
      </c>
      <c r="AC30" s="71">
        <f t="shared" ca="1" si="21"/>
        <v>0</v>
      </c>
      <c r="AD30" s="61">
        <f t="shared" ca="1" si="22"/>
        <v>0</v>
      </c>
      <c r="AE30" s="77">
        <f t="shared" ca="1" si="23"/>
        <v>0</v>
      </c>
    </row>
    <row r="31" spans="2:31" ht="12.75" customHeight="1" x14ac:dyDescent="0.25">
      <c r="B31" s="3" t="str">
        <f>VLOOKUP(D31,PRACTICE!A17:E58,5,0)</f>
        <v>NW1</v>
      </c>
      <c r="C31" s="3" t="str">
        <f>VLOOKUP(D31,PRACTICE!A17:E58,2,0)</f>
        <v>Heron Practice</v>
      </c>
      <c r="D31" s="3" t="s">
        <v>62</v>
      </c>
      <c r="E31" s="63">
        <f t="shared" ca="1" si="15"/>
        <v>12371</v>
      </c>
      <c r="F31" s="63">
        <f t="shared" ca="1" si="15"/>
        <v>5</v>
      </c>
      <c r="G31" s="61">
        <f t="shared" ca="1" si="16"/>
        <v>125</v>
      </c>
      <c r="H31" s="72" cm="1">
        <f t="array" aca="1" ref="H31" ca="1">SUMIFS(OFFSET(REL_D,,MATCH(H$1,IND,0)-1),REL_D,H$3,IF(LEFT($D31,1)="N",NwID,OrgID),$D31)</f>
        <v>11</v>
      </c>
      <c r="I31" s="55" cm="1">
        <f t="array" aca="1" ref="I31" ca="1">SUMIFS(OFFSET(REL_D,,MATCH(I$1,IND,0)-1),REL_D,I$3,IF(LEFT($D31,1)="N",NwID,OrgID),$D31)</f>
        <v>0</v>
      </c>
      <c r="J31" s="55" cm="1">
        <f t="array" aca="1" ref="J31" ca="1">SUMIFS(OFFSET(REL_D,,MATCH(J$1,IND,0)-1),REL_D,J$3,IF(LEFT($D31,1)="N",NwID,OrgID),$D31)</f>
        <v>0</v>
      </c>
      <c r="K31" s="55" cm="1">
        <f t="array" aca="1" ref="K31" ca="1">SUMIFS(OFFSET(REL_D,,MATCH(K$1,IND,0)-1),REL_D,K$3,IF(LEFT($D31,1)="N",NwID,OrgID),$D31)</f>
        <v>0</v>
      </c>
      <c r="L31" s="72">
        <f t="shared" ca="1" si="17"/>
        <v>11</v>
      </c>
      <c r="M31" s="72" cm="1">
        <f t="array" aca="1" ref="M31" ca="1">SUMIFS(OFFSET(REL_D,,MATCH(M$1,IND,0)-1),REL_D,M$3,IF(LEFT($D31,1)="N",NwID,OrgID),$D31)</f>
        <v>51</v>
      </c>
      <c r="N31" s="55" cm="1">
        <f t="array" aca="1" ref="N31" ca="1">SUMIFS(OFFSET(REL_D,,MATCH(N$1,IND,0)-1),REL_D,N$3,IF(LEFT($D31,1)="N",NwID,OrgID),$D31)</f>
        <v>8</v>
      </c>
      <c r="O31" s="55" cm="1">
        <f t="array" aca="1" ref="O31" ca="1">SUMIFS(OFFSET(REL_D,,MATCH(O$1,IND,0)-1),REL_D,O$3,IF(LEFT($D31,1)="N",NwID,OrgID),$D31)</f>
        <v>0</v>
      </c>
      <c r="P31" s="55" cm="1">
        <f t="array" aca="1" ref="P31" ca="1">SUMIFS(OFFSET(REL_D,,MATCH(P$1,IND,0)-1),REL_D,P$3,IF(LEFT($D31,1)="N",NwID,OrgID),$D31)</f>
        <v>0</v>
      </c>
      <c r="Q31" s="72">
        <f t="shared" ca="1" si="18"/>
        <v>59</v>
      </c>
      <c r="R31" s="72" cm="1">
        <f t="array" aca="1" ref="R31" ca="1">SUMIFS(OFFSET(REL_D,,MATCH(R$1,IND,0)-1),REL_D,R$3,IF(LEFT($D31,1)="N",NwID,OrgID),$D31)</f>
        <v>14</v>
      </c>
      <c r="S31" s="55" cm="1">
        <f t="array" aca="1" ref="S31" ca="1">SUMIFS(OFFSET(REL_D,,MATCH(S$1,IND,0)-1),REL_D,S$3,IF(LEFT($D31,1)="N",NwID,OrgID),$D31)</f>
        <v>36</v>
      </c>
      <c r="T31" s="55" cm="1">
        <f t="array" aca="1" ref="T31" ca="1">SUMIFS(OFFSET(REL_D,,MATCH(T$1,IND,0)-1),REL_D,T$3,IF(LEFT($D31,1)="N",NwID,OrgID),$D31)</f>
        <v>20</v>
      </c>
      <c r="U31" s="55" cm="1">
        <f t="array" aca="1" ref="U31" ca="1">SUMIFS(OFFSET(REL_D,,MATCH(U$1,IND,0)-1),REL_D,U$3,IF(LEFT($D31,1)="N",NwID,OrgID),$D31)</f>
        <v>0</v>
      </c>
      <c r="V31" s="72">
        <f t="shared" ca="1" si="19"/>
        <v>70</v>
      </c>
      <c r="W31" s="72" cm="1">
        <f t="array" aca="1" ref="W31" ca="1">SUMIFS(OFFSET(REL_D,,MATCH(W$1,IND,0)-1),REL_D,W$3,IF(LEFT($D31,1)="N",NwID,OrgID),$D31)</f>
        <v>18</v>
      </c>
      <c r="X31" s="55" cm="1">
        <f t="array" aca="1" ref="X31" ca="1">SUMIFS(OFFSET(REL_D,,MATCH(X$1,IND,0)-1),REL_D,X$3,IF(LEFT($D31,1)="N",NwID,OrgID),$D31)</f>
        <v>15</v>
      </c>
      <c r="Y31" s="55" cm="1">
        <f t="array" aca="1" ref="Y31" ca="1">SUMIFS(OFFSET(REL_D,,MATCH(Y$1,IND,0)-1),REL_D,Y$3,IF(LEFT($D31,1)="N",NwID,OrgID),$D31)</f>
        <v>56</v>
      </c>
      <c r="Z31" s="71" cm="1">
        <f t="array" aca="1" ref="Z31" ca="1">SUMIFS(OFFSET(REL_D,,MATCH(Z$1,IND,0)-1),REL_D,Z$3,IF(LEFT($D31,1)="N",NwID,OrgID),$D31)</f>
        <v>1</v>
      </c>
      <c r="AA31" s="172">
        <f t="shared" ca="1" si="20"/>
        <v>90</v>
      </c>
      <c r="AB31" s="172">
        <f t="shared" ca="1" si="9"/>
        <v>230</v>
      </c>
      <c r="AC31" s="71">
        <f t="shared" ca="1" si="21"/>
        <v>0</v>
      </c>
      <c r="AD31" s="61">
        <f t="shared" ca="1" si="22"/>
        <v>27.5</v>
      </c>
      <c r="AE31" s="77">
        <f t="shared" ca="1" si="23"/>
        <v>152.5</v>
      </c>
    </row>
    <row r="32" spans="2:31" ht="12.75" customHeight="1" x14ac:dyDescent="0.25">
      <c r="B32" s="3" t="str">
        <f>VLOOKUP(D32,PRACTICE!A18:E59,5,0)</f>
        <v>SW2</v>
      </c>
      <c r="C32" s="3" t="str">
        <f>VLOOKUP(D32,PRACTICE!A18:E59,2,0)</f>
        <v>Hoxton Surgery</v>
      </c>
      <c r="D32" s="3" t="s">
        <v>63</v>
      </c>
      <c r="E32" s="63">
        <f t="shared" ca="1" si="15"/>
        <v>9173</v>
      </c>
      <c r="F32" s="63">
        <f t="shared" ca="1" si="15"/>
        <v>0</v>
      </c>
      <c r="G32" s="61">
        <f t="shared" ca="1" si="16"/>
        <v>0</v>
      </c>
      <c r="H32" s="72" cm="1">
        <f t="array" aca="1" ref="H32" ca="1">SUMIFS(OFFSET(REL_D,,MATCH(H$1,IND,0)-1),REL_D,H$3,IF(LEFT($D32,1)="N",NwID,OrgID),$D32)</f>
        <v>0</v>
      </c>
      <c r="I32" s="55" cm="1">
        <f t="array" aca="1" ref="I32" ca="1">SUMIFS(OFFSET(REL_D,,MATCH(I$1,IND,0)-1),REL_D,I$3,IF(LEFT($D32,1)="N",NwID,OrgID),$D32)</f>
        <v>0</v>
      </c>
      <c r="J32" s="55" cm="1">
        <f t="array" aca="1" ref="J32" ca="1">SUMIFS(OFFSET(REL_D,,MATCH(J$1,IND,0)-1),REL_D,J$3,IF(LEFT($D32,1)="N",NwID,OrgID),$D32)</f>
        <v>0</v>
      </c>
      <c r="K32" s="55" cm="1">
        <f t="array" aca="1" ref="K32" ca="1">SUMIFS(OFFSET(REL_D,,MATCH(K$1,IND,0)-1),REL_D,K$3,IF(LEFT($D32,1)="N",NwID,OrgID),$D32)</f>
        <v>0</v>
      </c>
      <c r="L32" s="72">
        <f t="shared" ca="1" si="17"/>
        <v>0</v>
      </c>
      <c r="M32" s="72" cm="1">
        <f t="array" aca="1" ref="M32" ca="1">SUMIFS(OFFSET(REL_D,,MATCH(M$1,IND,0)-1),REL_D,M$3,IF(LEFT($D32,1)="N",NwID,OrgID),$D32)</f>
        <v>131</v>
      </c>
      <c r="N32" s="55" cm="1">
        <f t="array" aca="1" ref="N32" ca="1">SUMIFS(OFFSET(REL_D,,MATCH(N$1,IND,0)-1),REL_D,N$3,IF(LEFT($D32,1)="N",NwID,OrgID),$D32)</f>
        <v>0</v>
      </c>
      <c r="O32" s="55" cm="1">
        <f t="array" aca="1" ref="O32" ca="1">SUMIFS(OFFSET(REL_D,,MATCH(O$1,IND,0)-1),REL_D,O$3,IF(LEFT($D32,1)="N",NwID,OrgID),$D32)</f>
        <v>0</v>
      </c>
      <c r="P32" s="55" cm="1">
        <f t="array" aca="1" ref="P32" ca="1">SUMIFS(OFFSET(REL_D,,MATCH(P$1,IND,0)-1),REL_D,P$3,IF(LEFT($D32,1)="N",NwID,OrgID),$D32)</f>
        <v>0</v>
      </c>
      <c r="Q32" s="72">
        <f t="shared" ca="1" si="18"/>
        <v>131</v>
      </c>
      <c r="R32" s="72" cm="1">
        <f t="array" aca="1" ref="R32" ca="1">SUMIFS(OFFSET(REL_D,,MATCH(R$1,IND,0)-1),REL_D,R$3,IF(LEFT($D32,1)="N",NwID,OrgID),$D32)</f>
        <v>40</v>
      </c>
      <c r="S32" s="55" cm="1">
        <f t="array" aca="1" ref="S32" ca="1">SUMIFS(OFFSET(REL_D,,MATCH(S$1,IND,0)-1),REL_D,S$3,IF(LEFT($D32,1)="N",NwID,OrgID),$D32)</f>
        <v>116</v>
      </c>
      <c r="T32" s="55" cm="1">
        <f t="array" aca="1" ref="T32" ca="1">SUMIFS(OFFSET(REL_D,,MATCH(T$1,IND,0)-1),REL_D,T$3,IF(LEFT($D32,1)="N",NwID,OrgID),$D32)</f>
        <v>0</v>
      </c>
      <c r="U32" s="55" cm="1">
        <f t="array" aca="1" ref="U32" ca="1">SUMIFS(OFFSET(REL_D,,MATCH(U$1,IND,0)-1),REL_D,U$3,IF(LEFT($D32,1)="N",NwID,OrgID),$D32)</f>
        <v>0</v>
      </c>
      <c r="V32" s="72">
        <f t="shared" ca="1" si="19"/>
        <v>156</v>
      </c>
      <c r="W32" s="72" cm="1">
        <f t="array" aca="1" ref="W32" ca="1">SUMIFS(OFFSET(REL_D,,MATCH(W$1,IND,0)-1),REL_D,W$3,IF(LEFT($D32,1)="N",NwID,OrgID),$D32)</f>
        <v>26</v>
      </c>
      <c r="X32" s="55" cm="1">
        <f t="array" aca="1" ref="X32" ca="1">SUMIFS(OFFSET(REL_D,,MATCH(X$1,IND,0)-1),REL_D,X$3,IF(LEFT($D32,1)="N",NwID,OrgID),$D32)</f>
        <v>32</v>
      </c>
      <c r="Y32" s="55" cm="1">
        <f t="array" aca="1" ref="Y32" ca="1">SUMIFS(OFFSET(REL_D,,MATCH(Y$1,IND,0)-1),REL_D,Y$3,IF(LEFT($D32,1)="N",NwID,OrgID),$D32)</f>
        <v>113</v>
      </c>
      <c r="Z32" s="71" cm="1">
        <f t="array" aca="1" ref="Z32" ca="1">SUMIFS(OFFSET(REL_D,,MATCH(Z$1,IND,0)-1),REL_D,Z$3,IF(LEFT($D32,1)="N",NwID,OrgID),$D32)</f>
        <v>0</v>
      </c>
      <c r="AA32" s="172">
        <f t="shared" ca="1" si="20"/>
        <v>171</v>
      </c>
      <c r="AB32" s="172">
        <f t="shared" ca="1" si="9"/>
        <v>458</v>
      </c>
      <c r="AC32" s="71">
        <f t="shared" ca="1" si="21"/>
        <v>0</v>
      </c>
      <c r="AD32" s="61">
        <f t="shared" ca="1" si="22"/>
        <v>0</v>
      </c>
      <c r="AE32" s="77">
        <f t="shared" ca="1" si="23"/>
        <v>0</v>
      </c>
    </row>
    <row r="33" spans="2:31" ht="12.75" customHeight="1" x14ac:dyDescent="0.25">
      <c r="B33" s="3" t="str">
        <f>VLOOKUP(D33,PRACTICE!A19:E60,5,0)</f>
        <v>SE1</v>
      </c>
      <c r="C33" s="3" t="str">
        <f>VLOOKUP(D33,PRACTICE!A19:E60,2,0)</f>
        <v>Kingsmead Healthcare</v>
      </c>
      <c r="D33" s="3" t="s">
        <v>64</v>
      </c>
      <c r="E33" s="63">
        <f t="shared" ca="1" si="15"/>
        <v>5362</v>
      </c>
      <c r="F33" s="63">
        <f t="shared" ca="1" si="15"/>
        <v>0</v>
      </c>
      <c r="G33" s="61">
        <f t="shared" ca="1" si="16"/>
        <v>0</v>
      </c>
      <c r="H33" s="72" cm="1">
        <f t="array" aca="1" ref="H33" ca="1">SUMIFS(OFFSET(REL_D,,MATCH(H$1,IND,0)-1),REL_D,H$3,IF(LEFT($D33,1)="N",NwID,OrgID),$D33)</f>
        <v>28</v>
      </c>
      <c r="I33" s="55" cm="1">
        <f t="array" aca="1" ref="I33" ca="1">SUMIFS(OFFSET(REL_D,,MATCH(I$1,IND,0)-1),REL_D,I$3,IF(LEFT($D33,1)="N",NwID,OrgID),$D33)</f>
        <v>0</v>
      </c>
      <c r="J33" s="55" cm="1">
        <f t="array" aca="1" ref="J33" ca="1">SUMIFS(OFFSET(REL_D,,MATCH(J$1,IND,0)-1),REL_D,J$3,IF(LEFT($D33,1)="N",NwID,OrgID),$D33)</f>
        <v>0</v>
      </c>
      <c r="K33" s="55" cm="1">
        <f t="array" aca="1" ref="K33" ca="1">SUMIFS(OFFSET(REL_D,,MATCH(K$1,IND,0)-1),REL_D,K$3,IF(LEFT($D33,1)="N",NwID,OrgID),$D33)</f>
        <v>3</v>
      </c>
      <c r="L33" s="72">
        <f t="shared" ca="1" si="17"/>
        <v>31</v>
      </c>
      <c r="M33" s="72" cm="1">
        <f t="array" aca="1" ref="M33" ca="1">SUMIFS(OFFSET(REL_D,,MATCH(M$1,IND,0)-1),REL_D,M$3,IF(LEFT($D33,1)="N",NwID,OrgID),$D33)</f>
        <v>21</v>
      </c>
      <c r="N33" s="55" cm="1">
        <f t="array" aca="1" ref="N33" ca="1">SUMIFS(OFFSET(REL_D,,MATCH(N$1,IND,0)-1),REL_D,N$3,IF(LEFT($D33,1)="N",NwID,OrgID),$D33)</f>
        <v>5</v>
      </c>
      <c r="O33" s="55" cm="1">
        <f t="array" aca="1" ref="O33" ca="1">SUMIFS(OFFSET(REL_D,,MATCH(O$1,IND,0)-1),REL_D,O$3,IF(LEFT($D33,1)="N",NwID,OrgID),$D33)</f>
        <v>2</v>
      </c>
      <c r="P33" s="55" cm="1">
        <f t="array" aca="1" ref="P33" ca="1">SUMIFS(OFFSET(REL_D,,MATCH(P$1,IND,0)-1),REL_D,P$3,IF(LEFT($D33,1)="N",NwID,OrgID),$D33)</f>
        <v>3</v>
      </c>
      <c r="Q33" s="72">
        <f t="shared" ca="1" si="18"/>
        <v>31</v>
      </c>
      <c r="R33" s="72" cm="1">
        <f t="array" aca="1" ref="R33" ca="1">SUMIFS(OFFSET(REL_D,,MATCH(R$1,IND,0)-1),REL_D,R$3,IF(LEFT($D33,1)="N",NwID,OrgID),$D33)</f>
        <v>24</v>
      </c>
      <c r="S33" s="55" cm="1">
        <f t="array" aca="1" ref="S33" ca="1">SUMIFS(OFFSET(REL_D,,MATCH(S$1,IND,0)-1),REL_D,S$3,IF(LEFT($D33,1)="N",NwID,OrgID),$D33)</f>
        <v>6</v>
      </c>
      <c r="T33" s="55" cm="1">
        <f t="array" aca="1" ref="T33" ca="1">SUMIFS(OFFSET(REL_D,,MATCH(T$1,IND,0)-1),REL_D,T$3,IF(LEFT($D33,1)="N",NwID,OrgID),$D33)</f>
        <v>2</v>
      </c>
      <c r="U33" s="55" cm="1">
        <f t="array" aca="1" ref="U33" ca="1">SUMIFS(OFFSET(REL_D,,MATCH(U$1,IND,0)-1),REL_D,U$3,IF(LEFT($D33,1)="N",NwID,OrgID),$D33)</f>
        <v>3</v>
      </c>
      <c r="V33" s="72">
        <f t="shared" ca="1" si="19"/>
        <v>35</v>
      </c>
      <c r="W33" s="72" cm="1">
        <f t="array" aca="1" ref="W33" ca="1">SUMIFS(OFFSET(REL_D,,MATCH(W$1,IND,0)-1),REL_D,W$3,IF(LEFT($D33,1)="N",NwID,OrgID),$D33)</f>
        <v>36</v>
      </c>
      <c r="X33" s="55" cm="1">
        <f t="array" aca="1" ref="X33" ca="1">SUMIFS(OFFSET(REL_D,,MATCH(X$1,IND,0)-1),REL_D,X$3,IF(LEFT($D33,1)="N",NwID,OrgID),$D33)</f>
        <v>8</v>
      </c>
      <c r="Y33" s="55" cm="1">
        <f t="array" aca="1" ref="Y33" ca="1">SUMIFS(OFFSET(REL_D,,MATCH(Y$1,IND,0)-1),REL_D,Y$3,IF(LEFT($D33,1)="N",NwID,OrgID),$D33)</f>
        <v>2</v>
      </c>
      <c r="Z33" s="71" cm="1">
        <f t="array" aca="1" ref="Z33" ca="1">SUMIFS(OFFSET(REL_D,,MATCH(Z$1,IND,0)-1),REL_D,Z$3,IF(LEFT($D33,1)="N",NwID,OrgID),$D33)</f>
        <v>2</v>
      </c>
      <c r="AA33" s="172">
        <f t="shared" ca="1" si="20"/>
        <v>48</v>
      </c>
      <c r="AB33" s="172">
        <f ca="1">SUM(L33,Q33,V33,AA33)</f>
        <v>145</v>
      </c>
      <c r="AC33" s="71">
        <f t="shared" ca="1" si="21"/>
        <v>3</v>
      </c>
      <c r="AD33" s="61">
        <f t="shared" ca="1" si="22"/>
        <v>100</v>
      </c>
      <c r="AE33" s="77">
        <f t="shared" ca="1" si="23"/>
        <v>100</v>
      </c>
    </row>
    <row r="34" spans="2:31" ht="12.75" customHeight="1" x14ac:dyDescent="0.25">
      <c r="B34" s="3" t="str">
        <f>VLOOKUP(D34,PRACTICE!A20:E61,5,0)</f>
        <v>SE1</v>
      </c>
      <c r="C34" s="3" t="str">
        <f>VLOOKUP(D34,PRACTICE!A20:E61,2,0)</f>
        <v>Latimer Health Centre</v>
      </c>
      <c r="D34" s="3" t="s">
        <v>65</v>
      </c>
      <c r="E34" s="63">
        <f t="shared" ca="1" si="15"/>
        <v>5232</v>
      </c>
      <c r="F34" s="63">
        <f t="shared" ca="1" si="15"/>
        <v>0</v>
      </c>
      <c r="G34" s="61">
        <f t="shared" ca="1" si="16"/>
        <v>0</v>
      </c>
      <c r="H34" s="72" cm="1">
        <f t="array" aca="1" ref="H34" ca="1">SUMIFS(OFFSET(REL_D,,MATCH(H$1,IND,0)-1),REL_D,H$3,IF(LEFT($D34,1)="N",NwID,OrgID),$D34)</f>
        <v>0</v>
      </c>
      <c r="I34" s="55" cm="1">
        <f t="array" aca="1" ref="I34" ca="1">SUMIFS(OFFSET(REL_D,,MATCH(I$1,IND,0)-1),REL_D,I$3,IF(LEFT($D34,1)="N",NwID,OrgID),$D34)</f>
        <v>0</v>
      </c>
      <c r="J34" s="55" cm="1">
        <f t="array" aca="1" ref="J34" ca="1">SUMIFS(OFFSET(REL_D,,MATCH(J$1,IND,0)-1),REL_D,J$3,IF(LEFT($D34,1)="N",NwID,OrgID),$D34)</f>
        <v>0</v>
      </c>
      <c r="K34" s="55" cm="1">
        <f t="array" aca="1" ref="K34" ca="1">SUMIFS(OFFSET(REL_D,,MATCH(K$1,IND,0)-1),REL_D,K$3,IF(LEFT($D34,1)="N",NwID,OrgID),$D34)</f>
        <v>0</v>
      </c>
      <c r="L34" s="72">
        <f t="shared" ca="1" si="17"/>
        <v>0</v>
      </c>
      <c r="M34" s="72" cm="1">
        <f t="array" aca="1" ref="M34" ca="1">SUMIFS(OFFSET(REL_D,,MATCH(M$1,IND,0)-1),REL_D,M$3,IF(LEFT($D34,1)="N",NwID,OrgID),$D34)</f>
        <v>4</v>
      </c>
      <c r="N34" s="55" cm="1">
        <f t="array" aca="1" ref="N34" ca="1">SUMIFS(OFFSET(REL_D,,MATCH(N$1,IND,0)-1),REL_D,N$3,IF(LEFT($D34,1)="N",NwID,OrgID),$D34)</f>
        <v>0</v>
      </c>
      <c r="O34" s="55" cm="1">
        <f t="array" aca="1" ref="O34" ca="1">SUMIFS(OFFSET(REL_D,,MATCH(O$1,IND,0)-1),REL_D,O$3,IF(LEFT($D34,1)="N",NwID,OrgID),$D34)</f>
        <v>0</v>
      </c>
      <c r="P34" s="55" cm="1">
        <f t="array" aca="1" ref="P34" ca="1">SUMIFS(OFFSET(REL_D,,MATCH(P$1,IND,0)-1),REL_D,P$3,IF(LEFT($D34,1)="N",NwID,OrgID),$D34)</f>
        <v>0</v>
      </c>
      <c r="Q34" s="72">
        <f t="shared" ca="1" si="18"/>
        <v>4</v>
      </c>
      <c r="R34" s="72" cm="1">
        <f t="array" aca="1" ref="R34" ca="1">SUMIFS(OFFSET(REL_D,,MATCH(R$1,IND,0)-1),REL_D,R$3,IF(LEFT($D34,1)="N",NwID,OrgID),$D34)</f>
        <v>7</v>
      </c>
      <c r="S34" s="55" cm="1">
        <f t="array" aca="1" ref="S34" ca="1">SUMIFS(OFFSET(REL_D,,MATCH(S$1,IND,0)-1),REL_D,S$3,IF(LEFT($D34,1)="N",NwID,OrgID),$D34)</f>
        <v>12</v>
      </c>
      <c r="T34" s="55" cm="1">
        <f t="array" aca="1" ref="T34" ca="1">SUMIFS(OFFSET(REL_D,,MATCH(T$1,IND,0)-1),REL_D,T$3,IF(LEFT($D34,1)="N",NwID,OrgID),$D34)</f>
        <v>28</v>
      </c>
      <c r="U34" s="55" cm="1">
        <f t="array" aca="1" ref="U34" ca="1">SUMIFS(OFFSET(REL_D,,MATCH(U$1,IND,0)-1),REL_D,U$3,IF(LEFT($D34,1)="N",NwID,OrgID),$D34)</f>
        <v>3</v>
      </c>
      <c r="V34" s="72">
        <f t="shared" ca="1" si="19"/>
        <v>50</v>
      </c>
      <c r="W34" s="72" cm="1">
        <f t="array" aca="1" ref="W34" ca="1">SUMIFS(OFFSET(REL_D,,MATCH(W$1,IND,0)-1),REL_D,W$3,IF(LEFT($D34,1)="N",NwID,OrgID),$D34)</f>
        <v>16</v>
      </c>
      <c r="X34" s="55" cm="1">
        <f t="array" aca="1" ref="X34" ca="1">SUMIFS(OFFSET(REL_D,,MATCH(X$1,IND,0)-1),REL_D,X$3,IF(LEFT($D34,1)="N",NwID,OrgID),$D34)</f>
        <v>11</v>
      </c>
      <c r="Y34" s="55" cm="1">
        <f t="array" aca="1" ref="Y34" ca="1">SUMIFS(OFFSET(REL_D,,MATCH(Y$1,IND,0)-1),REL_D,Y$3,IF(LEFT($D34,1)="N",NwID,OrgID),$D34)</f>
        <v>28</v>
      </c>
      <c r="Z34" s="71" cm="1">
        <f t="array" aca="1" ref="Z34" ca="1">SUMIFS(OFFSET(REL_D,,MATCH(Z$1,IND,0)-1),REL_D,Z$3,IF(LEFT($D34,1)="N",NwID,OrgID),$D34)</f>
        <v>3</v>
      </c>
      <c r="AA34" s="172">
        <f t="shared" ca="1" si="20"/>
        <v>58</v>
      </c>
      <c r="AB34" s="172">
        <f t="shared" ca="1" si="9"/>
        <v>112</v>
      </c>
      <c r="AC34" s="71">
        <f t="shared" ca="1" si="21"/>
        <v>0</v>
      </c>
      <c r="AD34" s="61">
        <f t="shared" ca="1" si="22"/>
        <v>0</v>
      </c>
      <c r="AE34" s="77">
        <f t="shared" ca="1" si="23"/>
        <v>0</v>
      </c>
    </row>
    <row r="35" spans="2:31" ht="12.75" customHeight="1" x14ac:dyDescent="0.25">
      <c r="B35" s="3" t="str">
        <f>VLOOKUP(D35,PRACTICE!A21:E62,5,0)</f>
        <v>SW2</v>
      </c>
      <c r="C35" s="3" t="str">
        <f>VLOOKUP(D35,PRACTICE!A21:E62,2,0)</f>
        <v>Lawson Practice</v>
      </c>
      <c r="D35" s="3" t="s">
        <v>66</v>
      </c>
      <c r="E35" s="63">
        <f t="shared" ref="E35:F53" ca="1" si="24">SUMIFS(OFFSET(REL_D,,MATCH(E$1,IND,0)-1),REL_D,$C$55,IF(LEFT($D35,1)="N",NwID,OrgID),$D35)</f>
        <v>15671</v>
      </c>
      <c r="F35" s="63">
        <f t="shared" ca="1" si="24"/>
        <v>0</v>
      </c>
      <c r="G35" s="61">
        <f t="shared" ca="1" si="16"/>
        <v>0</v>
      </c>
      <c r="H35" s="72" cm="1">
        <f t="array" aca="1" ref="H35" ca="1">SUMIFS(OFFSET(REL_D,,MATCH(H$1,IND,0)-1),REL_D,H$3,IF(LEFT($D35,1)="N",NwID,OrgID),$D35)</f>
        <v>0</v>
      </c>
      <c r="I35" s="55" cm="1">
        <f t="array" aca="1" ref="I35" ca="1">SUMIFS(OFFSET(REL_D,,MATCH(I$1,IND,0)-1),REL_D,I$3,IF(LEFT($D35,1)="N",NwID,OrgID),$D35)</f>
        <v>0</v>
      </c>
      <c r="J35" s="55" cm="1">
        <f t="array" aca="1" ref="J35" ca="1">SUMIFS(OFFSET(REL_D,,MATCH(J$1,IND,0)-1),REL_D,J$3,IF(LEFT($D35,1)="N",NwID,OrgID),$D35)</f>
        <v>0</v>
      </c>
      <c r="K35" s="55" cm="1">
        <f t="array" aca="1" ref="K35" ca="1">SUMIFS(OFFSET(REL_D,,MATCH(K$1,IND,0)-1),REL_D,K$3,IF(LEFT($D35,1)="N",NwID,OrgID),$D35)</f>
        <v>0</v>
      </c>
      <c r="L35" s="72">
        <f t="shared" ca="1" si="17"/>
        <v>0</v>
      </c>
      <c r="M35" s="72" cm="1">
        <f t="array" aca="1" ref="M35" ca="1">SUMIFS(OFFSET(REL_D,,MATCH(M$1,IND,0)-1),REL_D,M$3,IF(LEFT($D35,1)="N",NwID,OrgID),$D35)</f>
        <v>109</v>
      </c>
      <c r="N35" s="55" cm="1">
        <f t="array" aca="1" ref="N35" ca="1">SUMIFS(OFFSET(REL_D,,MATCH(N$1,IND,0)-1),REL_D,N$3,IF(LEFT($D35,1)="N",NwID,OrgID),$D35)</f>
        <v>8</v>
      </c>
      <c r="O35" s="55" cm="1">
        <f t="array" aca="1" ref="O35" ca="1">SUMIFS(OFFSET(REL_D,,MATCH(O$1,IND,0)-1),REL_D,O$3,IF(LEFT($D35,1)="N",NwID,OrgID),$D35)</f>
        <v>0</v>
      </c>
      <c r="P35" s="55" cm="1">
        <f t="array" aca="1" ref="P35" ca="1">SUMIFS(OFFSET(REL_D,,MATCH(P$1,IND,0)-1),REL_D,P$3,IF(LEFT($D35,1)="N",NwID,OrgID),$D35)</f>
        <v>4</v>
      </c>
      <c r="Q35" s="72">
        <f t="shared" ca="1" si="18"/>
        <v>121</v>
      </c>
      <c r="R35" s="72" cm="1">
        <f t="array" aca="1" ref="R35" ca="1">SUMIFS(OFFSET(REL_D,,MATCH(R$1,IND,0)-1),REL_D,R$3,IF(LEFT($D35,1)="N",NwID,OrgID),$D35)</f>
        <v>26</v>
      </c>
      <c r="S35" s="55" cm="1">
        <f t="array" aca="1" ref="S35" ca="1">SUMIFS(OFFSET(REL_D,,MATCH(S$1,IND,0)-1),REL_D,S$3,IF(LEFT($D35,1)="N",NwID,OrgID),$D35)</f>
        <v>85</v>
      </c>
      <c r="T35" s="55" cm="1">
        <f t="array" aca="1" ref="T35" ca="1">SUMIFS(OFFSET(REL_D,,MATCH(T$1,IND,0)-1),REL_D,T$3,IF(LEFT($D35,1)="N",NwID,OrgID),$D35)</f>
        <v>77</v>
      </c>
      <c r="U35" s="55" cm="1">
        <f t="array" aca="1" ref="U35" ca="1">SUMIFS(OFFSET(REL_D,,MATCH(U$1,IND,0)-1),REL_D,U$3,IF(LEFT($D35,1)="N",NwID,OrgID),$D35)</f>
        <v>6</v>
      </c>
      <c r="V35" s="72">
        <f t="shared" ca="1" si="19"/>
        <v>194</v>
      </c>
      <c r="W35" s="72" cm="1">
        <f t="array" aca="1" ref="W35" ca="1">SUMIFS(OFFSET(REL_D,,MATCH(W$1,IND,0)-1),REL_D,W$3,IF(LEFT($D35,1)="N",NwID,OrgID),$D35)</f>
        <v>25</v>
      </c>
      <c r="X35" s="55" cm="1">
        <f t="array" aca="1" ref="X35" ca="1">SUMIFS(OFFSET(REL_D,,MATCH(X$1,IND,0)-1),REL_D,X$3,IF(LEFT($D35,1)="N",NwID,OrgID),$D35)</f>
        <v>70</v>
      </c>
      <c r="Y35" s="55" cm="1">
        <f t="array" aca="1" ref="Y35" ca="1">SUMIFS(OFFSET(REL_D,,MATCH(Y$1,IND,0)-1),REL_D,Y$3,IF(LEFT($D35,1)="N",NwID,OrgID),$D35)</f>
        <v>97</v>
      </c>
      <c r="Z35" s="71" cm="1">
        <f t="array" aca="1" ref="Z35" ca="1">SUMIFS(OFFSET(REL_D,,MATCH(Z$1,IND,0)-1),REL_D,Z$3,IF(LEFT($D35,1)="N",NwID,OrgID),$D35)</f>
        <v>6</v>
      </c>
      <c r="AA35" s="172">
        <f t="shared" ca="1" si="20"/>
        <v>198</v>
      </c>
      <c r="AB35" s="172">
        <f t="shared" ca="1" si="9"/>
        <v>513</v>
      </c>
      <c r="AC35" s="71">
        <f t="shared" ca="1" si="21"/>
        <v>0</v>
      </c>
      <c r="AD35" s="61">
        <f t="shared" ca="1" si="22"/>
        <v>0</v>
      </c>
      <c r="AE35" s="77">
        <f t="shared" ca="1" si="23"/>
        <v>0</v>
      </c>
    </row>
    <row r="36" spans="2:31" ht="12.75" customHeight="1" x14ac:dyDescent="0.25">
      <c r="B36" s="3" t="str">
        <f>VLOOKUP(D36,PRACTICE!A22:E63,5,0)</f>
        <v>SE1</v>
      </c>
      <c r="C36" s="3" t="str">
        <f>VLOOKUP(D36,PRACTICE!A22:E63,2,0)</f>
        <v>Lea Surgery</v>
      </c>
      <c r="D36" s="3" t="s">
        <v>67</v>
      </c>
      <c r="E36" s="63">
        <f t="shared" ca="1" si="24"/>
        <v>11801</v>
      </c>
      <c r="F36" s="63">
        <f t="shared" ca="1" si="24"/>
        <v>1</v>
      </c>
      <c r="G36" s="61">
        <f t="shared" ca="1" si="16"/>
        <v>25</v>
      </c>
      <c r="H36" s="72" cm="1">
        <f t="array" aca="1" ref="H36" ca="1">SUMIFS(OFFSET(REL_D,,MATCH(H$1,IND,0)-1),REL_D,H$3,IF(LEFT($D36,1)="N",NwID,OrgID),$D36)</f>
        <v>19</v>
      </c>
      <c r="I36" s="55" cm="1">
        <f t="array" aca="1" ref="I36" ca="1">SUMIFS(OFFSET(REL_D,,MATCH(I$1,IND,0)-1),REL_D,I$3,IF(LEFT($D36,1)="N",NwID,OrgID),$D36)</f>
        <v>0</v>
      </c>
      <c r="J36" s="55" cm="1">
        <f t="array" aca="1" ref="J36" ca="1">SUMIFS(OFFSET(REL_D,,MATCH(J$1,IND,0)-1),REL_D,J$3,IF(LEFT($D36,1)="N",NwID,OrgID),$D36)</f>
        <v>0</v>
      </c>
      <c r="K36" s="55" cm="1">
        <f t="array" aca="1" ref="K36" ca="1">SUMIFS(OFFSET(REL_D,,MATCH(K$1,IND,0)-1),REL_D,K$3,IF(LEFT($D36,1)="N",NwID,OrgID),$D36)</f>
        <v>1</v>
      </c>
      <c r="L36" s="72">
        <f t="shared" ca="1" si="17"/>
        <v>20</v>
      </c>
      <c r="M36" s="72" cm="1">
        <f t="array" aca="1" ref="M36" ca="1">SUMIFS(OFFSET(REL_D,,MATCH(M$1,IND,0)-1),REL_D,M$3,IF(LEFT($D36,1)="N",NwID,OrgID),$D36)</f>
        <v>8</v>
      </c>
      <c r="N36" s="55" cm="1">
        <f t="array" aca="1" ref="N36" ca="1">SUMIFS(OFFSET(REL_D,,MATCH(N$1,IND,0)-1),REL_D,N$3,IF(LEFT($D36,1)="N",NwID,OrgID),$D36)</f>
        <v>16</v>
      </c>
      <c r="O36" s="55" cm="1">
        <f t="array" aca="1" ref="O36" ca="1">SUMIFS(OFFSET(REL_D,,MATCH(O$1,IND,0)-1),REL_D,O$3,IF(LEFT($D36,1)="N",NwID,OrgID),$D36)</f>
        <v>11</v>
      </c>
      <c r="P36" s="55" cm="1">
        <f t="array" aca="1" ref="P36" ca="1">SUMIFS(OFFSET(REL_D,,MATCH(P$1,IND,0)-1),REL_D,P$3,IF(LEFT($D36,1)="N",NwID,OrgID),$D36)</f>
        <v>4</v>
      </c>
      <c r="Q36" s="72">
        <f t="shared" ca="1" si="18"/>
        <v>39</v>
      </c>
      <c r="R36" s="72" cm="1">
        <f t="array" aca="1" ref="R36" ca="1">SUMIFS(OFFSET(REL_D,,MATCH(R$1,IND,0)-1),REL_D,R$3,IF(LEFT($D36,1)="N",NwID,OrgID),$D36)</f>
        <v>8</v>
      </c>
      <c r="S36" s="55" cm="1">
        <f t="array" aca="1" ref="S36" ca="1">SUMIFS(OFFSET(REL_D,,MATCH(S$1,IND,0)-1),REL_D,S$3,IF(LEFT($D36,1)="N",NwID,OrgID),$D36)</f>
        <v>10</v>
      </c>
      <c r="T36" s="55" cm="1">
        <f t="array" aca="1" ref="T36" ca="1">SUMIFS(OFFSET(REL_D,,MATCH(T$1,IND,0)-1),REL_D,T$3,IF(LEFT($D36,1)="N",NwID,OrgID),$D36)</f>
        <v>30</v>
      </c>
      <c r="U36" s="55" cm="1">
        <f t="array" aca="1" ref="U36" ca="1">SUMIFS(OFFSET(REL_D,,MATCH(U$1,IND,0)-1),REL_D,U$3,IF(LEFT($D36,1)="N",NwID,OrgID),$D36)</f>
        <v>12</v>
      </c>
      <c r="V36" s="72">
        <f t="shared" ca="1" si="19"/>
        <v>60</v>
      </c>
      <c r="W36" s="72" cm="1">
        <f t="array" aca="1" ref="W36" ca="1">SUMIFS(OFFSET(REL_D,,MATCH(W$1,IND,0)-1),REL_D,W$3,IF(LEFT($D36,1)="N",NwID,OrgID),$D36)</f>
        <v>17</v>
      </c>
      <c r="X36" s="55" cm="1">
        <f t="array" aca="1" ref="X36" ca="1">SUMIFS(OFFSET(REL_D,,MATCH(X$1,IND,0)-1),REL_D,X$3,IF(LEFT($D36,1)="N",NwID,OrgID),$D36)</f>
        <v>17</v>
      </c>
      <c r="Y36" s="55" cm="1">
        <f t="array" aca="1" ref="Y36" ca="1">SUMIFS(OFFSET(REL_D,,MATCH(Y$1,IND,0)-1),REL_D,Y$3,IF(LEFT($D36,1)="N",NwID,OrgID),$D36)</f>
        <v>53</v>
      </c>
      <c r="Z36" s="71" cm="1">
        <f t="array" aca="1" ref="Z36" ca="1">SUMIFS(OFFSET(REL_D,,MATCH(Z$1,IND,0)-1),REL_D,Z$3,IF(LEFT($D36,1)="N",NwID,OrgID),$D36)</f>
        <v>12</v>
      </c>
      <c r="AA36" s="172">
        <f t="shared" ca="1" si="20"/>
        <v>99</v>
      </c>
      <c r="AB36" s="172">
        <f t="shared" ca="1" si="9"/>
        <v>218</v>
      </c>
      <c r="AC36" s="71">
        <f t="shared" ca="1" si="21"/>
        <v>1</v>
      </c>
      <c r="AD36" s="61">
        <f t="shared" ca="1" si="22"/>
        <v>57.5</v>
      </c>
      <c r="AE36" s="77">
        <f t="shared" ca="1" si="23"/>
        <v>82.5</v>
      </c>
    </row>
    <row r="37" spans="2:31" ht="12.75" customHeight="1" x14ac:dyDescent="0.25">
      <c r="B37" s="3" t="str">
        <f>VLOOKUP(D37,PRACTICE!A23:E64,5,0)</f>
        <v>SW1</v>
      </c>
      <c r="C37" s="3" t="str">
        <f>VLOOKUP(D37,PRACTICE!A23:E64,2,0)</f>
        <v>London Fields Medical Centre</v>
      </c>
      <c r="D37" s="3" t="s">
        <v>68</v>
      </c>
      <c r="E37" s="63">
        <f t="shared" ca="1" si="24"/>
        <v>11028</v>
      </c>
      <c r="F37" s="63">
        <f t="shared" ca="1" si="24"/>
        <v>0</v>
      </c>
      <c r="G37" s="61">
        <f t="shared" ca="1" si="16"/>
        <v>0</v>
      </c>
      <c r="H37" s="72" cm="1">
        <f t="array" aca="1" ref="H37" ca="1">SUMIFS(OFFSET(REL_D,,MATCH(H$1,IND,0)-1),REL_D,H$3,IF(LEFT($D37,1)="N",NwID,OrgID),$D37)</f>
        <v>0</v>
      </c>
      <c r="I37" s="55" cm="1">
        <f t="array" aca="1" ref="I37" ca="1">SUMIFS(OFFSET(REL_D,,MATCH(I$1,IND,0)-1),REL_D,I$3,IF(LEFT($D37,1)="N",NwID,OrgID),$D37)</f>
        <v>0</v>
      </c>
      <c r="J37" s="55" cm="1">
        <f t="array" aca="1" ref="J37" ca="1">SUMIFS(OFFSET(REL_D,,MATCH(J$1,IND,0)-1),REL_D,J$3,IF(LEFT($D37,1)="N",NwID,OrgID),$D37)</f>
        <v>0</v>
      </c>
      <c r="K37" s="55" cm="1">
        <f t="array" aca="1" ref="K37" ca="1">SUMIFS(OFFSET(REL_D,,MATCH(K$1,IND,0)-1),REL_D,K$3,IF(LEFT($D37,1)="N",NwID,OrgID),$D37)</f>
        <v>0</v>
      </c>
      <c r="L37" s="72">
        <f ca="1">SUM(H37:K37)</f>
        <v>0</v>
      </c>
      <c r="M37" s="72" cm="1">
        <f t="array" aca="1" ref="M37" ca="1">SUMIFS(OFFSET(REL_D,,MATCH(M$1,IND,0)-1),REL_D,M$3,IF(LEFT($D37,1)="N",NwID,OrgID),$D37)</f>
        <v>41</v>
      </c>
      <c r="N37" s="55" cm="1">
        <f t="array" aca="1" ref="N37" ca="1">SUMIFS(OFFSET(REL_D,,MATCH(N$1,IND,0)-1),REL_D,N$3,IF(LEFT($D37,1)="N",NwID,OrgID),$D37)</f>
        <v>0</v>
      </c>
      <c r="O37" s="55" cm="1">
        <f t="array" aca="1" ref="O37" ca="1">SUMIFS(OFFSET(REL_D,,MATCH(O$1,IND,0)-1),REL_D,O$3,IF(LEFT($D37,1)="N",NwID,OrgID),$D37)</f>
        <v>0</v>
      </c>
      <c r="P37" s="55" cm="1">
        <f t="array" aca="1" ref="P37" ca="1">SUMIFS(OFFSET(REL_D,,MATCH(P$1,IND,0)-1),REL_D,P$3,IF(LEFT($D37,1)="N",NwID,OrgID),$D37)</f>
        <v>0</v>
      </c>
      <c r="Q37" s="72">
        <f ca="1">SUM(M37:P37)</f>
        <v>41</v>
      </c>
      <c r="R37" s="72" cm="1">
        <f t="array" aca="1" ref="R37" ca="1">SUMIFS(OFFSET(REL_D,,MATCH(R$1,IND,0)-1),REL_D,R$3,IF(LEFT($D37,1)="N",NwID,OrgID),$D37)</f>
        <v>2</v>
      </c>
      <c r="S37" s="55" cm="1">
        <f t="array" aca="1" ref="S37" ca="1">SUMIFS(OFFSET(REL_D,,MATCH(S$1,IND,0)-1),REL_D,S$3,IF(LEFT($D37,1)="N",NwID,OrgID),$D37)</f>
        <v>46</v>
      </c>
      <c r="T37" s="55" cm="1">
        <f t="array" aca="1" ref="T37" ca="1">SUMIFS(OFFSET(REL_D,,MATCH(T$1,IND,0)-1),REL_D,T$3,IF(LEFT($D37,1)="N",NwID,OrgID),$D37)</f>
        <v>0</v>
      </c>
      <c r="U37" s="55" cm="1">
        <f t="array" aca="1" ref="U37" ca="1">SUMIFS(OFFSET(REL_D,,MATCH(U$1,IND,0)-1),REL_D,U$3,IF(LEFT($D37,1)="N",NwID,OrgID),$D37)</f>
        <v>0</v>
      </c>
      <c r="V37" s="72">
        <f ca="1">SUM(R37:U37)</f>
        <v>48</v>
      </c>
      <c r="W37" s="72" cm="1">
        <f t="array" aca="1" ref="W37" ca="1">SUMIFS(OFFSET(REL_D,,MATCH(W$1,IND,0)-1),REL_D,W$3,IF(LEFT($D37,1)="N",NwID,OrgID),$D37)</f>
        <v>17</v>
      </c>
      <c r="X37" s="55" cm="1">
        <f t="array" aca="1" ref="X37" ca="1">SUMIFS(OFFSET(REL_D,,MATCH(X$1,IND,0)-1),REL_D,X$3,IF(LEFT($D37,1)="N",NwID,OrgID),$D37)</f>
        <v>12</v>
      </c>
      <c r="Y37" s="55" cm="1">
        <f t="array" aca="1" ref="Y37" ca="1">SUMIFS(OFFSET(REL_D,,MATCH(Y$1,IND,0)-1),REL_D,Y$3,IF(LEFT($D37,1)="N",NwID,OrgID),$D37)</f>
        <v>37</v>
      </c>
      <c r="Z37" s="71" cm="1">
        <f t="array" aca="1" ref="Z37" ca="1">SUMIFS(OFFSET(REL_D,,MATCH(Z$1,IND,0)-1),REL_D,Z$3,IF(LEFT($D37,1)="N",NwID,OrgID),$D37)</f>
        <v>0</v>
      </c>
      <c r="AA37" s="172">
        <f ca="1">SUM(W37:Z37)</f>
        <v>66</v>
      </c>
      <c r="AB37" s="172">
        <f ca="1">SUM(L37,Q37,V37,AA37)</f>
        <v>155</v>
      </c>
      <c r="AC37" s="71">
        <f t="shared" ca="1" si="21"/>
        <v>0</v>
      </c>
      <c r="AD37" s="61">
        <f t="shared" ca="1" si="22"/>
        <v>0</v>
      </c>
      <c r="AE37" s="77">
        <f t="shared" ca="1" si="23"/>
        <v>0</v>
      </c>
    </row>
    <row r="38" spans="2:31" ht="12.75" customHeight="1" x14ac:dyDescent="0.25">
      <c r="B38" s="3" t="str">
        <f>VLOOKUP(D38,PRACTICE!A24:E65,5,0)</f>
        <v>SE1</v>
      </c>
      <c r="C38" s="3" t="str">
        <f>VLOOKUP(D38,PRACTICE!A24:E65,2,0)</f>
        <v>Lower Clapton Group Practice</v>
      </c>
      <c r="D38" s="3" t="s">
        <v>69</v>
      </c>
      <c r="E38" s="63">
        <f t="shared" ca="1" si="24"/>
        <v>14900</v>
      </c>
      <c r="F38" s="63">
        <f t="shared" ca="1" si="24"/>
        <v>1</v>
      </c>
      <c r="G38" s="61">
        <f t="shared" ca="1" si="16"/>
        <v>25</v>
      </c>
      <c r="H38" s="72" cm="1">
        <f t="array" aca="1" ref="H38" ca="1">SUMIFS(OFFSET(REL_D,,MATCH(H$1,IND,0)-1),REL_D,H$3,IF(LEFT($D38,1)="N",NwID,OrgID),$D38)</f>
        <v>19</v>
      </c>
      <c r="I38" s="55" cm="1">
        <f t="array" aca="1" ref="I38" ca="1">SUMIFS(OFFSET(REL_D,,MATCH(I$1,IND,0)-1),REL_D,I$3,IF(LEFT($D38,1)="N",NwID,OrgID),$D38)</f>
        <v>3</v>
      </c>
      <c r="J38" s="55" cm="1">
        <f t="array" aca="1" ref="J38" ca="1">SUMIFS(OFFSET(REL_D,,MATCH(J$1,IND,0)-1),REL_D,J$3,IF(LEFT($D38,1)="N",NwID,OrgID),$D38)</f>
        <v>1</v>
      </c>
      <c r="K38" s="55" cm="1">
        <f t="array" aca="1" ref="K38" ca="1">SUMIFS(OFFSET(REL_D,,MATCH(K$1,IND,0)-1),REL_D,K$3,IF(LEFT($D38,1)="N",NwID,OrgID),$D38)</f>
        <v>0</v>
      </c>
      <c r="L38" s="72">
        <f t="shared" ca="1" si="17"/>
        <v>23</v>
      </c>
      <c r="M38" s="72" cm="1">
        <f t="array" aca="1" ref="M38" ca="1">SUMIFS(OFFSET(REL_D,,MATCH(M$1,IND,0)-1),REL_D,M$3,IF(LEFT($D38,1)="N",NwID,OrgID),$D38)</f>
        <v>42</v>
      </c>
      <c r="N38" s="55" cm="1">
        <f t="array" aca="1" ref="N38" ca="1">SUMIFS(OFFSET(REL_D,,MATCH(N$1,IND,0)-1),REL_D,N$3,IF(LEFT($D38,1)="N",NwID,OrgID),$D38)</f>
        <v>17</v>
      </c>
      <c r="O38" s="55" cm="1">
        <f t="array" aca="1" ref="O38" ca="1">SUMIFS(OFFSET(REL_D,,MATCH(O$1,IND,0)-1),REL_D,O$3,IF(LEFT($D38,1)="N",NwID,OrgID),$D38)</f>
        <v>21</v>
      </c>
      <c r="P38" s="55" cm="1">
        <f t="array" aca="1" ref="P38" ca="1">SUMIFS(OFFSET(REL_D,,MATCH(P$1,IND,0)-1),REL_D,P$3,IF(LEFT($D38,1)="N",NwID,OrgID),$D38)</f>
        <v>1</v>
      </c>
      <c r="Q38" s="72">
        <f t="shared" ca="1" si="18"/>
        <v>81</v>
      </c>
      <c r="R38" s="72" cm="1">
        <f t="array" aca="1" ref="R38" ca="1">SUMIFS(OFFSET(REL_D,,MATCH(R$1,IND,0)-1),REL_D,R$3,IF(LEFT($D38,1)="N",NwID,OrgID),$D38)</f>
        <v>9</v>
      </c>
      <c r="S38" s="55" cm="1">
        <f t="array" aca="1" ref="S38" ca="1">SUMIFS(OFFSET(REL_D,,MATCH(S$1,IND,0)-1),REL_D,S$3,IF(LEFT($D38,1)="N",NwID,OrgID),$D38)</f>
        <v>46</v>
      </c>
      <c r="T38" s="55" cm="1">
        <f t="array" aca="1" ref="T38" ca="1">SUMIFS(OFFSET(REL_D,,MATCH(T$1,IND,0)-1),REL_D,T$3,IF(LEFT($D38,1)="N",NwID,OrgID),$D38)</f>
        <v>54</v>
      </c>
      <c r="U38" s="55" cm="1">
        <f t="array" aca="1" ref="U38" ca="1">SUMIFS(OFFSET(REL_D,,MATCH(U$1,IND,0)-1),REL_D,U$3,IF(LEFT($D38,1)="N",NwID,OrgID),$D38)</f>
        <v>2</v>
      </c>
      <c r="V38" s="72">
        <f t="shared" ca="1" si="19"/>
        <v>111</v>
      </c>
      <c r="W38" s="72" cm="1">
        <f t="array" aca="1" ref="W38" ca="1">SUMIFS(OFFSET(REL_D,,MATCH(W$1,IND,0)-1),REL_D,W$3,IF(LEFT($D38,1)="N",NwID,OrgID),$D38)</f>
        <v>55</v>
      </c>
      <c r="X38" s="55" cm="1">
        <f t="array" aca="1" ref="X38" ca="1">SUMIFS(OFFSET(REL_D,,MATCH(X$1,IND,0)-1),REL_D,X$3,IF(LEFT($D38,1)="N",NwID,OrgID),$D38)</f>
        <v>17</v>
      </c>
      <c r="Y38" s="55" cm="1">
        <f t="array" aca="1" ref="Y38" ca="1">SUMIFS(OFFSET(REL_D,,MATCH(Y$1,IND,0)-1),REL_D,Y$3,IF(LEFT($D38,1)="N",NwID,OrgID),$D38)</f>
        <v>87</v>
      </c>
      <c r="Z38" s="71" cm="1">
        <f t="array" aca="1" ref="Z38" ca="1">SUMIFS(OFFSET(REL_D,,MATCH(Z$1,IND,0)-1),REL_D,Z$3,IF(LEFT($D38,1)="N",NwID,OrgID),$D38)</f>
        <v>2</v>
      </c>
      <c r="AA38" s="172">
        <f t="shared" ca="1" si="20"/>
        <v>161</v>
      </c>
      <c r="AB38" s="172">
        <f t="shared" ca="1" si="9"/>
        <v>376</v>
      </c>
      <c r="AC38" s="71">
        <f t="shared" ca="1" si="21"/>
        <v>0</v>
      </c>
      <c r="AD38" s="61">
        <f t="shared" ca="1" si="22"/>
        <v>62.5</v>
      </c>
      <c r="AE38" s="77">
        <f t="shared" ca="1" si="23"/>
        <v>87.5</v>
      </c>
    </row>
    <row r="39" spans="2:31" ht="12.75" customHeight="1" x14ac:dyDescent="0.25">
      <c r="B39" s="3" t="str">
        <f>VLOOKUP(D39,PRACTICE!A25:E66,5,0)</f>
        <v>SW2</v>
      </c>
      <c r="C39" s="3" t="str">
        <f>VLOOKUP(D39,PRACTICE!A25:E66,2,0)</f>
        <v>Neaman Practice</v>
      </c>
      <c r="D39" s="3" t="s">
        <v>70</v>
      </c>
      <c r="E39" s="63">
        <f t="shared" ca="1" si="24"/>
        <v>9705</v>
      </c>
      <c r="F39" s="63">
        <f t="shared" ca="1" si="24"/>
        <v>0</v>
      </c>
      <c r="G39" s="61">
        <f t="shared" ca="1" si="16"/>
        <v>0</v>
      </c>
      <c r="H39" s="72" cm="1">
        <f t="array" aca="1" ref="H39" ca="1">SUMIFS(OFFSET(REL_D,,MATCH(H$1,IND,0)-1),REL_D,H$3,IF(LEFT($D39,1)="N",NwID,OrgID),$D39)</f>
        <v>0</v>
      </c>
      <c r="I39" s="55" cm="1">
        <f t="array" aca="1" ref="I39" ca="1">SUMIFS(OFFSET(REL_D,,MATCH(I$1,IND,0)-1),REL_D,I$3,IF(LEFT($D39,1)="N",NwID,OrgID),$D39)</f>
        <v>0</v>
      </c>
      <c r="J39" s="55" cm="1">
        <f t="array" aca="1" ref="J39" ca="1">SUMIFS(OFFSET(REL_D,,MATCH(J$1,IND,0)-1),REL_D,J$3,IF(LEFT($D39,1)="N",NwID,OrgID),$D39)</f>
        <v>0</v>
      </c>
      <c r="K39" s="55" cm="1">
        <f t="array" aca="1" ref="K39" ca="1">SUMIFS(OFFSET(REL_D,,MATCH(K$1,IND,0)-1),REL_D,K$3,IF(LEFT($D39,1)="N",NwID,OrgID),$D39)</f>
        <v>0</v>
      </c>
      <c r="L39" s="72">
        <f t="shared" ca="1" si="17"/>
        <v>0</v>
      </c>
      <c r="M39" s="72" cm="1">
        <f t="array" aca="1" ref="M39" ca="1">SUMIFS(OFFSET(REL_D,,MATCH(M$1,IND,0)-1),REL_D,M$3,IF(LEFT($D39,1)="N",NwID,OrgID),$D39)</f>
        <v>22</v>
      </c>
      <c r="N39" s="55" cm="1">
        <f t="array" aca="1" ref="N39" ca="1">SUMIFS(OFFSET(REL_D,,MATCH(N$1,IND,0)-1),REL_D,N$3,IF(LEFT($D39,1)="N",NwID,OrgID),$D39)</f>
        <v>0</v>
      </c>
      <c r="O39" s="55" cm="1">
        <f t="array" aca="1" ref="O39" ca="1">SUMIFS(OFFSET(REL_D,,MATCH(O$1,IND,0)-1),REL_D,O$3,IF(LEFT($D39,1)="N",NwID,OrgID),$D39)</f>
        <v>0</v>
      </c>
      <c r="P39" s="55" cm="1">
        <f t="array" aca="1" ref="P39" ca="1">SUMIFS(OFFSET(REL_D,,MATCH(P$1,IND,0)-1),REL_D,P$3,IF(LEFT($D39,1)="N",NwID,OrgID),$D39)</f>
        <v>1</v>
      </c>
      <c r="Q39" s="72">
        <f t="shared" ca="1" si="18"/>
        <v>23</v>
      </c>
      <c r="R39" s="72" cm="1">
        <f t="array" aca="1" ref="R39" ca="1">SUMIFS(OFFSET(REL_D,,MATCH(R$1,IND,0)-1),REL_D,R$3,IF(LEFT($D39,1)="N",NwID,OrgID),$D39)</f>
        <v>22</v>
      </c>
      <c r="S39" s="55" cm="1">
        <f t="array" aca="1" ref="S39" ca="1">SUMIFS(OFFSET(REL_D,,MATCH(S$1,IND,0)-1),REL_D,S$3,IF(LEFT($D39,1)="N",NwID,OrgID),$D39)</f>
        <v>0</v>
      </c>
      <c r="T39" s="55" cm="1">
        <f t="array" aca="1" ref="T39" ca="1">SUMIFS(OFFSET(REL_D,,MATCH(T$1,IND,0)-1),REL_D,T$3,IF(LEFT($D39,1)="N",NwID,OrgID),$D39)</f>
        <v>0</v>
      </c>
      <c r="U39" s="55" cm="1">
        <f t="array" aca="1" ref="U39" ca="1">SUMIFS(OFFSET(REL_D,,MATCH(U$1,IND,0)-1),REL_D,U$3,IF(LEFT($D39,1)="N",NwID,OrgID),$D39)</f>
        <v>1</v>
      </c>
      <c r="V39" s="72">
        <f t="shared" ca="1" si="19"/>
        <v>23</v>
      </c>
      <c r="W39" s="72" cm="1">
        <f t="array" aca="1" ref="W39" ca="1">SUMIFS(OFFSET(REL_D,,MATCH(W$1,IND,0)-1),REL_D,W$3,IF(LEFT($D39,1)="N",NwID,OrgID),$D39)</f>
        <v>22</v>
      </c>
      <c r="X39" s="55" cm="1">
        <f t="array" aca="1" ref="X39" ca="1">SUMIFS(OFFSET(REL_D,,MATCH(X$1,IND,0)-1),REL_D,X$3,IF(LEFT($D39,1)="N",NwID,OrgID),$D39)</f>
        <v>0</v>
      </c>
      <c r="Y39" s="55" cm="1">
        <f t="array" aca="1" ref="Y39" ca="1">SUMIFS(OFFSET(REL_D,,MATCH(Y$1,IND,0)-1),REL_D,Y$3,IF(LEFT($D39,1)="N",NwID,OrgID),$D39)</f>
        <v>0</v>
      </c>
      <c r="Z39" s="71" cm="1">
        <f t="array" aca="1" ref="Z39" ca="1">SUMIFS(OFFSET(REL_D,,MATCH(Z$1,IND,0)-1),REL_D,Z$3,IF(LEFT($D39,1)="N",NwID,OrgID),$D39)</f>
        <v>1</v>
      </c>
      <c r="AA39" s="172">
        <f t="shared" ca="1" si="20"/>
        <v>23</v>
      </c>
      <c r="AB39" s="172">
        <f t="shared" ca="1" si="9"/>
        <v>69</v>
      </c>
      <c r="AC39" s="71">
        <f t="shared" ca="1" si="21"/>
        <v>0</v>
      </c>
      <c r="AD39" s="61">
        <f t="shared" ca="1" si="22"/>
        <v>0</v>
      </c>
      <c r="AE39" s="77">
        <f t="shared" ca="1" si="23"/>
        <v>0</v>
      </c>
    </row>
    <row r="40" spans="2:31" ht="12.75" customHeight="1" x14ac:dyDescent="0.25">
      <c r="B40" s="3" t="str">
        <f>VLOOKUP(D40,PRACTICE!A26:E67,5,0)</f>
        <v>NE2</v>
      </c>
      <c r="C40" s="3" t="str">
        <f>VLOOKUP(D40,PRACTICE!A26:E67,2,0)</f>
        <v>Nightingale Practice</v>
      </c>
      <c r="D40" s="3" t="s">
        <v>71</v>
      </c>
      <c r="E40" s="63">
        <f t="shared" ca="1" si="24"/>
        <v>12320</v>
      </c>
      <c r="F40" s="63">
        <f t="shared" ca="1" si="24"/>
        <v>0</v>
      </c>
      <c r="G40" s="61">
        <f t="shared" ca="1" si="16"/>
        <v>0</v>
      </c>
      <c r="H40" s="72" cm="1">
        <f t="array" aca="1" ref="H40" ca="1">SUMIFS(OFFSET(REL_D,,MATCH(H$1,IND,0)-1),REL_D,H$3,IF(LEFT($D40,1)="N",NwID,OrgID),$D40)</f>
        <v>0</v>
      </c>
      <c r="I40" s="55" cm="1">
        <f t="array" aca="1" ref="I40" ca="1">SUMIFS(OFFSET(REL_D,,MATCH(I$1,IND,0)-1),REL_D,I$3,IF(LEFT($D40,1)="N",NwID,OrgID),$D40)</f>
        <v>1</v>
      </c>
      <c r="J40" s="55" cm="1">
        <f t="array" aca="1" ref="J40" ca="1">SUMIFS(OFFSET(REL_D,,MATCH(J$1,IND,0)-1),REL_D,J$3,IF(LEFT($D40,1)="N",NwID,OrgID),$D40)</f>
        <v>0</v>
      </c>
      <c r="K40" s="55" cm="1">
        <f t="array" aca="1" ref="K40" ca="1">SUMIFS(OFFSET(REL_D,,MATCH(K$1,IND,0)-1),REL_D,K$3,IF(LEFT($D40,1)="N",NwID,OrgID),$D40)</f>
        <v>0</v>
      </c>
      <c r="L40" s="72">
        <f t="shared" ca="1" si="17"/>
        <v>1</v>
      </c>
      <c r="M40" s="72" cm="1">
        <f t="array" aca="1" ref="M40" ca="1">SUMIFS(OFFSET(REL_D,,MATCH(M$1,IND,0)-1),REL_D,M$3,IF(LEFT($D40,1)="N",NwID,OrgID),$D40)</f>
        <v>1</v>
      </c>
      <c r="N40" s="55" cm="1">
        <f t="array" aca="1" ref="N40" ca="1">SUMIFS(OFFSET(REL_D,,MATCH(N$1,IND,0)-1),REL_D,N$3,IF(LEFT($D40,1)="N",NwID,OrgID),$D40)</f>
        <v>1</v>
      </c>
      <c r="O40" s="55" cm="1">
        <f t="array" aca="1" ref="O40" ca="1">SUMIFS(OFFSET(REL_D,,MATCH(O$1,IND,0)-1),REL_D,O$3,IF(LEFT($D40,1)="N",NwID,OrgID),$D40)</f>
        <v>0</v>
      </c>
      <c r="P40" s="55" cm="1">
        <f t="array" aca="1" ref="P40" ca="1">SUMIFS(OFFSET(REL_D,,MATCH(P$1,IND,0)-1),REL_D,P$3,IF(LEFT($D40,1)="N",NwID,OrgID),$D40)</f>
        <v>0</v>
      </c>
      <c r="Q40" s="72">
        <f t="shared" ca="1" si="18"/>
        <v>2</v>
      </c>
      <c r="R40" s="72" cm="1">
        <f t="array" aca="1" ref="R40" ca="1">SUMIFS(OFFSET(REL_D,,MATCH(R$1,IND,0)-1),REL_D,R$3,IF(LEFT($D40,1)="N",NwID,OrgID),$D40)</f>
        <v>48</v>
      </c>
      <c r="S40" s="55" cm="1">
        <f t="array" aca="1" ref="S40" ca="1">SUMIFS(OFFSET(REL_D,,MATCH(S$1,IND,0)-1),REL_D,S$3,IF(LEFT($D40,1)="N",NwID,OrgID),$D40)</f>
        <v>1</v>
      </c>
      <c r="T40" s="55" cm="1">
        <f t="array" aca="1" ref="T40" ca="1">SUMIFS(OFFSET(REL_D,,MATCH(T$1,IND,0)-1),REL_D,T$3,IF(LEFT($D40,1)="N",NwID,OrgID),$D40)</f>
        <v>0</v>
      </c>
      <c r="U40" s="55" cm="1">
        <f t="array" aca="1" ref="U40" ca="1">SUMIFS(OFFSET(REL_D,,MATCH(U$1,IND,0)-1),REL_D,U$3,IF(LEFT($D40,1)="N",NwID,OrgID),$D40)</f>
        <v>0</v>
      </c>
      <c r="V40" s="72">
        <f t="shared" ca="1" si="19"/>
        <v>49</v>
      </c>
      <c r="W40" s="72" cm="1">
        <f t="array" aca="1" ref="W40" ca="1">SUMIFS(OFFSET(REL_D,,MATCH(W$1,IND,0)-1),REL_D,W$3,IF(LEFT($D40,1)="N",NwID,OrgID),$D40)</f>
        <v>8</v>
      </c>
      <c r="X40" s="55" cm="1">
        <f t="array" aca="1" ref="X40" ca="1">SUMIFS(OFFSET(REL_D,,MATCH(X$1,IND,0)-1),REL_D,X$3,IF(LEFT($D40,1)="N",NwID,OrgID),$D40)</f>
        <v>0</v>
      </c>
      <c r="Y40" s="55" cm="1">
        <f t="array" aca="1" ref="Y40" ca="1">SUMIFS(OFFSET(REL_D,,MATCH(Y$1,IND,0)-1),REL_D,Y$3,IF(LEFT($D40,1)="N",NwID,OrgID),$D40)</f>
        <v>42</v>
      </c>
      <c r="Z40" s="71" cm="1">
        <f t="array" aca="1" ref="Z40" ca="1">SUMIFS(OFFSET(REL_D,,MATCH(Z$1,IND,0)-1),REL_D,Z$3,IF(LEFT($D40,1)="N",NwID,OrgID),$D40)</f>
        <v>0</v>
      </c>
      <c r="AA40" s="172">
        <f t="shared" ca="1" si="20"/>
        <v>50</v>
      </c>
      <c r="AB40" s="172">
        <f ca="1">SUM(L40,Q40,V40,AA40)</f>
        <v>102</v>
      </c>
      <c r="AC40" s="71">
        <f t="shared" ca="1" si="21"/>
        <v>0</v>
      </c>
      <c r="AD40" s="61">
        <f t="shared" ca="1" si="22"/>
        <v>5</v>
      </c>
      <c r="AE40" s="77">
        <f t="shared" ca="1" si="23"/>
        <v>5</v>
      </c>
    </row>
    <row r="41" spans="2:31" ht="12.75" customHeight="1" x14ac:dyDescent="0.25">
      <c r="B41" s="3" t="str">
        <f>VLOOKUP(D41,PRACTICE!A27:E68,5,0)</f>
        <v>SW1</v>
      </c>
      <c r="C41" s="3" t="str">
        <f>VLOOKUP(D41,PRACTICE!A27:E68,2,0)</f>
        <v>Queensbridge Group Practice</v>
      </c>
      <c r="D41" s="3" t="s">
        <v>72</v>
      </c>
      <c r="E41" s="63">
        <f t="shared" ca="1" si="24"/>
        <v>10368</v>
      </c>
      <c r="F41" s="63">
        <f t="shared" ca="1" si="24"/>
        <v>0</v>
      </c>
      <c r="G41" s="61">
        <f t="shared" ca="1" si="16"/>
        <v>0</v>
      </c>
      <c r="H41" s="72" cm="1">
        <f t="array" aca="1" ref="H41" ca="1">SUMIFS(OFFSET(REL_D,,MATCH(H$1,IND,0)-1),REL_D,H$3,IF(LEFT($D41,1)="N",NwID,OrgID),$D41)</f>
        <v>0</v>
      </c>
      <c r="I41" s="55" cm="1">
        <f t="array" aca="1" ref="I41" ca="1">SUMIFS(OFFSET(REL_D,,MATCH(I$1,IND,0)-1),REL_D,I$3,IF(LEFT($D41,1)="N",NwID,OrgID),$D41)</f>
        <v>0</v>
      </c>
      <c r="J41" s="55" cm="1">
        <f t="array" aca="1" ref="J41" ca="1">SUMIFS(OFFSET(REL_D,,MATCH(J$1,IND,0)-1),REL_D,J$3,IF(LEFT($D41,1)="N",NwID,OrgID),$D41)</f>
        <v>0</v>
      </c>
      <c r="K41" s="55" cm="1">
        <f t="array" aca="1" ref="K41" ca="1">SUMIFS(OFFSET(REL_D,,MATCH(K$1,IND,0)-1),REL_D,K$3,IF(LEFT($D41,1)="N",NwID,OrgID),$D41)</f>
        <v>0</v>
      </c>
      <c r="L41" s="72">
        <f t="shared" ca="1" si="17"/>
        <v>0</v>
      </c>
      <c r="M41" s="72" cm="1">
        <f t="array" aca="1" ref="M41" ca="1">SUMIFS(OFFSET(REL_D,,MATCH(M$1,IND,0)-1),REL_D,M$3,IF(LEFT($D41,1)="N",NwID,OrgID),$D41)</f>
        <v>3</v>
      </c>
      <c r="N41" s="55" cm="1">
        <f t="array" aca="1" ref="N41" ca="1">SUMIFS(OFFSET(REL_D,,MATCH(N$1,IND,0)-1),REL_D,N$3,IF(LEFT($D41,1)="N",NwID,OrgID),$D41)</f>
        <v>0</v>
      </c>
      <c r="O41" s="55" cm="1">
        <f t="array" aca="1" ref="O41" ca="1">SUMIFS(OFFSET(REL_D,,MATCH(O$1,IND,0)-1),REL_D,O$3,IF(LEFT($D41,1)="N",NwID,OrgID),$D41)</f>
        <v>0</v>
      </c>
      <c r="P41" s="55" cm="1">
        <f t="array" aca="1" ref="P41" ca="1">SUMIFS(OFFSET(REL_D,,MATCH(P$1,IND,0)-1),REL_D,P$3,IF(LEFT($D41,1)="N",NwID,OrgID),$D41)</f>
        <v>0</v>
      </c>
      <c r="Q41" s="72">
        <f t="shared" ca="1" si="18"/>
        <v>3</v>
      </c>
      <c r="R41" s="72" cm="1">
        <f t="array" aca="1" ref="R41" ca="1">SUMIFS(OFFSET(REL_D,,MATCH(R$1,IND,0)-1),REL_D,R$3,IF(LEFT($D41,1)="N",NwID,OrgID),$D41)</f>
        <v>4</v>
      </c>
      <c r="S41" s="55" cm="1">
        <f t="array" aca="1" ref="S41" ca="1">SUMIFS(OFFSET(REL_D,,MATCH(S$1,IND,0)-1),REL_D,S$3,IF(LEFT($D41,1)="N",NwID,OrgID),$D41)</f>
        <v>3</v>
      </c>
      <c r="T41" s="55" cm="1">
        <f t="array" aca="1" ref="T41" ca="1">SUMIFS(OFFSET(REL_D,,MATCH(T$1,IND,0)-1),REL_D,T$3,IF(LEFT($D41,1)="N",NwID,OrgID),$D41)</f>
        <v>0</v>
      </c>
      <c r="U41" s="55" cm="1">
        <f t="array" aca="1" ref="U41" ca="1">SUMIFS(OFFSET(REL_D,,MATCH(U$1,IND,0)-1),REL_D,U$3,IF(LEFT($D41,1)="N",NwID,OrgID),$D41)</f>
        <v>1</v>
      </c>
      <c r="V41" s="72">
        <f t="shared" ca="1" si="19"/>
        <v>8</v>
      </c>
      <c r="W41" s="72" cm="1">
        <f t="array" aca="1" ref="W41" ca="1">SUMIFS(OFFSET(REL_D,,MATCH(W$1,IND,0)-1),REL_D,W$3,IF(LEFT($D41,1)="N",NwID,OrgID),$D41)</f>
        <v>6</v>
      </c>
      <c r="X41" s="55" cm="1">
        <f t="array" aca="1" ref="X41" ca="1">SUMIFS(OFFSET(REL_D,,MATCH(X$1,IND,0)-1),REL_D,X$3,IF(LEFT($D41,1)="N",NwID,OrgID),$D41)</f>
        <v>3</v>
      </c>
      <c r="Y41" s="55" cm="1">
        <f t="array" aca="1" ref="Y41" ca="1">SUMIFS(OFFSET(REL_D,,MATCH(Y$1,IND,0)-1),REL_D,Y$3,IF(LEFT($D41,1)="N",NwID,OrgID),$D41)</f>
        <v>0</v>
      </c>
      <c r="Z41" s="71" cm="1">
        <f t="array" aca="1" ref="Z41" ca="1">SUMIFS(OFFSET(REL_D,,MATCH(Z$1,IND,0)-1),REL_D,Z$3,IF(LEFT($D41,1)="N",NwID,OrgID),$D41)</f>
        <v>1</v>
      </c>
      <c r="AA41" s="172">
        <f t="shared" ca="1" si="20"/>
        <v>10</v>
      </c>
      <c r="AB41" s="172">
        <f t="shared" ca="1" si="9"/>
        <v>21</v>
      </c>
      <c r="AC41" s="71">
        <f t="shared" ca="1" si="21"/>
        <v>0</v>
      </c>
      <c r="AD41" s="61">
        <f t="shared" ca="1" si="22"/>
        <v>0</v>
      </c>
      <c r="AE41" s="77">
        <f t="shared" ca="1" si="23"/>
        <v>0</v>
      </c>
    </row>
    <row r="42" spans="2:31" ht="12.75" customHeight="1" x14ac:dyDescent="0.25">
      <c r="B42" s="3" t="str">
        <f>VLOOKUP(D42,PRACTICE!A28:E69,5,0)</f>
        <v>SW1</v>
      </c>
      <c r="C42" s="3" t="str">
        <f>VLOOKUP(D42,PRACTICE!A28:E69,2,0)</f>
        <v>Richmond Road Medical Center</v>
      </c>
      <c r="D42" s="3" t="s">
        <v>73</v>
      </c>
      <c r="E42" s="63">
        <f t="shared" ca="1" si="24"/>
        <v>18923</v>
      </c>
      <c r="F42" s="63">
        <f t="shared" ca="1" si="24"/>
        <v>0</v>
      </c>
      <c r="G42" s="61">
        <f ca="1">F42*$G$5</f>
        <v>0</v>
      </c>
      <c r="H42" s="72" cm="1">
        <f t="array" aca="1" ref="H42" ca="1">SUMIFS(OFFSET(REL_D,,MATCH(H$1,IND,0)-1),REL_D,H$3,IF(LEFT($D42,1)="N",NwID,OrgID),$D42)</f>
        <v>0</v>
      </c>
      <c r="I42" s="55" cm="1">
        <f t="array" aca="1" ref="I42" ca="1">SUMIFS(OFFSET(REL_D,,MATCH(I$1,IND,0)-1),REL_D,I$3,IF(LEFT($D42,1)="N",NwID,OrgID),$D42)</f>
        <v>0</v>
      </c>
      <c r="J42" s="55" cm="1">
        <f t="array" aca="1" ref="J42" ca="1">SUMIFS(OFFSET(REL_D,,MATCH(J$1,IND,0)-1),REL_D,J$3,IF(LEFT($D42,1)="N",NwID,OrgID),$D42)</f>
        <v>0</v>
      </c>
      <c r="K42" s="55" cm="1">
        <f t="array" aca="1" ref="K42" ca="1">SUMIFS(OFFSET(REL_D,,MATCH(K$1,IND,0)-1),REL_D,K$3,IF(LEFT($D42,1)="N",NwID,OrgID),$D42)</f>
        <v>0</v>
      </c>
      <c r="L42" s="72">
        <f t="shared" ca="1" si="17"/>
        <v>0</v>
      </c>
      <c r="M42" s="72" cm="1">
        <f t="array" aca="1" ref="M42" ca="1">SUMIFS(OFFSET(REL_D,,MATCH(M$1,IND,0)-1),REL_D,M$3,IF(LEFT($D42,1)="N",NwID,OrgID),$D42)</f>
        <v>63</v>
      </c>
      <c r="N42" s="55" cm="1">
        <f t="array" aca="1" ref="N42" ca="1">SUMIFS(OFFSET(REL_D,,MATCH(N$1,IND,0)-1),REL_D,N$3,IF(LEFT($D42,1)="N",NwID,OrgID),$D42)</f>
        <v>0</v>
      </c>
      <c r="O42" s="55" cm="1">
        <f t="array" aca="1" ref="O42" ca="1">SUMIFS(OFFSET(REL_D,,MATCH(O$1,IND,0)-1),REL_D,O$3,IF(LEFT($D42,1)="N",NwID,OrgID),$D42)</f>
        <v>0</v>
      </c>
      <c r="P42" s="55" cm="1">
        <f t="array" aca="1" ref="P42" ca="1">SUMIFS(OFFSET(REL_D,,MATCH(P$1,IND,0)-1),REL_D,P$3,IF(LEFT($D42,1)="N",NwID,OrgID),$D42)</f>
        <v>1</v>
      </c>
      <c r="Q42" s="72">
        <f t="shared" ca="1" si="18"/>
        <v>64</v>
      </c>
      <c r="R42" s="72" cm="1">
        <f t="array" aca="1" ref="R42" ca="1">SUMIFS(OFFSET(REL_D,,MATCH(R$1,IND,0)-1),REL_D,R$3,IF(LEFT($D42,1)="N",NwID,OrgID),$D42)</f>
        <v>0</v>
      </c>
      <c r="S42" s="55" cm="1">
        <f t="array" aca="1" ref="S42" ca="1">SUMIFS(OFFSET(REL_D,,MATCH(S$1,IND,0)-1),REL_D,S$3,IF(LEFT($D42,1)="N",NwID,OrgID),$D42)</f>
        <v>1</v>
      </c>
      <c r="T42" s="55" cm="1">
        <f t="array" aca="1" ref="T42" ca="1">SUMIFS(OFFSET(REL_D,,MATCH(T$1,IND,0)-1),REL_D,T$3,IF(LEFT($D42,1)="N",NwID,OrgID),$D42)</f>
        <v>62</v>
      </c>
      <c r="U42" s="55" cm="1">
        <f t="array" aca="1" ref="U42" ca="1">SUMIFS(OFFSET(REL_D,,MATCH(U$1,IND,0)-1),REL_D,U$3,IF(LEFT($D42,1)="N",NwID,OrgID),$D42)</f>
        <v>1</v>
      </c>
      <c r="V42" s="72">
        <f t="shared" ca="1" si="19"/>
        <v>64</v>
      </c>
      <c r="W42" s="72" cm="1">
        <f t="array" aca="1" ref="W42" ca="1">SUMIFS(OFFSET(REL_D,,MATCH(W$1,IND,0)-1),REL_D,W$3,IF(LEFT($D42,1)="N",NwID,OrgID),$D42)</f>
        <v>1</v>
      </c>
      <c r="X42" s="55" cm="1">
        <f t="array" aca="1" ref="X42" ca="1">SUMIFS(OFFSET(REL_D,,MATCH(X$1,IND,0)-1),REL_D,X$3,IF(LEFT($D42,1)="N",NwID,OrgID),$D42)</f>
        <v>1</v>
      </c>
      <c r="Y42" s="55" cm="1">
        <f t="array" aca="1" ref="Y42" ca="1">SUMIFS(OFFSET(REL_D,,MATCH(Y$1,IND,0)-1),REL_D,Y$3,IF(LEFT($D42,1)="N",NwID,OrgID),$D42)</f>
        <v>62</v>
      </c>
      <c r="Z42" s="71" cm="1">
        <f t="array" aca="1" ref="Z42" ca="1">SUMIFS(OFFSET(REL_D,,MATCH(Z$1,IND,0)-1),REL_D,Z$3,IF(LEFT($D42,1)="N",NwID,OrgID),$D42)</f>
        <v>1</v>
      </c>
      <c r="AA42" s="172">
        <f t="shared" ca="1" si="20"/>
        <v>65</v>
      </c>
      <c r="AB42" s="172">
        <f t="shared" ca="1" si="9"/>
        <v>193</v>
      </c>
      <c r="AC42" s="71">
        <f t="shared" ca="1" si="21"/>
        <v>0</v>
      </c>
      <c r="AD42" s="61">
        <f t="shared" ca="1" si="22"/>
        <v>0</v>
      </c>
      <c r="AE42" s="77">
        <f t="shared" ca="1" si="23"/>
        <v>0</v>
      </c>
    </row>
    <row r="43" spans="2:31" ht="12.75" customHeight="1" x14ac:dyDescent="0.25">
      <c r="B43" s="3" t="str">
        <f>VLOOKUP(D43,PRACTICE!A29:E70,5,0)</f>
        <v>NE2</v>
      </c>
      <c r="C43" s="3" t="str">
        <f>VLOOKUP(D43,PRACTICE!A29:E70,2,0)</f>
        <v>Riverside Practice</v>
      </c>
      <c r="D43" s="3" t="s">
        <v>74</v>
      </c>
      <c r="E43" s="63">
        <f t="shared" ca="1" si="24"/>
        <v>5001</v>
      </c>
      <c r="F43" s="63">
        <f t="shared" ca="1" si="24"/>
        <v>0</v>
      </c>
      <c r="G43" s="61">
        <f t="shared" ca="1" si="16"/>
        <v>0</v>
      </c>
      <c r="H43" s="72" cm="1">
        <f t="array" aca="1" ref="H43" ca="1">SUMIFS(OFFSET(REL_D,,MATCH(H$1,IND,0)-1),REL_D,H$3,IF(LEFT($D43,1)="N",NwID,OrgID),$D43)</f>
        <v>0</v>
      </c>
      <c r="I43" s="55" cm="1">
        <f t="array" aca="1" ref="I43" ca="1">SUMIFS(OFFSET(REL_D,,MATCH(I$1,IND,0)-1),REL_D,I$3,IF(LEFT($D43,1)="N",NwID,OrgID),$D43)</f>
        <v>0</v>
      </c>
      <c r="J43" s="55" cm="1">
        <f t="array" aca="1" ref="J43" ca="1">SUMIFS(OFFSET(REL_D,,MATCH(J$1,IND,0)-1),REL_D,J$3,IF(LEFT($D43,1)="N",NwID,OrgID),$D43)</f>
        <v>0</v>
      </c>
      <c r="K43" s="55" cm="1">
        <f t="array" aca="1" ref="K43" ca="1">SUMIFS(OFFSET(REL_D,,MATCH(K$1,IND,0)-1),REL_D,K$3,IF(LEFT($D43,1)="N",NwID,OrgID),$D43)</f>
        <v>0</v>
      </c>
      <c r="L43" s="72">
        <f t="shared" ca="1" si="17"/>
        <v>0</v>
      </c>
      <c r="M43" s="72" cm="1">
        <f t="array" aca="1" ref="M43" ca="1">SUMIFS(OFFSET(REL_D,,MATCH(M$1,IND,0)-1),REL_D,M$3,IF(LEFT($D43,1)="N",NwID,OrgID),$D43)</f>
        <v>2</v>
      </c>
      <c r="N43" s="55" cm="1">
        <f t="array" aca="1" ref="N43" ca="1">SUMIFS(OFFSET(REL_D,,MATCH(N$1,IND,0)-1),REL_D,N$3,IF(LEFT($D43,1)="N",NwID,OrgID),$D43)</f>
        <v>12</v>
      </c>
      <c r="O43" s="55" cm="1">
        <f t="array" aca="1" ref="O43" ca="1">SUMIFS(OFFSET(REL_D,,MATCH(O$1,IND,0)-1),REL_D,O$3,IF(LEFT($D43,1)="N",NwID,OrgID),$D43)</f>
        <v>0</v>
      </c>
      <c r="P43" s="55" cm="1">
        <f t="array" aca="1" ref="P43" ca="1">SUMIFS(OFFSET(REL_D,,MATCH(P$1,IND,0)-1),REL_D,P$3,IF(LEFT($D43,1)="N",NwID,OrgID),$D43)</f>
        <v>0</v>
      </c>
      <c r="Q43" s="72">
        <f t="shared" ca="1" si="18"/>
        <v>14</v>
      </c>
      <c r="R43" s="72" cm="1">
        <f t="array" aca="1" ref="R43" ca="1">SUMIFS(OFFSET(REL_D,,MATCH(R$1,IND,0)-1),REL_D,R$3,IF(LEFT($D43,1)="N",NwID,OrgID),$D43)</f>
        <v>8</v>
      </c>
      <c r="S43" s="55" cm="1">
        <f t="array" aca="1" ref="S43" ca="1">SUMIFS(OFFSET(REL_D,,MATCH(S$1,IND,0)-1),REL_D,S$3,IF(LEFT($D43,1)="N",NwID,OrgID),$D43)</f>
        <v>9</v>
      </c>
      <c r="T43" s="55" cm="1">
        <f t="array" aca="1" ref="T43" ca="1">SUMIFS(OFFSET(REL_D,,MATCH(T$1,IND,0)-1),REL_D,T$3,IF(LEFT($D43,1)="N",NwID,OrgID),$D43)</f>
        <v>5</v>
      </c>
      <c r="U43" s="55" cm="1">
        <f t="array" aca="1" ref="U43" ca="1">SUMIFS(OFFSET(REL_D,,MATCH(U$1,IND,0)-1),REL_D,U$3,IF(LEFT($D43,1)="N",NwID,OrgID),$D43)</f>
        <v>1</v>
      </c>
      <c r="V43" s="72">
        <f t="shared" ca="1" si="19"/>
        <v>23</v>
      </c>
      <c r="W43" s="72" cm="1">
        <f t="array" aca="1" ref="W43" ca="1">SUMIFS(OFFSET(REL_D,,MATCH(W$1,IND,0)-1),REL_D,W$3,IF(LEFT($D43,1)="N",NwID,OrgID),$D43)</f>
        <v>12</v>
      </c>
      <c r="X43" s="55" cm="1">
        <f t="array" aca="1" ref="X43" ca="1">SUMIFS(OFFSET(REL_D,,MATCH(X$1,IND,0)-1),REL_D,X$3,IF(LEFT($D43,1)="N",NwID,OrgID),$D43)</f>
        <v>9</v>
      </c>
      <c r="Y43" s="55" cm="1">
        <f t="array" aca="1" ref="Y43" ca="1">SUMIFS(OFFSET(REL_D,,MATCH(Y$1,IND,0)-1),REL_D,Y$3,IF(LEFT($D43,1)="N",NwID,OrgID),$D43)</f>
        <v>6</v>
      </c>
      <c r="Z43" s="71" cm="1">
        <f t="array" aca="1" ref="Z43" ca="1">SUMIFS(OFFSET(REL_D,,MATCH(Z$1,IND,0)-1),REL_D,Z$3,IF(LEFT($D43,1)="N",NwID,OrgID),$D43)</f>
        <v>1</v>
      </c>
      <c r="AA43" s="172">
        <f t="shared" ca="1" si="20"/>
        <v>28</v>
      </c>
      <c r="AB43" s="172">
        <f t="shared" ca="1" si="9"/>
        <v>65</v>
      </c>
      <c r="AC43" s="71">
        <f t="shared" ca="1" si="21"/>
        <v>0</v>
      </c>
      <c r="AD43" s="61">
        <f t="shared" ca="1" si="22"/>
        <v>0</v>
      </c>
      <c r="AE43" s="77">
        <f t="shared" ca="1" si="23"/>
        <v>0</v>
      </c>
    </row>
    <row r="44" spans="2:31" ht="12.75" customHeight="1" x14ac:dyDescent="0.25">
      <c r="B44" s="3" t="str">
        <f>VLOOKUP(D44,PRACTICE!A30:E71,5,0)</f>
        <v>NE2</v>
      </c>
      <c r="C44" s="3" t="str">
        <f>VLOOKUP(D44,PRACTICE!A30:E71,2,0)</f>
        <v>Rosewood Practice</v>
      </c>
      <c r="D44" s="3" t="s">
        <v>75</v>
      </c>
      <c r="E44" s="63">
        <f t="shared" ca="1" si="24"/>
        <v>1820</v>
      </c>
      <c r="F44" s="63">
        <f t="shared" ca="1" si="24"/>
        <v>0</v>
      </c>
      <c r="G44" s="61">
        <f t="shared" ca="1" si="16"/>
        <v>0</v>
      </c>
      <c r="H44" s="72" cm="1">
        <f t="array" aca="1" ref="H44" ca="1">SUMIFS(OFFSET(REL_D,,MATCH(H$1,IND,0)-1),REL_D,H$3,IF(LEFT($D44,1)="N",NwID,OrgID),$D44)</f>
        <v>1</v>
      </c>
      <c r="I44" s="55" cm="1">
        <f t="array" aca="1" ref="I44" ca="1">SUMIFS(OFFSET(REL_D,,MATCH(I$1,IND,0)-1),REL_D,I$3,IF(LEFT($D44,1)="N",NwID,OrgID),$D44)</f>
        <v>0</v>
      </c>
      <c r="J44" s="55" cm="1">
        <f t="array" aca="1" ref="J44" ca="1">SUMIFS(OFFSET(REL_D,,MATCH(J$1,IND,0)-1),REL_D,J$3,IF(LEFT($D44,1)="N",NwID,OrgID),$D44)</f>
        <v>0</v>
      </c>
      <c r="K44" s="55" cm="1">
        <f t="array" aca="1" ref="K44" ca="1">SUMIFS(OFFSET(REL_D,,MATCH(K$1,IND,0)-1),REL_D,K$3,IF(LEFT($D44,1)="N",NwID,OrgID),$D44)</f>
        <v>0</v>
      </c>
      <c r="L44" s="72">
        <f t="shared" ca="1" si="17"/>
        <v>1</v>
      </c>
      <c r="M44" s="72" cm="1">
        <f t="array" aca="1" ref="M44" ca="1">SUMIFS(OFFSET(REL_D,,MATCH(M$1,IND,0)-1),REL_D,M$3,IF(LEFT($D44,1)="N",NwID,OrgID),$D44)</f>
        <v>3</v>
      </c>
      <c r="N44" s="55" cm="1">
        <f t="array" aca="1" ref="N44" ca="1">SUMIFS(OFFSET(REL_D,,MATCH(N$1,IND,0)-1),REL_D,N$3,IF(LEFT($D44,1)="N",NwID,OrgID),$D44)</f>
        <v>1</v>
      </c>
      <c r="O44" s="55" cm="1">
        <f t="array" aca="1" ref="O44" ca="1">SUMIFS(OFFSET(REL_D,,MATCH(O$1,IND,0)-1),REL_D,O$3,IF(LEFT($D44,1)="N",NwID,OrgID),$D44)</f>
        <v>1</v>
      </c>
      <c r="P44" s="55" cm="1">
        <f t="array" aca="1" ref="P44" ca="1">SUMIFS(OFFSET(REL_D,,MATCH(P$1,IND,0)-1),REL_D,P$3,IF(LEFT($D44,1)="N",NwID,OrgID),$D44)</f>
        <v>0</v>
      </c>
      <c r="Q44" s="72">
        <f t="shared" ca="1" si="18"/>
        <v>5</v>
      </c>
      <c r="R44" s="72" cm="1">
        <f t="array" aca="1" ref="R44" ca="1">SUMIFS(OFFSET(REL_D,,MATCH(R$1,IND,0)-1),REL_D,R$3,IF(LEFT($D44,1)="N",NwID,OrgID),$D44)</f>
        <v>4</v>
      </c>
      <c r="S44" s="55" cm="1">
        <f t="array" aca="1" ref="S44" ca="1">SUMIFS(OFFSET(REL_D,,MATCH(S$1,IND,0)-1),REL_D,S$3,IF(LEFT($D44,1)="N",NwID,OrgID),$D44)</f>
        <v>1</v>
      </c>
      <c r="T44" s="55" cm="1">
        <f t="array" aca="1" ref="T44" ca="1">SUMIFS(OFFSET(REL_D,,MATCH(T$1,IND,0)-1),REL_D,T$3,IF(LEFT($D44,1)="N",NwID,OrgID),$D44)</f>
        <v>3</v>
      </c>
      <c r="U44" s="55" cm="1">
        <f t="array" aca="1" ref="U44" ca="1">SUMIFS(OFFSET(REL_D,,MATCH(U$1,IND,0)-1),REL_D,U$3,IF(LEFT($D44,1)="N",NwID,OrgID),$D44)</f>
        <v>1</v>
      </c>
      <c r="V44" s="72">
        <f t="shared" ca="1" si="19"/>
        <v>9</v>
      </c>
      <c r="W44" s="72" cm="1">
        <f t="array" aca="1" ref="W44" ca="1">SUMIFS(OFFSET(REL_D,,MATCH(W$1,IND,0)-1),REL_D,W$3,IF(LEFT($D44,1)="N",NwID,OrgID),$D44)</f>
        <v>5</v>
      </c>
      <c r="X44" s="55" cm="1">
        <f t="array" aca="1" ref="X44" ca="1">SUMIFS(OFFSET(REL_D,,MATCH(X$1,IND,0)-1),REL_D,X$3,IF(LEFT($D44,1)="N",NwID,OrgID),$D44)</f>
        <v>1</v>
      </c>
      <c r="Y44" s="55" cm="1">
        <f t="array" aca="1" ref="Y44" ca="1">SUMIFS(OFFSET(REL_D,,MATCH(Y$1,IND,0)-1),REL_D,Y$3,IF(LEFT($D44,1)="N",NwID,OrgID),$D44)</f>
        <v>3</v>
      </c>
      <c r="Z44" s="71" cm="1">
        <f t="array" aca="1" ref="Z44" ca="1">SUMIFS(OFFSET(REL_D,,MATCH(Z$1,IND,0)-1),REL_D,Z$3,IF(LEFT($D44,1)="N",NwID,OrgID),$D44)</f>
        <v>1</v>
      </c>
      <c r="AA44" s="172">
        <f t="shared" ca="1" si="20"/>
        <v>10</v>
      </c>
      <c r="AB44" s="172">
        <f t="shared" ca="1" si="9"/>
        <v>25</v>
      </c>
      <c r="AC44" s="71">
        <f t="shared" ca="1" si="21"/>
        <v>0</v>
      </c>
      <c r="AD44" s="61">
        <f t="shared" ca="1" si="22"/>
        <v>2.5</v>
      </c>
      <c r="AE44" s="77">
        <f t="shared" ca="1" si="23"/>
        <v>2.5</v>
      </c>
    </row>
    <row r="45" spans="2:31" ht="12.75" customHeight="1" x14ac:dyDescent="0.25">
      <c r="B45" s="3" t="str">
        <f>VLOOKUP(D45,PRACTICE!A31:E72,5,0)</f>
        <v>SW1</v>
      </c>
      <c r="C45" s="3" t="str">
        <f>VLOOKUP(D45,PRACTICE!A31:E72,2,0)</f>
        <v>Sandringham Road Practice</v>
      </c>
      <c r="D45" s="3" t="s">
        <v>76</v>
      </c>
      <c r="E45" s="63">
        <f t="shared" ca="1" si="24"/>
        <v>4535</v>
      </c>
      <c r="F45" s="63">
        <f t="shared" ca="1" si="24"/>
        <v>0</v>
      </c>
      <c r="G45" s="61">
        <f t="shared" ca="1" si="16"/>
        <v>0</v>
      </c>
      <c r="H45" s="72" cm="1">
        <f t="array" aca="1" ref="H45" ca="1">SUMIFS(OFFSET(REL_D,,MATCH(H$1,IND,0)-1),REL_D,H$3,IF(LEFT($D45,1)="N",NwID,OrgID),$D45)</f>
        <v>0</v>
      </c>
      <c r="I45" s="55" cm="1">
        <f t="array" aca="1" ref="I45" ca="1">SUMIFS(OFFSET(REL_D,,MATCH(I$1,IND,0)-1),REL_D,I$3,IF(LEFT($D45,1)="N",NwID,OrgID),$D45)</f>
        <v>0</v>
      </c>
      <c r="J45" s="55" cm="1">
        <f t="array" aca="1" ref="J45" ca="1">SUMIFS(OFFSET(REL_D,,MATCH(J$1,IND,0)-1),REL_D,J$3,IF(LEFT($D45,1)="N",NwID,OrgID),$D45)</f>
        <v>0</v>
      </c>
      <c r="K45" s="55" cm="1">
        <f t="array" aca="1" ref="K45" ca="1">SUMIFS(OFFSET(REL_D,,MATCH(K$1,IND,0)-1),REL_D,K$3,IF(LEFT($D45,1)="N",NwID,OrgID),$D45)</f>
        <v>0</v>
      </c>
      <c r="L45" s="72">
        <f t="shared" ca="1" si="17"/>
        <v>0</v>
      </c>
      <c r="M45" s="72" cm="1">
        <f t="array" aca="1" ref="M45" ca="1">SUMIFS(OFFSET(REL_D,,MATCH(M$1,IND,0)-1),REL_D,M$3,IF(LEFT($D45,1)="N",NwID,OrgID),$D45)</f>
        <v>4</v>
      </c>
      <c r="N45" s="55" cm="1">
        <f t="array" aca="1" ref="N45" ca="1">SUMIFS(OFFSET(REL_D,,MATCH(N$1,IND,0)-1),REL_D,N$3,IF(LEFT($D45,1)="N",NwID,OrgID),$D45)</f>
        <v>7</v>
      </c>
      <c r="O45" s="55" cm="1">
        <f t="array" aca="1" ref="O45" ca="1">SUMIFS(OFFSET(REL_D,,MATCH(O$1,IND,0)-1),REL_D,O$3,IF(LEFT($D45,1)="N",NwID,OrgID),$D45)</f>
        <v>0</v>
      </c>
      <c r="P45" s="55" cm="1">
        <f t="array" aca="1" ref="P45" ca="1">SUMIFS(OFFSET(REL_D,,MATCH(P$1,IND,0)-1),REL_D,P$3,IF(LEFT($D45,1)="N",NwID,OrgID),$D45)</f>
        <v>0</v>
      </c>
      <c r="Q45" s="72">
        <f t="shared" ca="1" si="18"/>
        <v>11</v>
      </c>
      <c r="R45" s="72" cm="1">
        <f t="array" aca="1" ref="R45" ca="1">SUMIFS(OFFSET(REL_D,,MATCH(R$1,IND,0)-1),REL_D,R$3,IF(LEFT($D45,1)="N",NwID,OrgID),$D45)</f>
        <v>4</v>
      </c>
      <c r="S45" s="55" cm="1">
        <f t="array" aca="1" ref="S45" ca="1">SUMIFS(OFFSET(REL_D,,MATCH(S$1,IND,0)-1),REL_D,S$3,IF(LEFT($D45,1)="N",NwID,OrgID),$D45)</f>
        <v>7</v>
      </c>
      <c r="T45" s="55" cm="1">
        <f t="array" aca="1" ref="T45" ca="1">SUMIFS(OFFSET(REL_D,,MATCH(T$1,IND,0)-1),REL_D,T$3,IF(LEFT($D45,1)="N",NwID,OrgID),$D45)</f>
        <v>0</v>
      </c>
      <c r="U45" s="55" cm="1">
        <f t="array" aca="1" ref="U45" ca="1">SUMIFS(OFFSET(REL_D,,MATCH(U$1,IND,0)-1),REL_D,U$3,IF(LEFT($D45,1)="N",NwID,OrgID),$D45)</f>
        <v>0</v>
      </c>
      <c r="V45" s="72">
        <f t="shared" ca="1" si="19"/>
        <v>11</v>
      </c>
      <c r="W45" s="72" cm="1">
        <f t="array" aca="1" ref="W45" ca="1">SUMIFS(OFFSET(REL_D,,MATCH(W$1,IND,0)-1),REL_D,W$3,IF(LEFT($D45,1)="N",NwID,OrgID),$D45)</f>
        <v>8</v>
      </c>
      <c r="X45" s="55" cm="1">
        <f t="array" aca="1" ref="X45" ca="1">SUMIFS(OFFSET(REL_D,,MATCH(X$1,IND,0)-1),REL_D,X$3,IF(LEFT($D45,1)="N",NwID,OrgID),$D45)</f>
        <v>7</v>
      </c>
      <c r="Y45" s="55" cm="1">
        <f t="array" aca="1" ref="Y45" ca="1">SUMIFS(OFFSET(REL_D,,MATCH(Y$1,IND,0)-1),REL_D,Y$3,IF(LEFT($D45,1)="N",NwID,OrgID),$D45)</f>
        <v>0</v>
      </c>
      <c r="Z45" s="71" cm="1">
        <f t="array" aca="1" ref="Z45" ca="1">SUMIFS(OFFSET(REL_D,,MATCH(Z$1,IND,0)-1),REL_D,Z$3,IF(LEFT($D45,1)="N",NwID,OrgID),$D45)</f>
        <v>0</v>
      </c>
      <c r="AA45" s="172">
        <f t="shared" ca="1" si="20"/>
        <v>15</v>
      </c>
      <c r="AB45" s="172">
        <f t="shared" ca="1" si="9"/>
        <v>37</v>
      </c>
      <c r="AC45" s="71">
        <f t="shared" ca="1" si="21"/>
        <v>0</v>
      </c>
      <c r="AD45" s="61">
        <f t="shared" ca="1" si="22"/>
        <v>0</v>
      </c>
      <c r="AE45" s="77">
        <f t="shared" ca="1" si="23"/>
        <v>0</v>
      </c>
    </row>
    <row r="46" spans="2:31" ht="12.75" customHeight="1" x14ac:dyDescent="0.25">
      <c r="B46" s="3" t="str">
        <f>VLOOKUP(D46,PRACTICE!A32:E73,5,0)</f>
        <v>SW2</v>
      </c>
      <c r="C46" s="3" t="str">
        <f>VLOOKUP(D46,PRACTICE!A32:E73,2,0)</f>
        <v>Shoreditch Park Surgery</v>
      </c>
      <c r="D46" s="3" t="s">
        <v>77</v>
      </c>
      <c r="E46" s="63">
        <f t="shared" ca="1" si="24"/>
        <v>9152</v>
      </c>
      <c r="F46" s="63">
        <f t="shared" ca="1" si="24"/>
        <v>0</v>
      </c>
      <c r="G46" s="61">
        <f t="shared" ca="1" si="16"/>
        <v>0</v>
      </c>
      <c r="H46" s="72" cm="1">
        <f t="array" aca="1" ref="H46" ca="1">SUMIFS(OFFSET(REL_D,,MATCH(H$1,IND,0)-1),REL_D,H$3,IF(LEFT($D46,1)="N",NwID,OrgID),$D46)</f>
        <v>0</v>
      </c>
      <c r="I46" s="55" cm="1">
        <f t="array" aca="1" ref="I46" ca="1">SUMIFS(OFFSET(REL_D,,MATCH(I$1,IND,0)-1),REL_D,I$3,IF(LEFT($D46,1)="N",NwID,OrgID),$D46)</f>
        <v>0</v>
      </c>
      <c r="J46" s="55" cm="1">
        <f t="array" aca="1" ref="J46" ca="1">SUMIFS(OFFSET(REL_D,,MATCH(J$1,IND,0)-1),REL_D,J$3,IF(LEFT($D46,1)="N",NwID,OrgID),$D46)</f>
        <v>0</v>
      </c>
      <c r="K46" s="55" cm="1">
        <f t="array" aca="1" ref="K46" ca="1">SUMIFS(OFFSET(REL_D,,MATCH(K$1,IND,0)-1),REL_D,K$3,IF(LEFT($D46,1)="N",NwID,OrgID),$D46)</f>
        <v>0</v>
      </c>
      <c r="L46" s="72">
        <f t="shared" ca="1" si="17"/>
        <v>0</v>
      </c>
      <c r="M46" s="72" cm="1">
        <f t="array" aca="1" ref="M46" ca="1">SUMIFS(OFFSET(REL_D,,MATCH(M$1,IND,0)-1),REL_D,M$3,IF(LEFT($D46,1)="N",NwID,OrgID),$D46)</f>
        <v>46</v>
      </c>
      <c r="N46" s="55" cm="1">
        <f t="array" aca="1" ref="N46" ca="1">SUMIFS(OFFSET(REL_D,,MATCH(N$1,IND,0)-1),REL_D,N$3,IF(LEFT($D46,1)="N",NwID,OrgID),$D46)</f>
        <v>13</v>
      </c>
      <c r="O46" s="55" cm="1">
        <f t="array" aca="1" ref="O46" ca="1">SUMIFS(OFFSET(REL_D,,MATCH(O$1,IND,0)-1),REL_D,O$3,IF(LEFT($D46,1)="N",NwID,OrgID),$D46)</f>
        <v>0</v>
      </c>
      <c r="P46" s="55" cm="1">
        <f t="array" aca="1" ref="P46" ca="1">SUMIFS(OFFSET(REL_D,,MATCH(P$1,IND,0)-1),REL_D,P$3,IF(LEFT($D46,1)="N",NwID,OrgID),$D46)</f>
        <v>0</v>
      </c>
      <c r="Q46" s="72">
        <f t="shared" ca="1" si="18"/>
        <v>59</v>
      </c>
      <c r="R46" s="72" cm="1">
        <f t="array" aca="1" ref="R46" ca="1">SUMIFS(OFFSET(REL_D,,MATCH(R$1,IND,0)-1),REL_D,R$3,IF(LEFT($D46,1)="N",NwID,OrgID),$D46)</f>
        <v>46</v>
      </c>
      <c r="S46" s="55" cm="1">
        <f t="array" aca="1" ref="S46" ca="1">SUMIFS(OFFSET(REL_D,,MATCH(S$1,IND,0)-1),REL_D,S$3,IF(LEFT($D46,1)="N",NwID,OrgID),$D46)</f>
        <v>14</v>
      </c>
      <c r="T46" s="55" cm="1">
        <f t="array" aca="1" ref="T46" ca="1">SUMIFS(OFFSET(REL_D,,MATCH(T$1,IND,0)-1),REL_D,T$3,IF(LEFT($D46,1)="N",NwID,OrgID),$D46)</f>
        <v>0</v>
      </c>
      <c r="U46" s="55" cm="1">
        <f t="array" aca="1" ref="U46" ca="1">SUMIFS(OFFSET(REL_D,,MATCH(U$1,IND,0)-1),REL_D,U$3,IF(LEFT($D46,1)="N",NwID,OrgID),$D46)</f>
        <v>0</v>
      </c>
      <c r="V46" s="72">
        <f t="shared" ca="1" si="19"/>
        <v>60</v>
      </c>
      <c r="W46" s="72" cm="1">
        <f t="array" aca="1" ref="W46" ca="1">SUMIFS(OFFSET(REL_D,,MATCH(W$1,IND,0)-1),REL_D,W$3,IF(LEFT($D46,1)="N",NwID,OrgID),$D46)</f>
        <v>46</v>
      </c>
      <c r="X46" s="55" cm="1">
        <f t="array" aca="1" ref="X46" ca="1">SUMIFS(OFFSET(REL_D,,MATCH(X$1,IND,0)-1),REL_D,X$3,IF(LEFT($D46,1)="N",NwID,OrgID),$D46)</f>
        <v>38</v>
      </c>
      <c r="Y46" s="55" cm="1">
        <f t="array" aca="1" ref="Y46" ca="1">SUMIFS(OFFSET(REL_D,,MATCH(Y$1,IND,0)-1),REL_D,Y$3,IF(LEFT($D46,1)="N",NwID,OrgID),$D46)</f>
        <v>15</v>
      </c>
      <c r="Z46" s="71" cm="1">
        <f t="array" aca="1" ref="Z46" ca="1">SUMIFS(OFFSET(REL_D,,MATCH(Z$1,IND,0)-1),REL_D,Z$3,IF(LEFT($D46,1)="N",NwID,OrgID),$D46)</f>
        <v>1</v>
      </c>
      <c r="AA46" s="172">
        <f t="shared" ca="1" si="20"/>
        <v>100</v>
      </c>
      <c r="AB46" s="172">
        <f t="shared" ca="1" si="9"/>
        <v>219</v>
      </c>
      <c r="AC46" s="71">
        <f t="shared" ca="1" si="21"/>
        <v>0</v>
      </c>
      <c r="AD46" s="61">
        <f t="shared" ca="1" si="22"/>
        <v>0</v>
      </c>
      <c r="AE46" s="77">
        <f t="shared" ca="1" si="23"/>
        <v>0</v>
      </c>
    </row>
    <row r="47" spans="2:31" ht="12.75" customHeight="1" x14ac:dyDescent="0.25">
      <c r="B47" s="3" t="str">
        <f>VLOOKUP(D47,PRACTICE!A33:E74,5,0)</f>
        <v>NW2</v>
      </c>
      <c r="C47" s="3" t="str">
        <f>VLOOKUP(D47,PRACTICE!A33:E74,2,0)</f>
        <v>Somerford Grove Health Centre</v>
      </c>
      <c r="D47" s="3" t="s">
        <v>78</v>
      </c>
      <c r="E47" s="63">
        <f t="shared" ca="1" si="24"/>
        <v>11867</v>
      </c>
      <c r="F47" s="63">
        <f t="shared" ca="1" si="24"/>
        <v>4</v>
      </c>
      <c r="G47" s="61">
        <f t="shared" ca="1" si="16"/>
        <v>100</v>
      </c>
      <c r="H47" s="72" cm="1">
        <f t="array" aca="1" ref="H47" ca="1">SUMIFS(OFFSET(REL_D,,MATCH(H$1,IND,0)-1),REL_D,H$3,IF(LEFT($D47,1)="N",NwID,OrgID),$D47)</f>
        <v>40</v>
      </c>
      <c r="I47" s="55" cm="1">
        <f t="array" aca="1" ref="I47" ca="1">SUMIFS(OFFSET(REL_D,,MATCH(I$1,IND,0)-1),REL_D,I$3,IF(LEFT($D47,1)="N",NwID,OrgID),$D47)</f>
        <v>0</v>
      </c>
      <c r="J47" s="55" cm="1">
        <f t="array" aca="1" ref="J47" ca="1">SUMIFS(OFFSET(REL_D,,MATCH(J$1,IND,0)-1),REL_D,J$3,IF(LEFT($D47,1)="N",NwID,OrgID),$D47)</f>
        <v>0</v>
      </c>
      <c r="K47" s="55" cm="1">
        <f t="array" aca="1" ref="K47" ca="1">SUMIFS(OFFSET(REL_D,,MATCH(K$1,IND,0)-1),REL_D,K$3,IF(LEFT($D47,1)="N",NwID,OrgID),$D47)</f>
        <v>0</v>
      </c>
      <c r="L47" s="72">
        <f t="shared" ca="1" si="17"/>
        <v>40</v>
      </c>
      <c r="M47" s="72" cm="1">
        <f t="array" aca="1" ref="M47" ca="1">SUMIFS(OFFSET(REL_D,,MATCH(M$1,IND,0)-1),REL_D,M$3,IF(LEFT($D47,1)="N",NwID,OrgID),$D47)</f>
        <v>40</v>
      </c>
      <c r="N47" s="55" cm="1">
        <f t="array" aca="1" ref="N47" ca="1">SUMIFS(OFFSET(REL_D,,MATCH(N$1,IND,0)-1),REL_D,N$3,IF(LEFT($D47,1)="N",NwID,OrgID),$D47)</f>
        <v>14</v>
      </c>
      <c r="O47" s="55" cm="1">
        <f t="array" aca="1" ref="O47" ca="1">SUMIFS(OFFSET(REL_D,,MATCH(O$1,IND,0)-1),REL_D,O$3,IF(LEFT($D47,1)="N",NwID,OrgID),$D47)</f>
        <v>0</v>
      </c>
      <c r="P47" s="55" cm="1">
        <f t="array" aca="1" ref="P47" ca="1">SUMIFS(OFFSET(REL_D,,MATCH(P$1,IND,0)-1),REL_D,P$3,IF(LEFT($D47,1)="N",NwID,OrgID),$D47)</f>
        <v>0</v>
      </c>
      <c r="Q47" s="72">
        <f t="shared" ca="1" si="18"/>
        <v>54</v>
      </c>
      <c r="R47" s="72" cm="1">
        <f t="array" aca="1" ref="R47" ca="1">SUMIFS(OFFSET(REL_D,,MATCH(R$1,IND,0)-1),REL_D,R$3,IF(LEFT($D47,1)="N",NwID,OrgID),$D47)</f>
        <v>32</v>
      </c>
      <c r="S47" s="55" cm="1">
        <f t="array" aca="1" ref="S47" ca="1">SUMIFS(OFFSET(REL_D,,MATCH(S$1,IND,0)-1),REL_D,S$3,IF(LEFT($D47,1)="N",NwID,OrgID),$D47)</f>
        <v>36</v>
      </c>
      <c r="T47" s="55" cm="1">
        <f t="array" aca="1" ref="T47" ca="1">SUMIFS(OFFSET(REL_D,,MATCH(T$1,IND,0)-1),REL_D,T$3,IF(LEFT($D47,1)="N",NwID,OrgID),$D47)</f>
        <v>4</v>
      </c>
      <c r="U47" s="55" cm="1">
        <f t="array" aca="1" ref="U47" ca="1">SUMIFS(OFFSET(REL_D,,MATCH(U$1,IND,0)-1),REL_D,U$3,IF(LEFT($D47,1)="N",NwID,OrgID),$D47)</f>
        <v>0</v>
      </c>
      <c r="V47" s="72">
        <f t="shared" ca="1" si="19"/>
        <v>72</v>
      </c>
      <c r="W47" s="72" cm="1">
        <f t="array" aca="1" ref="W47" ca="1">SUMIFS(OFFSET(REL_D,,MATCH(W$1,IND,0)-1),REL_D,W$3,IF(LEFT($D47,1)="N",NwID,OrgID),$D47)</f>
        <v>41</v>
      </c>
      <c r="X47" s="55" cm="1">
        <f t="array" aca="1" ref="X47" ca="1">SUMIFS(OFFSET(REL_D,,MATCH(X$1,IND,0)-1),REL_D,X$3,IF(LEFT($D47,1)="N",NwID,OrgID),$D47)</f>
        <v>18</v>
      </c>
      <c r="Y47" s="55" cm="1">
        <f t="array" aca="1" ref="Y47" ca="1">SUMIFS(OFFSET(REL_D,,MATCH(Y$1,IND,0)-1),REL_D,Y$3,IF(LEFT($D47,1)="N",NwID,OrgID),$D47)</f>
        <v>38</v>
      </c>
      <c r="Z47" s="71" cm="1">
        <f t="array" aca="1" ref="Z47" ca="1">SUMIFS(OFFSET(REL_D,,MATCH(Z$1,IND,0)-1),REL_D,Z$3,IF(LEFT($D47,1)="N",NwID,OrgID),$D47)</f>
        <v>0</v>
      </c>
      <c r="AA47" s="172">
        <f t="shared" ca="1" si="20"/>
        <v>97</v>
      </c>
      <c r="AB47" s="172">
        <f t="shared" ca="1" si="9"/>
        <v>263</v>
      </c>
      <c r="AC47" s="71">
        <f t="shared" ca="1" si="21"/>
        <v>0</v>
      </c>
      <c r="AD47" s="61">
        <f t="shared" ca="1" si="22"/>
        <v>100</v>
      </c>
      <c r="AE47" s="77">
        <f t="shared" ca="1" si="23"/>
        <v>200</v>
      </c>
    </row>
    <row r="48" spans="2:31" ht="12.75" customHeight="1" x14ac:dyDescent="0.25">
      <c r="B48" s="3" t="str">
        <f>VLOOKUP(D48,PRACTICE!A35:E77,5,0)</f>
        <v>NE1</v>
      </c>
      <c r="C48" s="3" t="str">
        <f>VLOOKUP(D48,PRACTICE!A35:E77,2,0)</f>
        <v>Spring Hill Practice</v>
      </c>
      <c r="D48" s="3" t="s">
        <v>79</v>
      </c>
      <c r="E48" s="63">
        <f t="shared" ca="1" si="24"/>
        <v>15593</v>
      </c>
      <c r="F48" s="63">
        <f t="shared" ca="1" si="24"/>
        <v>0</v>
      </c>
      <c r="G48" s="61">
        <f t="shared" ca="1" si="16"/>
        <v>0</v>
      </c>
      <c r="H48" s="72" cm="1">
        <f t="array" aca="1" ref="H48" ca="1">SUMIFS(OFFSET(REL_D,,MATCH(H$1,IND,0)-1),REL_D,H$3,IF(LEFT($D48,1)="N",NwID,OrgID),$D48)</f>
        <v>14</v>
      </c>
      <c r="I48" s="55" cm="1">
        <f t="array" aca="1" ref="I48" ca="1">SUMIFS(OFFSET(REL_D,,MATCH(I$1,IND,0)-1),REL_D,I$3,IF(LEFT($D48,1)="N",NwID,OrgID),$D48)</f>
        <v>0</v>
      </c>
      <c r="J48" s="55" cm="1">
        <f t="array" aca="1" ref="J48" ca="1">SUMIFS(OFFSET(REL_D,,MATCH(J$1,IND,0)-1),REL_D,J$3,IF(LEFT($D48,1)="N",NwID,OrgID),$D48)</f>
        <v>0</v>
      </c>
      <c r="K48" s="55" cm="1">
        <f t="array" aca="1" ref="K48" ca="1">SUMIFS(OFFSET(REL_D,,MATCH(K$1,IND,0)-1),REL_D,K$3,IF(LEFT($D48,1)="N",NwID,OrgID),$D48)</f>
        <v>0</v>
      </c>
      <c r="L48" s="72">
        <f ca="1">SUM(H48:K48)</f>
        <v>14</v>
      </c>
      <c r="M48" s="72" cm="1">
        <f t="array" aca="1" ref="M48" ca="1">SUMIFS(OFFSET(REL_D,,MATCH(M$1,IND,0)-1),REL_D,M$3,IF(LEFT($D48,1)="N",NwID,OrgID),$D48)</f>
        <v>0</v>
      </c>
      <c r="N48" s="55" cm="1">
        <f t="array" aca="1" ref="N48" ca="1">SUMIFS(OFFSET(REL_D,,MATCH(N$1,IND,0)-1),REL_D,N$3,IF(LEFT($D48,1)="N",NwID,OrgID),$D48)</f>
        <v>1</v>
      </c>
      <c r="O48" s="55" cm="1">
        <f t="array" aca="1" ref="O48" ca="1">SUMIFS(OFFSET(REL_D,,MATCH(O$1,IND,0)-1),REL_D,O$3,IF(LEFT($D48,1)="N",NwID,OrgID),$D48)</f>
        <v>14</v>
      </c>
      <c r="P48" s="55" cm="1">
        <f t="array" aca="1" ref="P48" ca="1">SUMIFS(OFFSET(REL_D,,MATCH(P$1,IND,0)-1),REL_D,P$3,IF(LEFT($D48,1)="N",NwID,OrgID),$D48)</f>
        <v>3</v>
      </c>
      <c r="Q48" s="72">
        <f ca="1">SUM(M48:P48)</f>
        <v>18</v>
      </c>
      <c r="R48" s="72" cm="1">
        <f t="array" aca="1" ref="R48" ca="1">SUMIFS(OFFSET(REL_D,,MATCH(R$1,IND,0)-1),REL_D,R$3,IF(LEFT($D48,1)="N",NwID,OrgID),$D48)</f>
        <v>0</v>
      </c>
      <c r="S48" s="55" cm="1">
        <f t="array" aca="1" ref="S48" ca="1">SUMIFS(OFFSET(REL_D,,MATCH(S$1,IND,0)-1),REL_D,S$3,IF(LEFT($D48,1)="N",NwID,OrgID),$D48)</f>
        <v>0</v>
      </c>
      <c r="T48" s="55" cm="1">
        <f t="array" aca="1" ref="T48" ca="1">SUMIFS(OFFSET(REL_D,,MATCH(T$1,IND,0)-1),REL_D,T$3,IF(LEFT($D48,1)="N",NwID,OrgID),$D48)</f>
        <v>79</v>
      </c>
      <c r="U48" s="55" cm="1">
        <f t="array" aca="1" ref="U48" ca="1">SUMIFS(OFFSET(REL_D,,MATCH(U$1,IND,0)-1),REL_D,U$3,IF(LEFT($D48,1)="N",NwID,OrgID),$D48)</f>
        <v>12</v>
      </c>
      <c r="V48" s="72">
        <f ca="1">SUM(R48:U48)</f>
        <v>91</v>
      </c>
      <c r="W48" s="72" cm="1">
        <f t="array" aca="1" ref="W48" ca="1">SUMIFS(OFFSET(REL_D,,MATCH(W$1,IND,0)-1),REL_D,W$3,IF(LEFT($D48,1)="N",NwID,OrgID),$D48)</f>
        <v>0</v>
      </c>
      <c r="X48" s="55" cm="1">
        <f t="array" aca="1" ref="X48" ca="1">SUMIFS(OFFSET(REL_D,,MATCH(X$1,IND,0)-1),REL_D,X$3,IF(LEFT($D48,1)="N",NwID,OrgID),$D48)</f>
        <v>0</v>
      </c>
      <c r="Y48" s="55" cm="1">
        <f t="array" aca="1" ref="Y48" ca="1">SUMIFS(OFFSET(REL_D,,MATCH(Y$1,IND,0)-1),REL_D,Y$3,IF(LEFT($D48,1)="N",NwID,OrgID),$D48)</f>
        <v>89</v>
      </c>
      <c r="Z48" s="71" cm="1">
        <f t="array" aca="1" ref="Z48" ca="1">SUMIFS(OFFSET(REL_D,,MATCH(Z$1,IND,0)-1),REL_D,Z$3,IF(LEFT($D48,1)="N",NwID,OrgID),$D48)</f>
        <v>12</v>
      </c>
      <c r="AA48" s="172">
        <f ca="1">SUM(W48:Z48)</f>
        <v>101</v>
      </c>
      <c r="AB48" s="172">
        <f t="shared" ca="1" si="9"/>
        <v>224</v>
      </c>
      <c r="AC48" s="71">
        <f t="shared" ca="1" si="21"/>
        <v>0</v>
      </c>
      <c r="AD48" s="61">
        <f t="shared" ca="1" si="22"/>
        <v>35</v>
      </c>
      <c r="AE48" s="77">
        <f t="shared" ca="1" si="23"/>
        <v>35</v>
      </c>
    </row>
    <row r="49" spans="2:45" ht="12.75" customHeight="1" x14ac:dyDescent="0.25">
      <c r="B49" s="3" t="str">
        <f>VLOOKUP(D49,PRACTICE!A35:E78,5,0)</f>
        <v>NE1</v>
      </c>
      <c r="C49" s="3" t="str">
        <f>VLOOKUP(D49,PRACTICE!A35:E78,2,0)</f>
        <v>Stamford Hill Group Practice</v>
      </c>
      <c r="D49" s="3" t="s">
        <v>80</v>
      </c>
      <c r="E49" s="63">
        <f t="shared" ca="1" si="24"/>
        <v>17437</v>
      </c>
      <c r="F49" s="63">
        <f t="shared" ca="1" si="24"/>
        <v>0</v>
      </c>
      <c r="G49" s="61">
        <f t="shared" ca="1" si="16"/>
        <v>0</v>
      </c>
      <c r="H49" s="72" cm="1">
        <f t="array" aca="1" ref="H49" ca="1">SUMIFS(OFFSET(REL_D,,MATCH(H$1,IND,0)-1),REL_D,H$3,IF(LEFT($D49,1)="N",NwID,OrgID),$D49)</f>
        <v>0</v>
      </c>
      <c r="I49" s="55" cm="1">
        <f t="array" aca="1" ref="I49" ca="1">SUMIFS(OFFSET(REL_D,,MATCH(I$1,IND,0)-1),REL_D,I$3,IF(LEFT($D49,1)="N",NwID,OrgID),$D49)</f>
        <v>0</v>
      </c>
      <c r="J49" s="55" cm="1">
        <f t="array" aca="1" ref="J49" ca="1">SUMIFS(OFFSET(REL_D,,MATCH(J$1,IND,0)-1),REL_D,J$3,IF(LEFT($D49,1)="N",NwID,OrgID),$D49)</f>
        <v>0</v>
      </c>
      <c r="K49" s="55" cm="1">
        <f t="array" aca="1" ref="K49" ca="1">SUMIFS(OFFSET(REL_D,,MATCH(K$1,IND,0)-1),REL_D,K$3,IF(LEFT($D49,1)="N",NwID,OrgID),$D49)</f>
        <v>0</v>
      </c>
      <c r="L49" s="72">
        <f t="shared" ca="1" si="17"/>
        <v>0</v>
      </c>
      <c r="M49" s="72" cm="1">
        <f t="array" aca="1" ref="M49" ca="1">SUMIFS(OFFSET(REL_D,,MATCH(M$1,IND,0)-1),REL_D,M$3,IF(LEFT($D49,1)="N",NwID,OrgID),$D49)</f>
        <v>4</v>
      </c>
      <c r="N49" s="55" cm="1">
        <f t="array" aca="1" ref="N49" ca="1">SUMIFS(OFFSET(REL_D,,MATCH(N$1,IND,0)-1),REL_D,N$3,IF(LEFT($D49,1)="N",NwID,OrgID),$D49)</f>
        <v>0</v>
      </c>
      <c r="O49" s="55" cm="1">
        <f t="array" aca="1" ref="O49" ca="1">SUMIFS(OFFSET(REL_D,,MATCH(O$1,IND,0)-1),REL_D,O$3,IF(LEFT($D49,1)="N",NwID,OrgID),$D49)</f>
        <v>0</v>
      </c>
      <c r="P49" s="55" cm="1">
        <f t="array" aca="1" ref="P49" ca="1">SUMIFS(OFFSET(REL_D,,MATCH(P$1,IND,0)-1),REL_D,P$3,IF(LEFT($D49,1)="N",NwID,OrgID),$D49)</f>
        <v>0</v>
      </c>
      <c r="Q49" s="72">
        <f t="shared" ca="1" si="18"/>
        <v>4</v>
      </c>
      <c r="R49" s="72" cm="1">
        <f t="array" aca="1" ref="R49" ca="1">SUMIFS(OFFSET(REL_D,,MATCH(R$1,IND,0)-1),REL_D,R$3,IF(LEFT($D49,1)="N",NwID,OrgID),$D49)</f>
        <v>7</v>
      </c>
      <c r="S49" s="55" cm="1">
        <f t="array" aca="1" ref="S49" ca="1">SUMIFS(OFFSET(REL_D,,MATCH(S$1,IND,0)-1),REL_D,S$3,IF(LEFT($D49,1)="N",NwID,OrgID),$D49)</f>
        <v>0</v>
      </c>
      <c r="T49" s="55" cm="1">
        <f t="array" aca="1" ref="T49" ca="1">SUMIFS(OFFSET(REL_D,,MATCH(T$1,IND,0)-1),REL_D,T$3,IF(LEFT($D49,1)="N",NwID,OrgID),$D49)</f>
        <v>0</v>
      </c>
      <c r="U49" s="55" cm="1">
        <f t="array" aca="1" ref="U49" ca="1">SUMIFS(OFFSET(REL_D,,MATCH(U$1,IND,0)-1),REL_D,U$3,IF(LEFT($D49,1)="N",NwID,OrgID),$D49)</f>
        <v>1</v>
      </c>
      <c r="V49" s="72">
        <f t="shared" ca="1" si="19"/>
        <v>8</v>
      </c>
      <c r="W49" s="72" cm="1">
        <f t="array" aca="1" ref="W49" ca="1">SUMIFS(OFFSET(REL_D,,MATCH(W$1,IND,0)-1),REL_D,W$3,IF(LEFT($D49,1)="N",NwID,OrgID),$D49)</f>
        <v>3</v>
      </c>
      <c r="X49" s="55" cm="1">
        <f t="array" aca="1" ref="X49" ca="1">SUMIFS(OFFSET(REL_D,,MATCH(X$1,IND,0)-1),REL_D,X$3,IF(LEFT($D49,1)="N",NwID,OrgID),$D49)</f>
        <v>3</v>
      </c>
      <c r="Y49" s="55" cm="1">
        <f t="array" aca="1" ref="Y49" ca="1">SUMIFS(OFFSET(REL_D,,MATCH(Y$1,IND,0)-1),REL_D,Y$3,IF(LEFT($D49,1)="N",NwID,OrgID),$D49)</f>
        <v>16</v>
      </c>
      <c r="Z49" s="71" cm="1">
        <f t="array" aca="1" ref="Z49" ca="1">SUMIFS(OFFSET(REL_D,,MATCH(Z$1,IND,0)-1),REL_D,Z$3,IF(LEFT($D49,1)="N",NwID,OrgID),$D49)</f>
        <v>1</v>
      </c>
      <c r="AA49" s="172">
        <f t="shared" ca="1" si="20"/>
        <v>23</v>
      </c>
      <c r="AB49" s="172">
        <f t="shared" ca="1" si="9"/>
        <v>35</v>
      </c>
      <c r="AC49" s="71">
        <f t="shared" ca="1" si="21"/>
        <v>0</v>
      </c>
      <c r="AD49" s="61">
        <f t="shared" ca="1" si="22"/>
        <v>0</v>
      </c>
      <c r="AE49" s="77">
        <f t="shared" ca="1" si="23"/>
        <v>0</v>
      </c>
    </row>
    <row r="50" spans="2:45" ht="12.75" customHeight="1" x14ac:dyDescent="0.25">
      <c r="B50" s="3" t="str">
        <f>VLOOKUP(D50,PRACTICE!A36:E79,5,0)</f>
        <v>NW1</v>
      </c>
      <c r="C50" s="3" t="str">
        <f>VLOOKUP(D50,PRACTICE!A36:E79,2,0)</f>
        <v>Statham Grove Surgery</v>
      </c>
      <c r="D50" s="3" t="s">
        <v>81</v>
      </c>
      <c r="E50" s="63">
        <f t="shared" ca="1" si="24"/>
        <v>8524</v>
      </c>
      <c r="F50" s="63">
        <f t="shared" ca="1" si="24"/>
        <v>0</v>
      </c>
      <c r="G50" s="61">
        <f t="shared" ca="1" si="16"/>
        <v>0</v>
      </c>
      <c r="H50" s="72" cm="1">
        <f t="array" aca="1" ref="H50" ca="1">SUMIFS(OFFSET(REL_D,,MATCH(H$1,IND,0)-1),REL_D,H$3,IF(LEFT($D50,1)="N",NwID,OrgID),$D50)</f>
        <v>4</v>
      </c>
      <c r="I50" s="55" cm="1">
        <f t="array" aca="1" ref="I50" ca="1">SUMIFS(OFFSET(REL_D,,MATCH(I$1,IND,0)-1),REL_D,I$3,IF(LEFT($D50,1)="N",NwID,OrgID),$D50)</f>
        <v>0</v>
      </c>
      <c r="J50" s="55" cm="1">
        <f t="array" aca="1" ref="J50" ca="1">SUMIFS(OFFSET(REL_D,,MATCH(J$1,IND,0)-1),REL_D,J$3,IF(LEFT($D50,1)="N",NwID,OrgID),$D50)</f>
        <v>0</v>
      </c>
      <c r="K50" s="55" cm="1">
        <f t="array" aca="1" ref="K50" ca="1">SUMIFS(OFFSET(REL_D,,MATCH(K$1,IND,0)-1),REL_D,K$3,IF(LEFT($D50,1)="N",NwID,OrgID),$D50)</f>
        <v>0</v>
      </c>
      <c r="L50" s="72">
        <f t="shared" ca="1" si="17"/>
        <v>4</v>
      </c>
      <c r="M50" s="72" cm="1">
        <f t="array" aca="1" ref="M50" ca="1">SUMIFS(OFFSET(REL_D,,MATCH(M$1,IND,0)-1),REL_D,M$3,IF(LEFT($D50,1)="N",NwID,OrgID),$D50)</f>
        <v>0</v>
      </c>
      <c r="N50" s="55" cm="1">
        <f t="array" aca="1" ref="N50" ca="1">SUMIFS(OFFSET(REL_D,,MATCH(N$1,IND,0)-1),REL_D,N$3,IF(LEFT($D50,1)="N",NwID,OrgID),$D50)</f>
        <v>5</v>
      </c>
      <c r="O50" s="55" cm="1">
        <f t="array" aca="1" ref="O50" ca="1">SUMIFS(OFFSET(REL_D,,MATCH(O$1,IND,0)-1),REL_D,O$3,IF(LEFT($D50,1)="N",NwID,OrgID),$D50)</f>
        <v>4</v>
      </c>
      <c r="P50" s="55" cm="1">
        <f t="array" aca="1" ref="P50" ca="1">SUMIFS(OFFSET(REL_D,,MATCH(P$1,IND,0)-1),REL_D,P$3,IF(LEFT($D50,1)="N",NwID,OrgID),$D50)</f>
        <v>1</v>
      </c>
      <c r="Q50" s="72">
        <f t="shared" ca="1" si="18"/>
        <v>10</v>
      </c>
      <c r="R50" s="72" cm="1">
        <f t="array" aca="1" ref="R50" ca="1">SUMIFS(OFFSET(REL_D,,MATCH(R$1,IND,0)-1),REL_D,R$3,IF(LEFT($D50,1)="N",NwID,OrgID),$D50)</f>
        <v>2</v>
      </c>
      <c r="S50" s="55" cm="1">
        <f t="array" aca="1" ref="S50" ca="1">SUMIFS(OFFSET(REL_D,,MATCH(S$1,IND,0)-1),REL_D,S$3,IF(LEFT($D50,1)="N",NwID,OrgID),$D50)</f>
        <v>6</v>
      </c>
      <c r="T50" s="55" cm="1">
        <f t="array" aca="1" ref="T50" ca="1">SUMIFS(OFFSET(REL_D,,MATCH(T$1,IND,0)-1),REL_D,T$3,IF(LEFT($D50,1)="N",NwID,OrgID),$D50)</f>
        <v>8</v>
      </c>
      <c r="U50" s="55" cm="1">
        <f t="array" aca="1" ref="U50" ca="1">SUMIFS(OFFSET(REL_D,,MATCH(U$1,IND,0)-1),REL_D,U$3,IF(LEFT($D50,1)="N",NwID,OrgID),$D50)</f>
        <v>2</v>
      </c>
      <c r="V50" s="72">
        <f t="shared" ca="1" si="19"/>
        <v>18</v>
      </c>
      <c r="W50" s="72" cm="1">
        <f t="array" aca="1" ref="W50" ca="1">SUMIFS(OFFSET(REL_D,,MATCH(W$1,IND,0)-1),REL_D,W$3,IF(LEFT($D50,1)="N",NwID,OrgID),$D50)</f>
        <v>1</v>
      </c>
      <c r="X50" s="55" cm="1">
        <f t="array" aca="1" ref="X50" ca="1">SUMIFS(OFFSET(REL_D,,MATCH(X$1,IND,0)-1),REL_D,X$3,IF(LEFT($D50,1)="N",NwID,OrgID),$D50)</f>
        <v>5</v>
      </c>
      <c r="Y50" s="55" cm="1">
        <f t="array" aca="1" ref="Y50" ca="1">SUMIFS(OFFSET(REL_D,,MATCH(Y$1,IND,0)-1),REL_D,Y$3,IF(LEFT($D50,1)="N",NwID,OrgID),$D50)</f>
        <v>14</v>
      </c>
      <c r="Z50" s="71" cm="1">
        <f t="array" aca="1" ref="Z50" ca="1">SUMIFS(OFFSET(REL_D,,MATCH(Z$1,IND,0)-1),REL_D,Z$3,IF(LEFT($D50,1)="N",NwID,OrgID),$D50)</f>
        <v>2</v>
      </c>
      <c r="AA50" s="172">
        <f t="shared" ca="1" si="20"/>
        <v>22</v>
      </c>
      <c r="AB50" s="172">
        <f ca="1">SUM(L50,Q50,V50,AA50)</f>
        <v>54</v>
      </c>
      <c r="AC50" s="71">
        <f t="shared" ca="1" si="21"/>
        <v>0</v>
      </c>
      <c r="AD50" s="61">
        <f t="shared" ca="1" si="22"/>
        <v>10</v>
      </c>
      <c r="AE50" s="77">
        <f t="shared" ca="1" si="23"/>
        <v>10</v>
      </c>
    </row>
    <row r="51" spans="2:45" ht="12.75" customHeight="1" x14ac:dyDescent="0.25">
      <c r="B51" s="3" t="str">
        <f>VLOOKUP(D51,PRACTICE!A38:E81,5,0)</f>
        <v>SE2</v>
      </c>
      <c r="C51" s="3" t="str">
        <f>VLOOKUP(D51,PRACTICE!A38:E81,2,0)</f>
        <v>Trowbridge Practice</v>
      </c>
      <c r="D51" s="3" t="s">
        <v>82</v>
      </c>
      <c r="E51" s="63">
        <f t="shared" ca="1" si="24"/>
        <v>8003</v>
      </c>
      <c r="F51" s="63">
        <f t="shared" ca="1" si="24"/>
        <v>0</v>
      </c>
      <c r="G51" s="61">
        <f t="shared" ca="1" si="16"/>
        <v>0</v>
      </c>
      <c r="H51" s="72" cm="1">
        <f t="array" aca="1" ref="H51" ca="1">SUMIFS(OFFSET(REL_D,,MATCH(H$1,IND,0)-1),REL_D,H$3,IF(LEFT($D51,1)="N",NwID,OrgID),$D51)</f>
        <v>0</v>
      </c>
      <c r="I51" s="55" cm="1">
        <f t="array" aca="1" ref="I51" ca="1">SUMIFS(OFFSET(REL_D,,MATCH(I$1,IND,0)-1),REL_D,I$3,IF(LEFT($D51,1)="N",NwID,OrgID),$D51)</f>
        <v>0</v>
      </c>
      <c r="J51" s="55" cm="1">
        <f t="array" aca="1" ref="J51" ca="1">SUMIFS(OFFSET(REL_D,,MATCH(J$1,IND,0)-1),REL_D,J$3,IF(LEFT($D51,1)="N",NwID,OrgID),$D51)</f>
        <v>0</v>
      </c>
      <c r="K51" s="55" cm="1">
        <f t="array" aca="1" ref="K51" ca="1">SUMIFS(OFFSET(REL_D,,MATCH(K$1,IND,0)-1),REL_D,K$3,IF(LEFT($D51,1)="N",NwID,OrgID),$D51)</f>
        <v>0</v>
      </c>
      <c r="L51" s="72">
        <f t="shared" ca="1" si="17"/>
        <v>0</v>
      </c>
      <c r="M51" s="72" cm="1">
        <f t="array" aca="1" ref="M51" ca="1">SUMIFS(OFFSET(REL_D,,MATCH(M$1,IND,0)-1),REL_D,M$3,IF(LEFT($D51,1)="N",NwID,OrgID),$D51)</f>
        <v>0</v>
      </c>
      <c r="N51" s="55" cm="1">
        <f t="array" aca="1" ref="N51" ca="1">SUMIFS(OFFSET(REL_D,,MATCH(N$1,IND,0)-1),REL_D,N$3,IF(LEFT($D51,1)="N",NwID,OrgID),$D51)</f>
        <v>0</v>
      </c>
      <c r="O51" s="55" cm="1">
        <f t="array" aca="1" ref="O51" ca="1">SUMIFS(OFFSET(REL_D,,MATCH(O$1,IND,0)-1),REL_D,O$3,IF(LEFT($D51,1)="N",NwID,OrgID),$D51)</f>
        <v>0</v>
      </c>
      <c r="P51" s="55" cm="1">
        <f t="array" aca="1" ref="P51" ca="1">SUMIFS(OFFSET(REL_D,,MATCH(P$1,IND,0)-1),REL_D,P$3,IF(LEFT($D51,1)="N",NwID,OrgID),$D51)</f>
        <v>0</v>
      </c>
      <c r="Q51" s="72">
        <f t="shared" ca="1" si="18"/>
        <v>0</v>
      </c>
      <c r="R51" s="72" cm="1">
        <f t="array" aca="1" ref="R51" ca="1">SUMIFS(OFFSET(REL_D,,MATCH(R$1,IND,0)-1),REL_D,R$3,IF(LEFT($D51,1)="N",NwID,OrgID),$D51)</f>
        <v>15</v>
      </c>
      <c r="S51" s="55" cm="1">
        <f t="array" aca="1" ref="S51" ca="1">SUMIFS(OFFSET(REL_D,,MATCH(S$1,IND,0)-1),REL_D,S$3,IF(LEFT($D51,1)="N",NwID,OrgID),$D51)</f>
        <v>0</v>
      </c>
      <c r="T51" s="55" cm="1">
        <f t="array" aca="1" ref="T51" ca="1">SUMIFS(OFFSET(REL_D,,MATCH(T$1,IND,0)-1),REL_D,T$3,IF(LEFT($D51,1)="N",NwID,OrgID),$D51)</f>
        <v>0</v>
      </c>
      <c r="U51" s="55" cm="1">
        <f t="array" aca="1" ref="U51" ca="1">SUMIFS(OFFSET(REL_D,,MATCH(U$1,IND,0)-1),REL_D,U$3,IF(LEFT($D51,1)="N",NwID,OrgID),$D51)</f>
        <v>1</v>
      </c>
      <c r="V51" s="72">
        <f t="shared" ca="1" si="19"/>
        <v>16</v>
      </c>
      <c r="W51" s="72" cm="1">
        <f t="array" aca="1" ref="W51" ca="1">SUMIFS(OFFSET(REL_D,,MATCH(W$1,IND,0)-1),REL_D,W$3,IF(LEFT($D51,1)="N",NwID,OrgID),$D51)</f>
        <v>57</v>
      </c>
      <c r="X51" s="55" cm="1">
        <f t="array" aca="1" ref="X51" ca="1">SUMIFS(OFFSET(REL_D,,MATCH(X$1,IND,0)-1),REL_D,X$3,IF(LEFT($D51,1)="N",NwID,OrgID),$D51)</f>
        <v>17</v>
      </c>
      <c r="Y51" s="55" cm="1">
        <f t="array" aca="1" ref="Y51" ca="1">SUMIFS(OFFSET(REL_D,,MATCH(Y$1,IND,0)-1),REL_D,Y$3,IF(LEFT($D51,1)="N",NwID,OrgID),$D51)</f>
        <v>39</v>
      </c>
      <c r="Z51" s="71" cm="1">
        <f t="array" aca="1" ref="Z51" ca="1">SUMIFS(OFFSET(REL_D,,MATCH(Z$1,IND,0)-1),REL_D,Z$3,IF(LEFT($D51,1)="N",NwID,OrgID),$D51)</f>
        <v>5</v>
      </c>
      <c r="AA51" s="172">
        <f t="shared" ca="1" si="20"/>
        <v>118</v>
      </c>
      <c r="AB51" s="172">
        <f t="shared" ca="1" si="9"/>
        <v>134</v>
      </c>
      <c r="AC51" s="71">
        <f t="shared" ca="1" si="21"/>
        <v>0</v>
      </c>
      <c r="AD51" s="61">
        <f t="shared" ca="1" si="22"/>
        <v>0</v>
      </c>
      <c r="AE51" s="77">
        <f t="shared" ca="1" si="23"/>
        <v>0</v>
      </c>
    </row>
    <row r="52" spans="2:45" ht="12.75" customHeight="1" x14ac:dyDescent="0.25">
      <c r="B52" s="3" t="str">
        <f>VLOOKUP(D52,PRACTICE!A39:E82,5,0)</f>
        <v>SE2</v>
      </c>
      <c r="C52" s="3" t="str">
        <f>VLOOKUP(D52,PRACTICE!A39:E82,2,0)</f>
        <v>Well Street Surgery</v>
      </c>
      <c r="D52" s="3" t="s">
        <v>83</v>
      </c>
      <c r="E52" s="63">
        <f t="shared" ca="1" si="24"/>
        <v>14576</v>
      </c>
      <c r="F52" s="63">
        <f t="shared" ca="1" si="24"/>
        <v>0</v>
      </c>
      <c r="G52" s="61">
        <f t="shared" ca="1" si="16"/>
        <v>0</v>
      </c>
      <c r="H52" s="72" cm="1">
        <f t="array" aca="1" ref="H52" ca="1">SUMIFS(OFFSET(REL_D,,MATCH(H$1,IND,0)-1),REL_D,H$3,IF(LEFT($D52,1)="N",NwID,OrgID),$D52)</f>
        <v>0</v>
      </c>
      <c r="I52" s="55" cm="1">
        <f t="array" aca="1" ref="I52" ca="1">SUMIFS(OFFSET(REL_D,,MATCH(I$1,IND,0)-1),REL_D,I$3,IF(LEFT($D52,1)="N",NwID,OrgID),$D52)</f>
        <v>0</v>
      </c>
      <c r="J52" s="55" cm="1">
        <f t="array" aca="1" ref="J52" ca="1">SUMIFS(OFFSET(REL_D,,MATCH(J$1,IND,0)-1),REL_D,J$3,IF(LEFT($D52,1)="N",NwID,OrgID),$D52)</f>
        <v>0</v>
      </c>
      <c r="K52" s="55" cm="1">
        <f t="array" aca="1" ref="K52" ca="1">SUMIFS(OFFSET(REL_D,,MATCH(K$1,IND,0)-1),REL_D,K$3,IF(LEFT($D52,1)="N",NwID,OrgID),$D52)</f>
        <v>0</v>
      </c>
      <c r="L52" s="72">
        <f t="shared" ca="1" si="17"/>
        <v>0</v>
      </c>
      <c r="M52" s="72" cm="1">
        <f t="array" aca="1" ref="M52" ca="1">SUMIFS(OFFSET(REL_D,,MATCH(M$1,IND,0)-1),REL_D,M$3,IF(LEFT($D52,1)="N",NwID,OrgID),$D52)</f>
        <v>0</v>
      </c>
      <c r="N52" s="55" cm="1">
        <f t="array" aca="1" ref="N52" ca="1">SUMIFS(OFFSET(REL_D,,MATCH(N$1,IND,0)-1),REL_D,N$3,IF(LEFT($D52,1)="N",NwID,OrgID),$D52)</f>
        <v>0</v>
      </c>
      <c r="O52" s="55" cm="1">
        <f t="array" aca="1" ref="O52" ca="1">SUMIFS(OFFSET(REL_D,,MATCH(O$1,IND,0)-1),REL_D,O$3,IF(LEFT($D52,1)="N",NwID,OrgID),$D52)</f>
        <v>0</v>
      </c>
      <c r="P52" s="55" cm="1">
        <f t="array" aca="1" ref="P52" ca="1">SUMIFS(OFFSET(REL_D,,MATCH(P$1,IND,0)-1),REL_D,P$3,IF(LEFT($D52,1)="N",NwID,OrgID),$D52)</f>
        <v>0</v>
      </c>
      <c r="Q52" s="72">
        <f t="shared" ca="1" si="18"/>
        <v>0</v>
      </c>
      <c r="R52" s="72" cm="1">
        <f t="array" aca="1" ref="R52" ca="1">SUMIFS(OFFSET(REL_D,,MATCH(R$1,IND,0)-1),REL_D,R$3,IF(LEFT($D52,1)="N",NwID,OrgID),$D52)</f>
        <v>25</v>
      </c>
      <c r="S52" s="55" cm="1">
        <f t="array" aca="1" ref="S52" ca="1">SUMIFS(OFFSET(REL_D,,MATCH(S$1,IND,0)-1),REL_D,S$3,IF(LEFT($D52,1)="N",NwID,OrgID),$D52)</f>
        <v>0</v>
      </c>
      <c r="T52" s="55" cm="1">
        <f t="array" aca="1" ref="T52" ca="1">SUMIFS(OFFSET(REL_D,,MATCH(T$1,IND,0)-1),REL_D,T$3,IF(LEFT($D52,1)="N",NwID,OrgID),$D52)</f>
        <v>0</v>
      </c>
      <c r="U52" s="55" cm="1">
        <f t="array" aca="1" ref="U52" ca="1">SUMIFS(OFFSET(REL_D,,MATCH(U$1,IND,0)-1),REL_D,U$3,IF(LEFT($D52,1)="N",NwID,OrgID),$D52)</f>
        <v>0</v>
      </c>
      <c r="V52" s="72">
        <f t="shared" ca="1" si="19"/>
        <v>25</v>
      </c>
      <c r="W52" s="72" cm="1">
        <f t="array" aca="1" ref="W52" ca="1">SUMIFS(OFFSET(REL_D,,MATCH(W$1,IND,0)-1),REL_D,W$3,IF(LEFT($D52,1)="N",NwID,OrgID),$D52)</f>
        <v>11</v>
      </c>
      <c r="X52" s="55" cm="1">
        <f t="array" aca="1" ref="X52" ca="1">SUMIFS(OFFSET(REL_D,,MATCH(X$1,IND,0)-1),REL_D,X$3,IF(LEFT($D52,1)="N",NwID,OrgID),$D52)</f>
        <v>0</v>
      </c>
      <c r="Y52" s="55" cm="1">
        <f t="array" aca="1" ref="Y52" ca="1">SUMIFS(OFFSET(REL_D,,MATCH(Y$1,IND,0)-1),REL_D,Y$3,IF(LEFT($D52,1)="N",NwID,OrgID),$D52)</f>
        <v>61</v>
      </c>
      <c r="Z52" s="71" cm="1">
        <f t="array" aca="1" ref="Z52" ca="1">SUMIFS(OFFSET(REL_D,,MATCH(Z$1,IND,0)-1),REL_D,Z$3,IF(LEFT($D52,1)="N",NwID,OrgID),$D52)</f>
        <v>0</v>
      </c>
      <c r="AA52" s="172">
        <f t="shared" ca="1" si="20"/>
        <v>72</v>
      </c>
      <c r="AB52" s="172">
        <f t="shared" ca="1" si="9"/>
        <v>97</v>
      </c>
      <c r="AC52" s="71">
        <f t="shared" ca="1" si="21"/>
        <v>0</v>
      </c>
      <c r="AD52" s="61">
        <f t="shared" ca="1" si="22"/>
        <v>0</v>
      </c>
      <c r="AE52" s="77">
        <f t="shared" ca="1" si="23"/>
        <v>0</v>
      </c>
    </row>
    <row r="53" spans="2:45" ht="12.75" customHeight="1" x14ac:dyDescent="0.25">
      <c r="B53" s="3" t="str">
        <f>VLOOKUP(D53,PRACTICE!A40:E83,5,0)</f>
        <v>SE2</v>
      </c>
      <c r="C53" s="3" t="str">
        <f>VLOOKUP(D53,PRACTICE!A40:E83,2,0)</f>
        <v>Wick Health Centre</v>
      </c>
      <c r="D53" s="3" t="s">
        <v>84</v>
      </c>
      <c r="E53" s="63">
        <f t="shared" ca="1" si="24"/>
        <v>7899</v>
      </c>
      <c r="F53" s="63">
        <f t="shared" ca="1" si="24"/>
        <v>0</v>
      </c>
      <c r="G53" s="61">
        <f t="shared" ca="1" si="16"/>
        <v>0</v>
      </c>
      <c r="H53" s="72" cm="1">
        <f t="array" aca="1" ref="H53" ca="1">SUMIFS(OFFSET(REL_D,,MATCH(H$1,IND,0)-1),REL_D,H$3,IF(LEFT($D53,1)="N",NwID,OrgID),$D53)</f>
        <v>0</v>
      </c>
      <c r="I53" s="55" cm="1">
        <f t="array" aca="1" ref="I53" ca="1">SUMIFS(OFFSET(REL_D,,MATCH(I$1,IND,0)-1),REL_D,I$3,IF(LEFT($D53,1)="N",NwID,OrgID),$D53)</f>
        <v>0</v>
      </c>
      <c r="J53" s="55" cm="1">
        <f t="array" aca="1" ref="J53" ca="1">SUMIFS(OFFSET(REL_D,,MATCH(J$1,IND,0)-1),REL_D,J$3,IF(LEFT($D53,1)="N",NwID,OrgID),$D53)</f>
        <v>0</v>
      </c>
      <c r="K53" s="55" cm="1">
        <f t="array" aca="1" ref="K53" ca="1">SUMIFS(OFFSET(REL_D,,MATCH(K$1,IND,0)-1),REL_D,K$3,IF(LEFT($D53,1)="N",NwID,OrgID),$D53)</f>
        <v>0</v>
      </c>
      <c r="L53" s="72">
        <f t="shared" ca="1" si="17"/>
        <v>0</v>
      </c>
      <c r="M53" s="72" cm="1">
        <f t="array" aca="1" ref="M53" ca="1">SUMIFS(OFFSET(REL_D,,MATCH(M$1,IND,0)-1),REL_D,M$3,IF(LEFT($D53,1)="N",NwID,OrgID),$D53)</f>
        <v>1</v>
      </c>
      <c r="N53" s="55" cm="1">
        <f t="array" aca="1" ref="N53" ca="1">SUMIFS(OFFSET(REL_D,,MATCH(N$1,IND,0)-1),REL_D,N$3,IF(LEFT($D53,1)="N",NwID,OrgID),$D53)</f>
        <v>6</v>
      </c>
      <c r="O53" s="55" cm="1">
        <f t="array" aca="1" ref="O53" ca="1">SUMIFS(OFFSET(REL_D,,MATCH(O$1,IND,0)-1),REL_D,O$3,IF(LEFT($D53,1)="N",NwID,OrgID),$D53)</f>
        <v>12</v>
      </c>
      <c r="P53" s="55" cm="1">
        <f t="array" aca="1" ref="P53" ca="1">SUMIFS(OFFSET(REL_D,,MATCH(P$1,IND,0)-1),REL_D,P$3,IF(LEFT($D53,1)="N",NwID,OrgID),$D53)</f>
        <v>1</v>
      </c>
      <c r="Q53" s="72">
        <f t="shared" ca="1" si="18"/>
        <v>20</v>
      </c>
      <c r="R53" s="72" cm="1">
        <f t="array" aca="1" ref="R53" ca="1">SUMIFS(OFFSET(REL_D,,MATCH(R$1,IND,0)-1),REL_D,R$3,IF(LEFT($D53,1)="N",NwID,OrgID),$D53)</f>
        <v>5</v>
      </c>
      <c r="S53" s="55" cm="1">
        <f t="array" aca="1" ref="S53" ca="1">SUMIFS(OFFSET(REL_D,,MATCH(S$1,IND,0)-1),REL_D,S$3,IF(LEFT($D53,1)="N",NwID,OrgID),$D53)</f>
        <v>16</v>
      </c>
      <c r="T53" s="55" cm="1">
        <f t="array" aca="1" ref="T53" ca="1">SUMIFS(OFFSET(REL_D,,MATCH(T$1,IND,0)-1),REL_D,T$3,IF(LEFT($D53,1)="N",NwID,OrgID),$D53)</f>
        <v>12</v>
      </c>
      <c r="U53" s="55" cm="1">
        <f t="array" aca="1" ref="U53" ca="1">SUMIFS(OFFSET(REL_D,,MATCH(U$1,IND,0)-1),REL_D,U$3,IF(LEFT($D53,1)="N",NwID,OrgID),$D53)</f>
        <v>1</v>
      </c>
      <c r="V53" s="72">
        <f t="shared" ca="1" si="19"/>
        <v>34</v>
      </c>
      <c r="W53" s="72" cm="1">
        <f t="array" aca="1" ref="W53" ca="1">SUMIFS(OFFSET(REL_D,,MATCH(W$1,IND,0)-1),REL_D,W$3,IF(LEFT($D53,1)="N",NwID,OrgID),$D53)</f>
        <v>3</v>
      </c>
      <c r="X53" s="55" cm="1">
        <f t="array" aca="1" ref="X53" ca="1">SUMIFS(OFFSET(REL_D,,MATCH(X$1,IND,0)-1),REL_D,X$3,IF(LEFT($D53,1)="N",NwID,OrgID),$D53)</f>
        <v>6</v>
      </c>
      <c r="Y53" s="55" cm="1">
        <f t="array" aca="1" ref="Y53" ca="1">SUMIFS(OFFSET(REL_D,,MATCH(Y$1,IND,0)-1),REL_D,Y$3,IF(LEFT($D53,1)="N",NwID,OrgID),$D53)</f>
        <v>45</v>
      </c>
      <c r="Z53" s="71" cm="1">
        <f t="array" aca="1" ref="Z53" ca="1">SUMIFS(OFFSET(REL_D,,MATCH(Z$1,IND,0)-1),REL_D,Z$3,IF(LEFT($D53,1)="N",NwID,OrgID),$D53)</f>
        <v>2</v>
      </c>
      <c r="AA53" s="172">
        <f t="shared" ca="1" si="20"/>
        <v>56</v>
      </c>
      <c r="AB53" s="172">
        <f t="shared" ca="1" si="9"/>
        <v>110</v>
      </c>
      <c r="AC53" s="82">
        <f t="shared" ca="1" si="21"/>
        <v>0</v>
      </c>
      <c r="AD53" s="61">
        <f t="shared" ca="1" si="22"/>
        <v>0</v>
      </c>
      <c r="AE53" s="83">
        <f t="shared" ca="1" si="23"/>
        <v>0</v>
      </c>
    </row>
    <row r="54" spans="2:45" ht="12.75" customHeight="1" x14ac:dyDescent="0.25">
      <c r="B54" s="138"/>
      <c r="C54" s="138"/>
      <c r="D54" s="138" t="s">
        <v>45</v>
      </c>
      <c r="E54" s="139">
        <f ca="1">SUM(E15:E53)</f>
        <v>343781</v>
      </c>
      <c r="F54" s="140">
        <f ca="1">SUM(F15:F53)</f>
        <v>34</v>
      </c>
      <c r="G54" s="141">
        <f ca="1">F54*$G$5</f>
        <v>850</v>
      </c>
      <c r="H54" s="142">
        <f t="shared" ref="H54:AA54" ca="1" si="25">SUM(H15:H53)</f>
        <v>210</v>
      </c>
      <c r="I54" s="162">
        <f t="shared" ca="1" si="25"/>
        <v>8</v>
      </c>
      <c r="J54" s="162">
        <f t="shared" ca="1" si="25"/>
        <v>2</v>
      </c>
      <c r="K54" s="143">
        <f t="shared" ca="1" si="25"/>
        <v>7</v>
      </c>
      <c r="L54" s="142">
        <f t="shared" ca="1" si="25"/>
        <v>227</v>
      </c>
      <c r="M54" s="142">
        <f t="shared" ca="1" si="25"/>
        <v>747</v>
      </c>
      <c r="N54" s="162">
        <f t="shared" ca="1" si="25"/>
        <v>134</v>
      </c>
      <c r="O54" s="162">
        <f t="shared" ca="1" si="25"/>
        <v>77</v>
      </c>
      <c r="P54" s="162">
        <f t="shared" ca="1" si="25"/>
        <v>28</v>
      </c>
      <c r="Q54" s="142">
        <f t="shared" ca="1" si="25"/>
        <v>986</v>
      </c>
      <c r="R54" s="142">
        <f t="shared" ca="1" si="25"/>
        <v>518</v>
      </c>
      <c r="S54" s="143">
        <f t="shared" ca="1" si="25"/>
        <v>527</v>
      </c>
      <c r="T54" s="143">
        <f t="shared" ca="1" si="25"/>
        <v>415</v>
      </c>
      <c r="U54" s="143">
        <f t="shared" ca="1" si="25"/>
        <v>66</v>
      </c>
      <c r="V54" s="142">
        <f t="shared" ca="1" si="25"/>
        <v>1526</v>
      </c>
      <c r="W54" s="142">
        <f t="shared" ca="1" si="25"/>
        <v>622</v>
      </c>
      <c r="X54" s="162">
        <f t="shared" ca="1" si="25"/>
        <v>371</v>
      </c>
      <c r="Y54" s="162">
        <f t="shared" ca="1" si="25"/>
        <v>1077</v>
      </c>
      <c r="Z54" s="143">
        <f t="shared" ca="1" si="25"/>
        <v>77</v>
      </c>
      <c r="AA54" s="173">
        <f t="shared" ca="1" si="25"/>
        <v>2147</v>
      </c>
      <c r="AB54" s="173">
        <f t="shared" ca="1" si="9"/>
        <v>4886</v>
      </c>
      <c r="AC54" s="144">
        <f ca="1">SUM(AC15:AC53)</f>
        <v>7</v>
      </c>
      <c r="AD54" s="145">
        <f ca="1">SUM(AD15:AD53)</f>
        <v>635</v>
      </c>
      <c r="AE54" s="146">
        <f t="shared" ca="1" si="23"/>
        <v>1485</v>
      </c>
    </row>
    <row r="55" spans="2:45" ht="12.75" customHeight="1" x14ac:dyDescent="0.25">
      <c r="B55" s="52" t="s">
        <v>85</v>
      </c>
      <c r="C55" s="50">
        <f>VLOOKUP(C4,CONTROL!E2:H5,3,0)</f>
        <v>45108</v>
      </c>
      <c r="D55" s="3"/>
      <c r="E55" s="3"/>
      <c r="F55" s="3"/>
      <c r="G55" s="60"/>
      <c r="H55" s="3"/>
      <c r="I55" s="3"/>
      <c r="J55" s="3"/>
      <c r="K55" s="3"/>
      <c r="L55" s="3"/>
      <c r="M55" s="3"/>
      <c r="N55" s="3"/>
      <c r="O55" s="3"/>
      <c r="P55" s="3"/>
      <c r="Q55" s="3"/>
      <c r="R55" s="3"/>
      <c r="S55" s="3"/>
      <c r="T55" s="3"/>
      <c r="U55" s="3"/>
      <c r="V55" s="3"/>
      <c r="W55" s="3"/>
      <c r="X55" s="3"/>
      <c r="Y55" s="3"/>
      <c r="Z55" s="3"/>
      <c r="AA55" s="3"/>
      <c r="AB55" s="55"/>
      <c r="AC55" s="3"/>
      <c r="AD55" s="3"/>
      <c r="AE55" s="3"/>
    </row>
    <row r="56" spans="2:45" ht="12.75" customHeight="1" x14ac:dyDescent="0.25">
      <c r="B56" s="49"/>
      <c r="C56" s="50"/>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row>
    <row r="57" spans="2:45" s="57" customFormat="1" ht="12.75" customHeight="1" x14ac:dyDescent="0.25">
      <c r="B57" s="53"/>
      <c r="C57" s="73"/>
      <c r="D57" s="3"/>
      <c r="E57" s="3"/>
      <c r="F57" s="74"/>
      <c r="H57" s="3"/>
      <c r="I57" s="3"/>
      <c r="J57" s="3"/>
      <c r="K57" s="3"/>
      <c r="L57" s="3"/>
      <c r="M57" s="3"/>
      <c r="N57" s="3"/>
      <c r="O57" s="3"/>
      <c r="P57" s="3"/>
      <c r="Q57" s="3"/>
      <c r="R57" s="3"/>
      <c r="S57" s="3"/>
      <c r="T57" s="3"/>
      <c r="U57" s="3"/>
      <c r="V57" s="3"/>
      <c r="W57" s="3"/>
      <c r="X57" s="3"/>
      <c r="Y57" s="3"/>
      <c r="Z57" s="3"/>
      <c r="AA57" s="3"/>
      <c r="AB57" s="3"/>
      <c r="AC57" s="3"/>
      <c r="AD57" s="3"/>
      <c r="AE57" s="3"/>
      <c r="AG57" s="70"/>
      <c r="AH57" s="70"/>
      <c r="AI57" s="70"/>
      <c r="AJ57" s="70"/>
      <c r="AK57" s="70"/>
      <c r="AL57" s="70"/>
      <c r="AM57" s="70"/>
      <c r="AN57" s="70"/>
      <c r="AO57" s="70"/>
      <c r="AP57" s="70"/>
      <c r="AQ57" s="70"/>
      <c r="AR57" s="70"/>
      <c r="AS57" s="70"/>
    </row>
    <row r="58" spans="2:45" s="57" customFormat="1" ht="12.75" customHeight="1" x14ac:dyDescent="0.25">
      <c r="B58" s="53"/>
      <c r="C58" s="74"/>
      <c r="E58" s="3"/>
      <c r="F58" s="74"/>
      <c r="H58" s="3"/>
      <c r="I58" s="3"/>
      <c r="J58" s="3"/>
      <c r="K58" s="3"/>
      <c r="L58" s="3"/>
      <c r="M58" s="3"/>
      <c r="N58" s="3"/>
      <c r="O58" s="3"/>
      <c r="P58" s="3"/>
      <c r="Q58" s="3"/>
      <c r="R58" s="3"/>
      <c r="S58" s="3"/>
      <c r="T58" s="3"/>
      <c r="U58" s="3"/>
      <c r="V58" s="3"/>
      <c r="W58" s="3"/>
      <c r="X58" s="3"/>
      <c r="Y58" s="3"/>
      <c r="Z58" s="3"/>
      <c r="AA58" s="3"/>
      <c r="AB58" s="3"/>
      <c r="AC58" s="3"/>
      <c r="AD58" s="3"/>
      <c r="AE58" s="3"/>
      <c r="AG58" s="70"/>
      <c r="AH58" s="70"/>
      <c r="AI58" s="70"/>
      <c r="AJ58" s="70"/>
      <c r="AK58" s="70"/>
      <c r="AL58" s="70"/>
      <c r="AM58" s="70"/>
      <c r="AN58" s="70"/>
      <c r="AO58" s="70"/>
      <c r="AP58" s="70"/>
      <c r="AQ58" s="70"/>
      <c r="AR58" s="70"/>
      <c r="AS58" s="70"/>
    </row>
    <row r="59" spans="2:45" s="57" customFormat="1" ht="15" customHeight="1" x14ac:dyDescent="0.25">
      <c r="B59" s="74"/>
      <c r="C59" s="73"/>
      <c r="F59" s="74"/>
      <c r="AG59" s="70"/>
      <c r="AH59" s="70"/>
      <c r="AI59" s="70"/>
      <c r="AJ59" s="70"/>
      <c r="AK59" s="70"/>
      <c r="AL59" s="70"/>
      <c r="AM59" s="70"/>
      <c r="AN59" s="70"/>
      <c r="AO59" s="70"/>
      <c r="AP59" s="70"/>
      <c r="AQ59" s="70"/>
      <c r="AR59" s="70"/>
      <c r="AS59" s="70"/>
    </row>
    <row r="60" spans="2:45" ht="15" customHeight="1" x14ac:dyDescent="0.25">
      <c r="B60" s="75"/>
      <c r="C60" s="75"/>
      <c r="E60" s="57"/>
      <c r="F60" s="57"/>
    </row>
    <row r="61" spans="2:45" ht="15" customHeight="1" x14ac:dyDescent="0.25">
      <c r="B61" s="75"/>
      <c r="C61" s="75"/>
      <c r="E61" s="57"/>
      <c r="F61" s="57"/>
    </row>
    <row r="62" spans="2:45" ht="15" customHeight="1" x14ac:dyDescent="0.25">
      <c r="B62" s="75"/>
      <c r="C62" s="74"/>
      <c r="E62" s="57"/>
      <c r="F62" s="57"/>
    </row>
    <row r="63" spans="2:45" ht="15" customHeight="1" x14ac:dyDescent="0.25">
      <c r="B63" s="75"/>
      <c r="C63" s="75"/>
      <c r="E63" s="57"/>
      <c r="F63" s="57"/>
    </row>
    <row r="64" spans="2:45" ht="15" customHeight="1" x14ac:dyDescent="0.25">
      <c r="B64" s="75"/>
      <c r="C64" s="75"/>
      <c r="E64" s="57"/>
      <c r="F64" s="57"/>
    </row>
    <row r="65" ht="15" customHeight="1" x14ac:dyDescent="0.25"/>
    <row r="66" ht="15" customHeight="1" x14ac:dyDescent="0.25"/>
    <row r="67" ht="15" customHeight="1" x14ac:dyDescent="0.25"/>
  </sheetData>
  <mergeCells count="6">
    <mergeCell ref="H2:I2"/>
    <mergeCell ref="E3:E5"/>
    <mergeCell ref="F3:F5"/>
    <mergeCell ref="R2:S2"/>
    <mergeCell ref="W2:X2"/>
    <mergeCell ref="M2:N2"/>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CONTROL!$E$2:$E$5</xm:f>
          </x14:formula1>
          <xm:sqref>C4</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0.14999847407452621"/>
  </sheetPr>
  <dimension ref="A1:B1"/>
  <sheetViews>
    <sheetView workbookViewId="0">
      <selection activeCell="B2" sqref="B2"/>
    </sheetView>
  </sheetViews>
  <sheetFormatPr defaultRowHeight="15" x14ac:dyDescent="0.25"/>
  <sheetData>
    <row r="1" spans="1:2" x14ac:dyDescent="0.25">
      <c r="A1" s="190" t="s">
        <v>208</v>
      </c>
      <c r="B1" s="189" t="s">
        <v>210</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39" ma:contentTypeDescription="" ma:contentTypeScope="" ma:versionID="7f85cb550443db4e57653522f1df92d4">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7755a6ac5fba2f1c5d136db190eb492c"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element ref="ns3:MediaServiceObjectDetectorVersions" minOccurs="0"/>
                <xsd:element ref="ns3:MediaServiceSearchProperties" minOccurs="0"/>
                <xsd:element ref="ns3:Checking" minOccurs="0"/>
                <xsd:element ref="ns3:Checked" minOccurs="0"/>
                <xsd:element ref="ns3: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element name="lcf76f155ced4ddcb4097134ff3c332f" ma:index="35" nillable="true" ma:taxonomy="true" ma:internalName="lcf76f155ced4ddcb4097134ff3c332f" ma:taxonomyFieldName="MediaServiceImageTags" ma:displayName="Image Tags" ma:readOnly="false" ma:fieldId="{5cf76f15-5ced-4ddc-b409-7134ff3c332f}" ma:taxonomyMulti="true" ma:sspId="9c18f9b8-5ae4-4f0b-a238-a922c51e2dda" ma:termSetId="09814cd3-568e-fe90-9814-8d621ff8fb84" ma:anchorId="fba54fb3-c3e1-fe81-a776-ca4b69148c4d" ma:open="true" ma:isKeyword="false">
      <xsd:complexType>
        <xsd:sequence>
          <xsd:element ref="pc:Terms" minOccurs="0" maxOccurs="1"/>
        </xsd:sequence>
      </xsd:complexType>
    </xsd:element>
    <xsd:element name="MediaServiceOCR" ma:index="36" nillable="true" ma:displayName="Extracted Text" ma:internalName="MediaServiceOCR" ma:readOnly="true">
      <xsd:simpleType>
        <xsd:restriction base="dms:Note">
          <xsd:maxLength value="255"/>
        </xsd:restriction>
      </xsd:simpleType>
    </xsd:element>
    <xsd:element name="MediaServiceGenerationTime" ma:index="37" nillable="true" ma:displayName="MediaServiceGenerationTime" ma:hidden="true" ma:internalName="MediaServiceGenerationTime" ma:readOnly="true">
      <xsd:simpleType>
        <xsd:restriction base="dms:Text"/>
      </xsd:simpleType>
    </xsd:element>
    <xsd:element name="MediaServiceEventHashCode" ma:index="38" nillable="true" ma:displayName="MediaServiceEventHashCode" ma:hidden="true" ma:internalName="MediaServiceEventHashCode" ma:readOnly="true">
      <xsd:simpleType>
        <xsd:restriction base="dms:Text"/>
      </xsd:simpleType>
    </xsd:element>
    <xsd:element name="MediaServiceObjectDetectorVersions" ma:index="39"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40" nillable="true" ma:displayName="MediaServiceSearchProperties" ma:hidden="true" ma:internalName="MediaServiceSearchProperties" ma:readOnly="true">
      <xsd:simpleType>
        <xsd:restriction base="dms:Note"/>
      </xsd:simpleType>
    </xsd:element>
    <xsd:element name="Checking" ma:index="41" nillable="true" ma:displayName="Checking" ma:format="Dropdown" ma:internalName="Checking">
      <xsd:simpleType>
        <xsd:restriction base="dms:Text">
          <xsd:maxLength value="255"/>
        </xsd:restriction>
      </xsd:simpleType>
    </xsd:element>
    <xsd:element name="Checked" ma:index="42" nillable="true" ma:displayName="Checked/Sent to GPC" ma:default="0" ma:format="Dropdown" ma:internalName="Checked">
      <xsd:simpleType>
        <xsd:restriction base="dms:Boolean"/>
      </xsd:simpleType>
    </xsd:element>
    <xsd:element name="Notes" ma:index="43" nillable="true" ma:displayName="Notes" ma:format="Dropdown" ma:internalName="Note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9c18f9b8-5ae4-4f0b-a238-a922c51e2dda" ContentTypeId="0x0101005EA864BF41DF8A41860E925F5B29BCF5"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d5efd484-15aa-41a0-83f6-0646502cb6d6">
      <Value>1</Value>
    </TaxCatchAll>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lcf76f155ced4ddcb4097134ff3c332f xmlns="f995a362-f1ea-4f36-a838-e742602ff8dc">
      <Terms xmlns="http://schemas.microsoft.com/office/infopath/2007/PartnerControls"/>
    </lcf76f155ced4ddcb4097134ff3c332f>
    <Checked xmlns="f995a362-f1ea-4f36-a838-e742602ff8dc">true</Checked>
    <Checking xmlns="f995a362-f1ea-4f36-a838-e742602ff8dc" xsi:nil="true"/>
    <Notes xmlns="f995a362-f1ea-4f36-a838-e742602ff8dc" xsi:nil="true"/>
  </documentManagement>
</p:properties>
</file>

<file path=customXml/itemProps1.xml><?xml version="1.0" encoding="utf-8"?>
<ds:datastoreItem xmlns:ds="http://schemas.openxmlformats.org/officeDocument/2006/customXml" ds:itemID="{4191E90A-2F8F-4716-BEC2-68380D4AE890}"/>
</file>

<file path=customXml/itemProps2.xml><?xml version="1.0" encoding="utf-8"?>
<ds:datastoreItem xmlns:ds="http://schemas.openxmlformats.org/officeDocument/2006/customXml" ds:itemID="{D7EFB9B8-D209-45BE-8301-201FAE55DF8B}">
  <ds:schemaRefs>
    <ds:schemaRef ds:uri="Microsoft.SharePoint.Taxonomy.ContentTypeSync"/>
  </ds:schemaRefs>
</ds:datastoreItem>
</file>

<file path=customXml/itemProps3.xml><?xml version="1.0" encoding="utf-8"?>
<ds:datastoreItem xmlns:ds="http://schemas.openxmlformats.org/officeDocument/2006/customXml" ds:itemID="{8D18D2E5-BE3A-4C2D-B1C7-17B2D3C2E5AC}">
  <ds:schemaRefs>
    <ds:schemaRef ds:uri="http://schemas.microsoft.com/sharepoint/v3/contenttype/forms"/>
  </ds:schemaRefs>
</ds:datastoreItem>
</file>

<file path=customXml/itemProps4.xml><?xml version="1.0" encoding="utf-8"?>
<ds:datastoreItem xmlns:ds="http://schemas.openxmlformats.org/officeDocument/2006/customXml" ds:itemID="{A4C8F890-80FB-4077-B091-6B37F66097B5}">
  <ds:schemaRefs>
    <ds:schemaRef ds:uri="http://www.w3.org/XML/1998/namespace"/>
    <ds:schemaRef ds:uri="http://purl.org/dc/terms/"/>
    <ds:schemaRef ds:uri="http://schemas.microsoft.com/sharepoint/v3"/>
    <ds:schemaRef ds:uri="45ae7f3d-bcd0-4e4b-af93-f03a9fbb19b5"/>
    <ds:schemaRef ds:uri="http://schemas.microsoft.com/office/2006/metadata/properties"/>
    <ds:schemaRef ds:uri="http://purl.org/dc/dcmitype/"/>
    <ds:schemaRef ds:uri="http://schemas.microsoft.com/office/infopath/2007/PartnerControls"/>
    <ds:schemaRef ds:uri="http://schemas.microsoft.com/office/2006/documentManagement/types"/>
    <ds:schemaRef ds:uri="http://purl.org/dc/elements/1.1/"/>
    <ds:schemaRef ds:uri="http://schemas.openxmlformats.org/package/2006/metadata/core-properties"/>
    <ds:schemaRef ds:uri="6649982f-b66b-4072-8006-4697fed55f9d"/>
    <ds:schemaRef ds:uri="d5efd484-15aa-41a0-83f6-0646502cb6d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Chart</vt:lpstr>
      <vt:lpstr>INFORMATION</vt:lpstr>
      <vt:lpstr>KPIs</vt:lpstr>
      <vt:lpstr>Summary</vt:lpstr>
      <vt:lpstr>Payment</vt:lpstr>
      <vt:lpstr>DATA</vt:lpstr>
      <vt:lpstr>CONTROL</vt:lpstr>
      <vt:lpstr>PRACTICE</vt:lpstr>
      <vt:lpstr>Summary_Calc</vt:lpstr>
      <vt:lpstr>Change Notes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setup</dc:creator>
  <cp:keywords/>
  <dc:description/>
  <cp:lastModifiedBy>Rumana Malik</cp:lastModifiedBy>
  <cp:revision/>
  <dcterms:created xsi:type="dcterms:W3CDTF">2017-07-18T15:26:12Z</dcterms:created>
  <dcterms:modified xsi:type="dcterms:W3CDTF">2024-04-09T07:46:13Z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y fmtid="{D5CDD505-2E9C-101B-9397-08002B2CF9AE}" pid="3" name="QMULInformationClassification">
    <vt:lpwstr>1;#Protect|9124d8d9-0c1c-41e9-aa14-aba001e9a028</vt:lpwstr>
  </property>
  <property fmtid="{D5CDD505-2E9C-101B-9397-08002B2CF9AE}" pid="4" name="TaxKeyword">
    <vt:lpwstr/>
  </property>
  <property fmtid="{D5CDD505-2E9C-101B-9397-08002B2CF9AE}" pid="5" name="QMULSchool">
    <vt:lpwstr/>
  </property>
  <property fmtid="{D5CDD505-2E9C-101B-9397-08002B2CF9AE}" pid="6" name="QMULDocumentStatus">
    <vt:lpwstr/>
  </property>
  <property fmtid="{D5CDD505-2E9C-101B-9397-08002B2CF9AE}" pid="7" name="QMULLocation">
    <vt:lpwstr/>
  </property>
  <property fmtid="{D5CDD505-2E9C-101B-9397-08002B2CF9AE}" pid="8" name="QMULDepartment">
    <vt:lpwstr/>
  </property>
  <property fmtid="{D5CDD505-2E9C-101B-9397-08002B2CF9AE}" pid="9" name="QMULDocumentType">
    <vt:lpwstr/>
  </property>
  <property fmtid="{D5CDD505-2E9C-101B-9397-08002B2CF9AE}" pid="10" name="MediaServiceImageTags">
    <vt:lpwstr/>
  </property>
</Properties>
</file>