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mc:AlternateContent xmlns:mc="http://schemas.openxmlformats.org/markup-compatibility/2006">
    <mc:Choice Requires="x15">
      <x15ac:absPath xmlns:x15ac="http://schemas.microsoft.com/office/spreadsheetml/2010/11/ac" url="J:\CEG\Data Processing\2019-2020\04 Tower Hamlets\[CCG05] NHS Health Checks\"/>
    </mc:Choice>
  </mc:AlternateContent>
  <bookViews>
    <workbookView xWindow="0" yWindow="0" windowWidth="28800" windowHeight="11265" tabRatio="759" activeTab="4"/>
  </bookViews>
  <sheets>
    <sheet name="Performance" sheetId="10" r:id="rId1"/>
    <sheet name="Stratification &amp; Registers" sheetId="17" r:id="rId2"/>
    <sheet name="Networks Trend" sheetId="8" r:id="rId3"/>
    <sheet name="Networks Summary" sheetId="6" r:id="rId4"/>
    <sheet name="Borough Detail" sheetId="3" r:id="rId5"/>
    <sheet name="Payments" sheetId="16" state="hidden" r:id="rId6"/>
    <sheet name="DATA" sheetId="1" state="hidden" r:id="rId7"/>
    <sheet name="CONTROL" sheetId="4" state="hidden" r:id="rId8"/>
    <sheet name="PRACTICE" sheetId="14" state="hidden" r:id="rId9"/>
    <sheet name="SELECT" sheetId="12" state="hidden" r:id="rId10"/>
    <sheet name="PRACTICES &amp; NETWORKS" sheetId="13" state="hidden" r:id="rId11"/>
    <sheet name="TARGETS" sheetId="7" state="hidden" r:id="rId12"/>
  </sheets>
  <externalReferences>
    <externalReference r:id="rId13"/>
  </externalReferences>
  <definedNames>
    <definedName name="DATA">INDIRECT(CONTROL!$C$6)</definedName>
    <definedName name="HEADERS" localSheetId="5">INDIRECT([1]LOCATIONS!$D$34)</definedName>
    <definedName name="IND">INDIRECT(CONTROL!$C$11)</definedName>
    <definedName name="NETWORKCHART" localSheetId="5">INDIRECT([1]NETWORKCHART!$AC$2)</definedName>
    <definedName name="NwID">INDIRECT(CONTROL!$C$12)</definedName>
    <definedName name="OrgID">INDIRECT(CONTROL!$C$9)</definedName>
    <definedName name="PERFORMCHART" localSheetId="5">INDIRECT([1]PERFORMCHART!$AB$17)</definedName>
    <definedName name="REGCHART" localSheetId="5">INDIRECT([1]LOCATIONS!$F$35)</definedName>
    <definedName name="REL_D">INDIRECT(CONTROL!$C$10)</definedName>
    <definedName name="STRATCHART" localSheetId="5">INDIRECT([1]STRATCHART!$T$17)</definedName>
    <definedName name="TREND_PERF01" localSheetId="5">INDIRECT([1]SELECT!$E$33)</definedName>
    <definedName name="TREND_PERF02" localSheetId="5">INDIRECT([1]SELECT!$E$34)</definedName>
    <definedName name="TREND_PERF03" localSheetId="5">INDIRECT([1]SELECT!$E$35)</definedName>
    <definedName name="TREND_PERF04" localSheetId="5">INDIRECT([1]SELECT!$E$36)</definedName>
    <definedName name="TREND_PERF05" localSheetId="5">INDIRECT([1]SELECT!$E$37)</definedName>
    <definedName name="TREND_PERF06" localSheetId="5">INDIRECT([1]SELECT!$E$38)</definedName>
    <definedName name="TREND_PERF07" localSheetId="5">INDIRECT([1]SELECT!$E$39)</definedName>
    <definedName name="TREND_REG01" localSheetId="5">INDIRECT([1]SELECT!$E$42)</definedName>
    <definedName name="TREND_REG02" localSheetId="5">INDIRECT([1]SELECT!$E$43)</definedName>
    <definedName name="TREND_REG03" localSheetId="5">INDIRECT([1]SELECT!$E$44)</definedName>
    <definedName name="TREND_REG04" localSheetId="5">INDIRECT([1]SELECT!$E$45)</definedName>
    <definedName name="TREND_REG05" localSheetId="5">INDIRECT([1]SELECT!$E$46)</definedName>
    <definedName name="TREND_REG201" localSheetId="5">INDIRECT([1]SELECT!$E$47)</definedName>
    <definedName name="TREND_REG202" localSheetId="5">INDIRECT([1]SELECT!$E$48)</definedName>
    <definedName name="TREND_REG203" localSheetId="5">INDIRECT([1]SELECT!$E$49)</definedName>
    <definedName name="TREND_REG204" localSheetId="5">INDIRECT([1]SELECT!$E$50)</definedName>
    <definedName name="TREND_STRAT01" localSheetId="5">INDIRECT([1]SELECT!$E$26)</definedName>
    <definedName name="TREND_STRAT02" localSheetId="5">INDIRECT([1]SELECT!$E$27)</definedName>
    <definedName name="TREND_STRAT03" localSheetId="5">INDIRECT([1]SELECT!$E$28)</definedName>
    <definedName name="TREND_STRAT04" localSheetId="5">INDIRECT([1]SELECT!$E$29)</definedName>
    <definedName name="TREND_STRAT05" localSheetId="5">INDIRECT([1]SELECT!$E$30)</definedName>
    <definedName name="TREND_STRAT06" localSheetId="5">INDIRECT([1]SELECT!$E$31)</definedName>
  </definedNames>
  <calcPr calcId="162913"/>
  <pivotCaches>
    <pivotCache cacheId="2" r:id="rId14"/>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448" i="1" l="1"/>
  <c r="B449" i="1"/>
  <c r="B450" i="1"/>
  <c r="B451" i="1"/>
  <c r="B452" i="1"/>
  <c r="B453" i="1"/>
  <c r="B454" i="1"/>
  <c r="B455" i="1"/>
  <c r="B456" i="1"/>
  <c r="B457" i="1"/>
  <c r="B458" i="1"/>
  <c r="B459" i="1"/>
  <c r="B460" i="1"/>
  <c r="B461" i="1"/>
  <c r="B462" i="1"/>
  <c r="B463" i="1"/>
  <c r="B464" i="1"/>
  <c r="B465" i="1"/>
  <c r="B466" i="1"/>
  <c r="B467" i="1"/>
  <c r="B468" i="1"/>
  <c r="B469" i="1"/>
  <c r="B470" i="1"/>
  <c r="B471" i="1"/>
  <c r="B472" i="1"/>
  <c r="B473" i="1"/>
  <c r="B474" i="1"/>
  <c r="B475" i="1"/>
  <c r="B476" i="1"/>
  <c r="B477" i="1"/>
  <c r="B478" i="1"/>
  <c r="B479" i="1"/>
  <c r="B480" i="1"/>
  <c r="B481" i="1"/>
  <c r="B482" i="1"/>
  <c r="B483" i="1"/>
  <c r="B484" i="1"/>
  <c r="B447" i="1"/>
  <c r="B446" i="1"/>
  <c r="B445" i="1"/>
  <c r="B444" i="1"/>
  <c r="B443" i="1"/>
  <c r="B442" i="1"/>
  <c r="B441" i="1"/>
  <c r="B440" i="1"/>
  <c r="B439" i="1"/>
  <c r="B438" i="1"/>
  <c r="B437" i="1"/>
  <c r="B436" i="1"/>
  <c r="B435" i="1"/>
  <c r="B434" i="1"/>
  <c r="B433" i="1"/>
  <c r="B432" i="1"/>
  <c r="B431" i="1"/>
  <c r="B430" i="1"/>
  <c r="B429" i="1"/>
  <c r="B428" i="1"/>
  <c r="B427" i="1"/>
  <c r="B426" i="1"/>
  <c r="B425" i="1"/>
  <c r="B424" i="1"/>
  <c r="B423" i="1"/>
  <c r="B422" i="1"/>
  <c r="B421" i="1"/>
  <c r="B420" i="1"/>
  <c r="B419" i="1"/>
  <c r="B418" i="1"/>
  <c r="B417" i="1"/>
  <c r="B416" i="1"/>
  <c r="B415" i="1"/>
  <c r="B414" i="1"/>
  <c r="B413" i="1"/>
  <c r="B412" i="1"/>
  <c r="B411" i="1"/>
  <c r="B374" i="1"/>
  <c r="B375" i="1"/>
  <c r="B376" i="1"/>
  <c r="B377" i="1"/>
  <c r="B378" i="1"/>
  <c r="B379" i="1"/>
  <c r="B380" i="1"/>
  <c r="B381" i="1"/>
  <c r="B382" i="1"/>
  <c r="B383" i="1"/>
  <c r="B384" i="1"/>
  <c r="B385" i="1"/>
  <c r="B386" i="1"/>
  <c r="B387" i="1"/>
  <c r="B388" i="1"/>
  <c r="B389" i="1"/>
  <c r="B390" i="1"/>
  <c r="B391" i="1"/>
  <c r="B392" i="1"/>
  <c r="B393" i="1"/>
  <c r="B394" i="1"/>
  <c r="B395" i="1"/>
  <c r="B396" i="1"/>
  <c r="B397" i="1"/>
  <c r="B398" i="1"/>
  <c r="B399" i="1"/>
  <c r="B400" i="1"/>
  <c r="B401" i="1"/>
  <c r="B402" i="1"/>
  <c r="B403" i="1"/>
  <c r="B404" i="1"/>
  <c r="B405" i="1"/>
  <c r="B406" i="1"/>
  <c r="B407" i="1"/>
  <c r="B408" i="1"/>
  <c r="B409" i="1"/>
  <c r="B410" i="1"/>
  <c r="D5" i="17"/>
  <c r="G13" i="12"/>
  <c r="B337" i="1"/>
  <c r="B338" i="1"/>
  <c r="B339" i="1"/>
  <c r="B340" i="1"/>
  <c r="B341" i="1"/>
  <c r="B342" i="1"/>
  <c r="B343" i="1"/>
  <c r="B344" i="1"/>
  <c r="B345" i="1"/>
  <c r="B346" i="1"/>
  <c r="B347" i="1"/>
  <c r="B348" i="1"/>
  <c r="B349" i="1"/>
  <c r="B350" i="1"/>
  <c r="B351" i="1"/>
  <c r="B352" i="1"/>
  <c r="B353" i="1"/>
  <c r="B354" i="1"/>
  <c r="B355" i="1"/>
  <c r="B356" i="1"/>
  <c r="B357" i="1"/>
  <c r="B358" i="1"/>
  <c r="B359" i="1"/>
  <c r="B360" i="1"/>
  <c r="B361" i="1"/>
  <c r="B362" i="1"/>
  <c r="B363" i="1"/>
  <c r="B364" i="1"/>
  <c r="B365" i="1"/>
  <c r="B366" i="1"/>
  <c r="B367" i="1"/>
  <c r="B368" i="1"/>
  <c r="B369" i="1"/>
  <c r="B370" i="1"/>
  <c r="B371" i="1"/>
  <c r="B372" i="1"/>
  <c r="B373" i="1"/>
  <c r="B300" i="1"/>
  <c r="B301" i="1"/>
  <c r="B302" i="1"/>
  <c r="B303" i="1"/>
  <c r="B304" i="1"/>
  <c r="B305" i="1"/>
  <c r="B306" i="1"/>
  <c r="B307" i="1"/>
  <c r="B308" i="1"/>
  <c r="B309" i="1"/>
  <c r="B310" i="1"/>
  <c r="B311" i="1"/>
  <c r="B312" i="1"/>
  <c r="B313" i="1"/>
  <c r="B314" i="1"/>
  <c r="B315" i="1"/>
  <c r="B316" i="1"/>
  <c r="B317" i="1"/>
  <c r="B318" i="1"/>
  <c r="B319" i="1"/>
  <c r="B320" i="1"/>
  <c r="B321" i="1"/>
  <c r="B322" i="1"/>
  <c r="B323" i="1"/>
  <c r="B324" i="1"/>
  <c r="B325" i="1"/>
  <c r="B326" i="1"/>
  <c r="B327" i="1"/>
  <c r="B328" i="1"/>
  <c r="B329" i="1"/>
  <c r="B330" i="1"/>
  <c r="B331" i="1"/>
  <c r="B332" i="1"/>
  <c r="B333" i="1"/>
  <c r="B334" i="1"/>
  <c r="B335" i="1"/>
  <c r="B336" i="1"/>
  <c r="AH2" i="1"/>
  <c r="AH3" i="1"/>
  <c r="B287" i="1"/>
  <c r="B288" i="1"/>
  <c r="B289" i="1"/>
  <c r="B290" i="1"/>
  <c r="B291" i="1"/>
  <c r="B292" i="1"/>
  <c r="B293" i="1"/>
  <c r="B294" i="1"/>
  <c r="B295" i="1"/>
  <c r="B296" i="1"/>
  <c r="B297" i="1"/>
  <c r="B298" i="1"/>
  <c r="B299" i="1"/>
  <c r="B264" i="1"/>
  <c r="B265" i="1"/>
  <c r="B266" i="1"/>
  <c r="B267" i="1"/>
  <c r="B268" i="1"/>
  <c r="B269" i="1"/>
  <c r="B270" i="1"/>
  <c r="B271" i="1"/>
  <c r="B272" i="1"/>
  <c r="B273" i="1"/>
  <c r="B274" i="1"/>
  <c r="B275" i="1"/>
  <c r="B276" i="1"/>
  <c r="B277" i="1"/>
  <c r="B278" i="1"/>
  <c r="B279" i="1"/>
  <c r="B280" i="1"/>
  <c r="B281" i="1"/>
  <c r="B282" i="1"/>
  <c r="B283" i="1"/>
  <c r="B284" i="1"/>
  <c r="B285" i="1"/>
  <c r="B286" i="1"/>
  <c r="B263" i="1"/>
  <c r="B226" i="1"/>
  <c r="B227" i="1"/>
  <c r="B228" i="1"/>
  <c r="B229" i="1"/>
  <c r="B230" i="1"/>
  <c r="B231" i="1"/>
  <c r="B232" i="1"/>
  <c r="B233" i="1"/>
  <c r="B234" i="1"/>
  <c r="B235" i="1"/>
  <c r="B236" i="1"/>
  <c r="B237" i="1"/>
  <c r="B238" i="1"/>
  <c r="B239" i="1"/>
  <c r="B240" i="1"/>
  <c r="B241" i="1"/>
  <c r="B242" i="1"/>
  <c r="B243" i="1"/>
  <c r="B244" i="1"/>
  <c r="B245" i="1"/>
  <c r="B246" i="1"/>
  <c r="B247" i="1"/>
  <c r="B248" i="1"/>
  <c r="B249" i="1"/>
  <c r="B250" i="1"/>
  <c r="B251" i="1"/>
  <c r="B252" i="1"/>
  <c r="B253" i="1"/>
  <c r="B254" i="1"/>
  <c r="B255" i="1"/>
  <c r="B256" i="1"/>
  <c r="B257" i="1"/>
  <c r="B258" i="1"/>
  <c r="B259" i="1"/>
  <c r="B260" i="1"/>
  <c r="B261" i="1"/>
  <c r="B262" i="1"/>
  <c r="B215" i="1"/>
  <c r="B216" i="1"/>
  <c r="B217" i="1"/>
  <c r="B218" i="1"/>
  <c r="B219" i="1"/>
  <c r="B220" i="1"/>
  <c r="B221" i="1"/>
  <c r="B222" i="1"/>
  <c r="B223" i="1"/>
  <c r="B224" i="1"/>
  <c r="B225" i="1"/>
  <c r="B190" i="1"/>
  <c r="B191" i="1"/>
  <c r="B192" i="1"/>
  <c r="B193" i="1"/>
  <c r="B194" i="1"/>
  <c r="B195" i="1"/>
  <c r="B196" i="1"/>
  <c r="B197" i="1"/>
  <c r="B198" i="1"/>
  <c r="B199" i="1"/>
  <c r="B200" i="1"/>
  <c r="B201" i="1"/>
  <c r="B202" i="1"/>
  <c r="B203" i="1"/>
  <c r="B204" i="1"/>
  <c r="B205" i="1"/>
  <c r="B206" i="1"/>
  <c r="B207" i="1"/>
  <c r="B208" i="1"/>
  <c r="B209" i="1"/>
  <c r="B210" i="1"/>
  <c r="B211" i="1"/>
  <c r="B212" i="1"/>
  <c r="B213" i="1"/>
  <c r="B214" i="1"/>
  <c r="B189" i="1"/>
  <c r="B152" i="1"/>
  <c r="B153" i="1"/>
  <c r="B154" i="1"/>
  <c r="B155" i="1"/>
  <c r="B156" i="1"/>
  <c r="B157" i="1"/>
  <c r="B158" i="1"/>
  <c r="B159" i="1"/>
  <c r="B160" i="1"/>
  <c r="B161" i="1"/>
  <c r="B162" i="1"/>
  <c r="B163" i="1"/>
  <c r="B164" i="1"/>
  <c r="B165" i="1"/>
  <c r="B166" i="1"/>
  <c r="B167" i="1"/>
  <c r="B168" i="1"/>
  <c r="B169" i="1"/>
  <c r="B170" i="1"/>
  <c r="B171" i="1"/>
  <c r="B172" i="1"/>
  <c r="B173" i="1"/>
  <c r="B174" i="1"/>
  <c r="B175" i="1"/>
  <c r="B176" i="1"/>
  <c r="B177" i="1"/>
  <c r="B178" i="1"/>
  <c r="B179" i="1"/>
  <c r="B180" i="1"/>
  <c r="B181" i="1"/>
  <c r="B182" i="1"/>
  <c r="B183" i="1"/>
  <c r="B184" i="1"/>
  <c r="B185" i="1"/>
  <c r="B186" i="1"/>
  <c r="B187" i="1"/>
  <c r="B188" i="1"/>
  <c r="B146" i="1"/>
  <c r="B147" i="1"/>
  <c r="B148" i="1"/>
  <c r="B149" i="1"/>
  <c r="B150" i="1"/>
  <c r="B151" i="1"/>
  <c r="B116" i="1"/>
  <c r="B117" i="1"/>
  <c r="B118" i="1"/>
  <c r="B119" i="1"/>
  <c r="B120" i="1"/>
  <c r="B121" i="1"/>
  <c r="B122" i="1"/>
  <c r="B123" i="1"/>
  <c r="B124" i="1"/>
  <c r="B125" i="1"/>
  <c r="B126" i="1"/>
  <c r="B127" i="1"/>
  <c r="B128" i="1"/>
  <c r="B129" i="1"/>
  <c r="B130" i="1"/>
  <c r="B131" i="1"/>
  <c r="B132" i="1"/>
  <c r="B133" i="1"/>
  <c r="B134" i="1"/>
  <c r="B135" i="1"/>
  <c r="B136" i="1"/>
  <c r="B137" i="1"/>
  <c r="B138" i="1"/>
  <c r="B139" i="1"/>
  <c r="B140" i="1"/>
  <c r="B141" i="1"/>
  <c r="B142" i="1"/>
  <c r="B143" i="1"/>
  <c r="B144" i="1"/>
  <c r="B145" i="1"/>
  <c r="B115" i="1"/>
  <c r="B78" i="1"/>
  <c r="B79" i="1"/>
  <c r="B80" i="1"/>
  <c r="B81" i="1"/>
  <c r="B82" i="1"/>
  <c r="B83" i="1"/>
  <c r="B84" i="1"/>
  <c r="B85" i="1"/>
  <c r="B86" i="1"/>
  <c r="B87" i="1"/>
  <c r="B88" i="1"/>
  <c r="B89" i="1"/>
  <c r="B90" i="1"/>
  <c r="B91" i="1"/>
  <c r="B92" i="1"/>
  <c r="B93" i="1"/>
  <c r="B94" i="1"/>
  <c r="B95" i="1"/>
  <c r="B96" i="1"/>
  <c r="B97" i="1"/>
  <c r="B98" i="1"/>
  <c r="B99" i="1"/>
  <c r="B100" i="1"/>
  <c r="B101" i="1"/>
  <c r="B102" i="1"/>
  <c r="B103" i="1"/>
  <c r="B104" i="1"/>
  <c r="B105" i="1"/>
  <c r="B106" i="1"/>
  <c r="B107" i="1"/>
  <c r="B108" i="1"/>
  <c r="B109" i="1"/>
  <c r="B110" i="1"/>
  <c r="B111" i="1"/>
  <c r="B112" i="1"/>
  <c r="B113" i="1"/>
  <c r="B114" i="1"/>
  <c r="B40" i="1"/>
  <c r="P3" i="13"/>
  <c r="P4" i="13"/>
  <c r="P5" i="13"/>
  <c r="P6" i="13"/>
  <c r="F3" i="13"/>
  <c r="F4" i="13"/>
  <c r="F5" i="13"/>
  <c r="F6" i="13"/>
  <c r="J52" i="16"/>
  <c r="K52" i="16"/>
  <c r="J51" i="16"/>
  <c r="K51" i="16"/>
  <c r="J50" i="16"/>
  <c r="K50" i="16"/>
  <c r="J49" i="16"/>
  <c r="K49" i="16"/>
  <c r="J48" i="16"/>
  <c r="K48" i="16"/>
  <c r="J47" i="16"/>
  <c r="K47" i="16"/>
  <c r="J46" i="16"/>
  <c r="K46" i="16"/>
  <c r="J45" i="16"/>
  <c r="K45" i="16"/>
  <c r="H44" i="16"/>
  <c r="G44" i="16"/>
  <c r="F44" i="16"/>
  <c r="E44" i="16"/>
  <c r="D44" i="16"/>
  <c r="T18" i="16"/>
  <c r="S18" i="16"/>
  <c r="F14" i="16"/>
  <c r="E14" i="16"/>
  <c r="T14" i="16"/>
  <c r="G14" i="16"/>
  <c r="F13" i="16"/>
  <c r="E13" i="16"/>
  <c r="T13" i="16"/>
  <c r="G13" i="16"/>
  <c r="F12" i="16"/>
  <c r="E12" i="16"/>
  <c r="T12" i="16"/>
  <c r="G12" i="16"/>
  <c r="F11" i="16"/>
  <c r="E11" i="16"/>
  <c r="T11" i="16"/>
  <c r="G11" i="16"/>
  <c r="F10" i="16"/>
  <c r="E10" i="16"/>
  <c r="T10" i="16"/>
  <c r="G10" i="16"/>
  <c r="F9" i="16"/>
  <c r="E9" i="16"/>
  <c r="T9" i="16"/>
  <c r="G9" i="16"/>
  <c r="F8" i="16"/>
  <c r="E8" i="16"/>
  <c r="T8" i="16"/>
  <c r="G8" i="16"/>
  <c r="F7" i="16"/>
  <c r="E7" i="16"/>
  <c r="T7" i="16"/>
  <c r="D6" i="16"/>
  <c r="F6" i="16"/>
  <c r="J44" i="16"/>
  <c r="G7" i="16"/>
  <c r="T6" i="16"/>
  <c r="G6" i="16"/>
  <c r="K44" i="16"/>
  <c r="E6" i="16"/>
  <c r="M3" i="1"/>
  <c r="N3" i="1"/>
  <c r="O3" i="1"/>
  <c r="P3" i="1"/>
  <c r="Q3" i="1"/>
  <c r="R3" i="1"/>
  <c r="S3" i="1"/>
  <c r="T3" i="1"/>
  <c r="U3" i="1"/>
  <c r="V3" i="1"/>
  <c r="W3" i="1"/>
  <c r="X3" i="1"/>
  <c r="Y3" i="1"/>
  <c r="Z3" i="1"/>
  <c r="AA3" i="1"/>
  <c r="AB3" i="1"/>
  <c r="AC3" i="1"/>
  <c r="AD3" i="1"/>
  <c r="AE3" i="1"/>
  <c r="AF3" i="1"/>
  <c r="AG3" i="1"/>
  <c r="L3" i="1"/>
  <c r="M2" i="1"/>
  <c r="N2" i="1"/>
  <c r="O2" i="1"/>
  <c r="P2" i="1"/>
  <c r="Q2" i="1"/>
  <c r="R2" i="1"/>
  <c r="S2" i="1"/>
  <c r="T2" i="1"/>
  <c r="U2" i="1"/>
  <c r="V2" i="1"/>
  <c r="W2" i="1"/>
  <c r="X2" i="1"/>
  <c r="Y2" i="1"/>
  <c r="Z2" i="1"/>
  <c r="AA2" i="1"/>
  <c r="AB2" i="1"/>
  <c r="AC2" i="1"/>
  <c r="AD2" i="1"/>
  <c r="AE2" i="1"/>
  <c r="AF2" i="1"/>
  <c r="AG2" i="1"/>
  <c r="L2" i="1"/>
  <c r="B71" i="1"/>
  <c r="B72" i="1"/>
  <c r="B73" i="1"/>
  <c r="B74" i="1"/>
  <c r="B75" i="1"/>
  <c r="B76" i="1"/>
  <c r="B77" i="1"/>
  <c r="B47" i="1"/>
  <c r="B48" i="1"/>
  <c r="B49" i="1"/>
  <c r="B50" i="1"/>
  <c r="B51" i="1"/>
  <c r="B52" i="1"/>
  <c r="B53" i="1"/>
  <c r="B54" i="1"/>
  <c r="B55" i="1"/>
  <c r="B56" i="1"/>
  <c r="B57" i="1"/>
  <c r="B58" i="1"/>
  <c r="B59" i="1"/>
  <c r="B60" i="1"/>
  <c r="B61" i="1"/>
  <c r="B62" i="1"/>
  <c r="B63" i="1"/>
  <c r="B64" i="1"/>
  <c r="B65" i="1"/>
  <c r="B66" i="1"/>
  <c r="B67" i="1"/>
  <c r="B68" i="1"/>
  <c r="B69" i="1"/>
  <c r="B70" i="1"/>
  <c r="B21" i="1"/>
  <c r="B22" i="1"/>
  <c r="B23" i="1"/>
  <c r="B24" i="1"/>
  <c r="B25" i="1"/>
  <c r="B26" i="1"/>
  <c r="B27" i="1"/>
  <c r="B28" i="1"/>
  <c r="B29" i="1"/>
  <c r="B30" i="1"/>
  <c r="B31" i="1"/>
  <c r="B32" i="1"/>
  <c r="B33" i="1"/>
  <c r="B34" i="1"/>
  <c r="B35" i="1"/>
  <c r="B36" i="1"/>
  <c r="B37" i="1"/>
  <c r="B38" i="1"/>
  <c r="B39" i="1"/>
  <c r="B41" i="1"/>
  <c r="B42" i="1"/>
  <c r="B43" i="1"/>
  <c r="B44" i="1"/>
  <c r="B45" i="1"/>
  <c r="B46" i="1"/>
  <c r="B5" i="1"/>
  <c r="B6" i="1"/>
  <c r="B7" i="1"/>
  <c r="B8" i="1"/>
  <c r="B9" i="1"/>
  <c r="B10" i="1"/>
  <c r="B11" i="1"/>
  <c r="B12" i="1"/>
  <c r="B13" i="1"/>
  <c r="B14" i="1"/>
  <c r="B15" i="1"/>
  <c r="B16" i="1"/>
  <c r="B17" i="1"/>
  <c r="B18" i="1"/>
  <c r="B19" i="1"/>
  <c r="B20" i="1"/>
  <c r="B4" i="1"/>
  <c r="N8" i="10"/>
  <c r="M8" i="10"/>
  <c r="M40" i="10"/>
  <c r="N40" i="10"/>
  <c r="O40" i="10"/>
  <c r="M39" i="10"/>
  <c r="N39" i="10"/>
  <c r="O39" i="10"/>
  <c r="L32" i="10"/>
  <c r="G14" i="12"/>
  <c r="G15" i="12"/>
  <c r="C13" i="12"/>
  <c r="C14" i="12"/>
  <c r="C15" i="12"/>
  <c r="E13" i="12"/>
  <c r="E14" i="12" s="1"/>
  <c r="E15" i="12" s="1"/>
  <c r="D6" i="10"/>
  <c r="M32" i="10" s="1"/>
  <c r="D37" i="17"/>
  <c r="C37" i="17" s="1"/>
  <c r="D28" i="17"/>
  <c r="C28" i="17" s="1"/>
  <c r="D18" i="17"/>
  <c r="C18" i="17" s="1"/>
  <c r="D9" i="17"/>
  <c r="C9" i="17" s="1"/>
  <c r="D36" i="17"/>
  <c r="C36" i="17" s="1"/>
  <c r="D35" i="17"/>
  <c r="C35" i="17" s="1"/>
  <c r="D25" i="17"/>
  <c r="D16" i="17"/>
  <c r="C16" i="17" s="1"/>
  <c r="D34" i="17"/>
  <c r="C34" i="17" s="1"/>
  <c r="D24" i="17"/>
  <c r="C24" i="17" s="1"/>
  <c r="D15" i="17"/>
  <c r="D33" i="17"/>
  <c r="C33" i="17" s="1"/>
  <c r="D23" i="17"/>
  <c r="C23" i="17" s="1"/>
  <c r="D13" i="17"/>
  <c r="C13" i="17" s="1"/>
  <c r="D10" i="17"/>
  <c r="D31" i="17"/>
  <c r="C31" i="17" s="1"/>
  <c r="D22" i="17"/>
  <c r="C22" i="17" s="1"/>
  <c r="D12" i="17"/>
  <c r="C12" i="17" s="1"/>
  <c r="D19" i="17"/>
  <c r="D17" i="17"/>
  <c r="C17" i="17" s="1"/>
  <c r="D30" i="17"/>
  <c r="C30" i="17" s="1"/>
  <c r="D21" i="17"/>
  <c r="C21" i="17" s="1"/>
  <c r="D11" i="17"/>
  <c r="D29" i="17"/>
  <c r="C29" i="17" s="1"/>
  <c r="D27" i="17"/>
  <c r="C27" i="17" s="1"/>
  <c r="R6" i="13"/>
  <c r="N6" i="13"/>
  <c r="L6" i="13"/>
  <c r="J6" i="13"/>
  <c r="H6" i="13"/>
  <c r="D6" i="13"/>
  <c r="R5" i="13"/>
  <c r="N5" i="13"/>
  <c r="L5" i="13"/>
  <c r="J5" i="13"/>
  <c r="H5" i="13"/>
  <c r="D5" i="13"/>
  <c r="R4" i="13"/>
  <c r="N4" i="13"/>
  <c r="L4" i="13"/>
  <c r="J4" i="13"/>
  <c r="H4" i="13"/>
  <c r="D4" i="13"/>
  <c r="R3" i="13"/>
  <c r="N3" i="13"/>
  <c r="L3" i="13"/>
  <c r="J3" i="13"/>
  <c r="H3" i="13"/>
  <c r="D3" i="13"/>
  <c r="R2" i="13"/>
  <c r="P2" i="13"/>
  <c r="N2" i="13"/>
  <c r="L2" i="13"/>
  <c r="J2" i="13"/>
  <c r="H2" i="13"/>
  <c r="F2" i="13"/>
  <c r="D2" i="13"/>
  <c r="D5" i="8"/>
  <c r="C5" i="8"/>
  <c r="C37" i="8" s="1"/>
  <c r="D37" i="8" s="1"/>
  <c r="B6" i="4"/>
  <c r="B7" i="4" a="1"/>
  <c r="B8" i="4"/>
  <c r="D36" i="10" l="1"/>
  <c r="D11" i="10"/>
  <c r="C23" i="10" s="1"/>
  <c r="D23" i="10"/>
  <c r="D24" i="10"/>
  <c r="D21" i="10"/>
  <c r="D40" i="10"/>
  <c r="D9" i="10"/>
  <c r="C9" i="10" s="1"/>
  <c r="D15" i="10"/>
  <c r="D37" i="10"/>
  <c r="D28" i="10"/>
  <c r="D29" i="10"/>
  <c r="D16" i="10"/>
  <c r="D10" i="10"/>
  <c r="C34" i="10" s="1"/>
  <c r="M34" i="10"/>
  <c r="D43" i="10"/>
  <c r="D27" i="10"/>
  <c r="D30" i="10"/>
  <c r="D35" i="10"/>
  <c r="M35" i="10"/>
  <c r="D17" i="10"/>
  <c r="D13" i="10"/>
  <c r="C31" i="10" s="1"/>
  <c r="D18" i="10"/>
  <c r="D42" i="10"/>
  <c r="D41" i="10"/>
  <c r="M33" i="10"/>
  <c r="D12" i="10"/>
  <c r="C30" i="10" s="1"/>
  <c r="D19" i="10"/>
  <c r="M36" i="10"/>
  <c r="D31" i="10"/>
  <c r="D22" i="10"/>
  <c r="D34" i="10"/>
  <c r="D25" i="10"/>
  <c r="D33" i="10"/>
  <c r="D39" i="10"/>
  <c r="M37" i="10"/>
  <c r="C36" i="8"/>
  <c r="D36" i="8" s="1"/>
  <c r="C29" i="10"/>
  <c r="C16" i="10"/>
  <c r="C11" i="4"/>
  <c r="B7" i="4"/>
  <c r="C11" i="17"/>
  <c r="C10" i="17"/>
  <c r="C25" i="17"/>
  <c r="C19" i="17"/>
  <c r="C15" i="17"/>
  <c r="C35" i="10"/>
  <c r="L35" i="10" l="1"/>
  <c r="C17" i="10"/>
  <c r="C22" i="10"/>
  <c r="C11" i="10"/>
  <c r="C41" i="10"/>
  <c r="L34" i="10"/>
  <c r="C28" i="10"/>
  <c r="C40" i="10"/>
  <c r="C10" i="10"/>
  <c r="C39" i="10"/>
  <c r="C42" i="10"/>
  <c r="C13" i="10"/>
  <c r="C36" i="10"/>
  <c r="C25" i="10"/>
  <c r="C43" i="10"/>
  <c r="C33" i="10"/>
  <c r="C27" i="10"/>
  <c r="C12" i="10"/>
  <c r="L37" i="10"/>
  <c r="C37" i="10"/>
  <c r="C19" i="10"/>
  <c r="L33" i="10"/>
  <c r="C24" i="10"/>
  <c r="C15" i="10"/>
  <c r="C18" i="10"/>
  <c r="C21" i="10"/>
  <c r="L36" i="10"/>
  <c r="C10" i="4"/>
  <c r="C12" i="4"/>
  <c r="C6" i="4"/>
  <c r="C9" i="4"/>
  <c r="O23" i="3" l="1"/>
  <c r="U34" i="17"/>
  <c r="R57" i="17"/>
  <c r="U40" i="3"/>
  <c r="AI45" i="3"/>
  <c r="T9" i="17"/>
  <c r="AH12" i="3"/>
  <c r="K12" i="17"/>
  <c r="AH29" i="3"/>
  <c r="K33" i="8"/>
  <c r="R38" i="17"/>
  <c r="K29" i="8"/>
  <c r="H9" i="6"/>
  <c r="M38" i="17"/>
  <c r="O33" i="8"/>
  <c r="L42" i="17"/>
  <c r="P27" i="17"/>
  <c r="U24" i="3"/>
  <c r="I39" i="3"/>
  <c r="G19" i="3"/>
  <c r="S46" i="3"/>
  <c r="T22" i="17"/>
  <c r="U32" i="10"/>
  <c r="Y19" i="3"/>
  <c r="N37" i="17"/>
  <c r="J29" i="8"/>
  <c r="U16" i="3"/>
  <c r="AI15" i="3"/>
  <c r="AI7" i="3"/>
  <c r="H33" i="8"/>
  <c r="N14" i="17"/>
  <c r="U26" i="3"/>
  <c r="L27" i="8"/>
  <c r="F18" i="10"/>
  <c r="D15" i="6"/>
  <c r="I10" i="3"/>
  <c r="U49" i="17"/>
  <c r="U25" i="3"/>
  <c r="M27" i="17"/>
  <c r="AA13" i="3"/>
  <c r="W33" i="10"/>
  <c r="N27" i="8"/>
  <c r="L11" i="3"/>
  <c r="AC29" i="3"/>
  <c r="S12" i="3"/>
  <c r="P19" i="3"/>
  <c r="L31" i="17"/>
  <c r="R13" i="3"/>
  <c r="V20" i="3"/>
  <c r="L31" i="8"/>
  <c r="L21" i="3"/>
  <c r="O30" i="8"/>
  <c r="L22" i="3"/>
  <c r="I47" i="3"/>
  <c r="D10" i="6"/>
  <c r="S13" i="17"/>
  <c r="P31" i="3"/>
  <c r="E48" i="3"/>
  <c r="M22" i="3"/>
  <c r="AG31" i="3"/>
  <c r="F33" i="3"/>
  <c r="O27" i="8"/>
  <c r="K37" i="17"/>
  <c r="F18" i="3"/>
  <c r="R36" i="17"/>
  <c r="Q38" i="17"/>
  <c r="AC39" i="3"/>
  <c r="S34" i="3"/>
  <c r="O26" i="3"/>
  <c r="N33" i="10"/>
  <c r="F30" i="8"/>
  <c r="F11" i="10"/>
  <c r="O13" i="3"/>
  <c r="V23" i="17"/>
  <c r="L29" i="3"/>
  <c r="L15" i="6"/>
  <c r="V30" i="3"/>
  <c r="O16" i="17"/>
  <c r="M30" i="8"/>
  <c r="T12" i="17"/>
  <c r="L35" i="3"/>
  <c r="L10" i="17"/>
  <c r="AA45" i="3"/>
  <c r="K58" i="17"/>
  <c r="W9" i="17"/>
  <c r="AF39" i="3"/>
  <c r="F27" i="3"/>
  <c r="W48" i="17"/>
  <c r="P44" i="17"/>
  <c r="U22" i="17"/>
  <c r="V27" i="17"/>
  <c r="M24" i="17"/>
  <c r="R58" i="17"/>
  <c r="P30" i="8"/>
  <c r="AH8" i="3"/>
  <c r="P8" i="3"/>
  <c r="P26" i="3"/>
  <c r="AA8" i="3"/>
  <c r="W15" i="17"/>
  <c r="O37" i="17"/>
  <c r="L46" i="17"/>
  <c r="N21" i="17"/>
  <c r="K23" i="17"/>
  <c r="P36" i="10"/>
  <c r="T16" i="17"/>
  <c r="R59" i="17"/>
  <c r="AH6" i="3"/>
  <c r="F31" i="3"/>
  <c r="O12" i="3"/>
  <c r="M42" i="17"/>
  <c r="T57" i="17"/>
  <c r="S24" i="3"/>
  <c r="N11" i="17"/>
  <c r="R21" i="17"/>
  <c r="S9" i="3"/>
  <c r="L57" i="17"/>
  <c r="K45" i="17"/>
  <c r="I7" i="3"/>
  <c r="AF7" i="3"/>
  <c r="L48" i="3"/>
  <c r="L12" i="6"/>
  <c r="AA40" i="3"/>
  <c r="S48" i="3"/>
  <c r="S44" i="17"/>
  <c r="O27" i="17"/>
  <c r="T36" i="17"/>
  <c r="Y30" i="3"/>
  <c r="J9" i="6"/>
  <c r="O48" i="17"/>
  <c r="F6" i="3"/>
  <c r="AH14" i="3"/>
  <c r="S32" i="17"/>
  <c r="R35" i="10"/>
  <c r="J24" i="3"/>
  <c r="U43" i="3"/>
  <c r="AF47" i="3"/>
  <c r="Q10" i="17"/>
  <c r="E9" i="10"/>
  <c r="P20" i="17"/>
  <c r="J10" i="6"/>
  <c r="M36" i="17"/>
  <c r="L25" i="17"/>
  <c r="N33" i="8"/>
  <c r="K9" i="6"/>
  <c r="AI12" i="3"/>
  <c r="V8" i="3"/>
  <c r="K49" i="17"/>
  <c r="I10" i="6"/>
  <c r="V12" i="3"/>
  <c r="I16" i="6"/>
  <c r="E19" i="17"/>
  <c r="J16" i="3"/>
  <c r="Y10" i="3"/>
  <c r="K10" i="17"/>
  <c r="V32" i="3"/>
  <c r="Y33" i="10"/>
  <c r="R10" i="17"/>
  <c r="Q15" i="17"/>
  <c r="U32" i="17"/>
  <c r="AE33" i="3"/>
  <c r="F27" i="8"/>
  <c r="L60" i="17"/>
  <c r="I40" i="3"/>
  <c r="V48" i="17"/>
  <c r="AA43" i="3"/>
  <c r="N29" i="8"/>
  <c r="P35" i="10"/>
  <c r="Y18" i="3"/>
  <c r="V59" i="17"/>
  <c r="S22" i="3"/>
  <c r="M28" i="8"/>
  <c r="E9" i="6"/>
  <c r="O54" i="17"/>
  <c r="L10" i="6"/>
  <c r="L46" i="3"/>
  <c r="E29" i="8"/>
  <c r="V12" i="17"/>
  <c r="R38" i="3"/>
  <c r="S12" i="17"/>
  <c r="G46" i="3"/>
  <c r="AH19" i="3"/>
  <c r="P53" i="17"/>
  <c r="F31" i="10"/>
  <c r="AE24" i="3"/>
  <c r="AH20" i="3"/>
  <c r="M57" i="17"/>
  <c r="G16" i="3"/>
  <c r="AE25" i="3"/>
  <c r="AG6" i="3"/>
  <c r="U34" i="3"/>
  <c r="P13" i="3"/>
  <c r="Q44" i="17"/>
  <c r="R13" i="17"/>
  <c r="AC19" i="3"/>
  <c r="O11" i="3"/>
  <c r="D9" i="6"/>
  <c r="K48" i="17"/>
  <c r="D28" i="8"/>
  <c r="P32" i="8"/>
  <c r="H10" i="6"/>
  <c r="N32" i="17"/>
  <c r="L45" i="17"/>
  <c r="O46" i="17"/>
  <c r="Q48" i="17"/>
  <c r="J10" i="3"/>
  <c r="J37" i="3"/>
  <c r="R34" i="17"/>
  <c r="S20" i="17"/>
  <c r="T21" i="17"/>
  <c r="E27" i="8"/>
  <c r="R32" i="10"/>
  <c r="P43" i="3"/>
  <c r="K9" i="17"/>
  <c r="M43" i="3"/>
  <c r="R24" i="17"/>
  <c r="M33" i="17"/>
  <c r="R7" i="3"/>
  <c r="H28" i="8"/>
  <c r="AG9" i="3"/>
  <c r="R45" i="17"/>
  <c r="F38" i="3"/>
  <c r="AC41" i="3"/>
  <c r="U24" i="17"/>
  <c r="S43" i="3"/>
  <c r="M46" i="3"/>
  <c r="M34" i="17"/>
  <c r="S30" i="3"/>
  <c r="F28" i="10"/>
  <c r="L53" i="17"/>
  <c r="Y47" i="3"/>
  <c r="AE9" i="3"/>
  <c r="D34" i="8"/>
  <c r="O28" i="8"/>
  <c r="K11" i="17"/>
  <c r="V35" i="3"/>
  <c r="H13" i="6"/>
  <c r="G44" i="3"/>
  <c r="V25" i="17"/>
  <c r="S26" i="17"/>
  <c r="Q58" i="17"/>
  <c r="E18" i="10"/>
  <c r="F41" i="10"/>
  <c r="G32" i="8"/>
  <c r="J44" i="3"/>
  <c r="T26" i="17"/>
  <c r="U27" i="17"/>
  <c r="V34" i="10"/>
  <c r="W12" i="17"/>
  <c r="G15" i="3"/>
  <c r="I26" i="3"/>
  <c r="Y32" i="3"/>
  <c r="K34" i="17"/>
  <c r="L16" i="6"/>
  <c r="L13" i="3"/>
  <c r="X26" i="3"/>
  <c r="E6" i="3"/>
  <c r="K47" i="17"/>
  <c r="G28" i="8"/>
  <c r="V36" i="17"/>
  <c r="W16" i="17"/>
  <c r="N12" i="17"/>
  <c r="P22" i="17"/>
  <c r="S10" i="17"/>
  <c r="Q55" i="17"/>
  <c r="F12" i="6"/>
  <c r="X9" i="3"/>
  <c r="E41" i="10"/>
  <c r="AI13" i="3"/>
  <c r="D32" i="8"/>
  <c r="S23" i="3"/>
  <c r="S59" i="17"/>
  <c r="T25" i="17"/>
  <c r="Z37" i="10"/>
  <c r="P9" i="17"/>
  <c r="F26" i="10"/>
  <c r="F33" i="10"/>
  <c r="H11" i="6"/>
  <c r="F16" i="10"/>
  <c r="I14" i="6"/>
  <c r="K13" i="6"/>
  <c r="AG42" i="3"/>
  <c r="X48" i="3"/>
  <c r="W44" i="17"/>
  <c r="X13" i="3"/>
  <c r="D31" i="8"/>
  <c r="U33" i="3"/>
  <c r="K54" i="17"/>
  <c r="U48" i="17"/>
  <c r="I28" i="3"/>
  <c r="AG24" i="3"/>
  <c r="M37" i="17"/>
  <c r="AI33" i="3"/>
  <c r="F43" i="10"/>
  <c r="J32" i="8"/>
  <c r="N16" i="17"/>
  <c r="O11" i="17"/>
  <c r="P38" i="17"/>
  <c r="V45" i="3"/>
  <c r="K14" i="17"/>
  <c r="T34" i="17"/>
  <c r="M44" i="17"/>
  <c r="K15" i="17"/>
  <c r="U54" i="17"/>
  <c r="L58" i="17"/>
  <c r="R20" i="17"/>
  <c r="G33" i="8"/>
  <c r="AA11" i="3"/>
  <c r="O30" i="3"/>
  <c r="J15" i="3"/>
  <c r="P32" i="17"/>
  <c r="P59" i="17"/>
  <c r="M56" i="17"/>
  <c r="X32" i="3"/>
  <c r="N13" i="17"/>
  <c r="K36" i="17"/>
  <c r="F9" i="6"/>
  <c r="AG25" i="3"/>
  <c r="Y28" i="3"/>
  <c r="E7" i="3"/>
  <c r="R27" i="17"/>
  <c r="F38" i="10"/>
  <c r="R16" i="17"/>
  <c r="N32" i="8"/>
  <c r="E13" i="6"/>
  <c r="F24" i="3"/>
  <c r="AE34" i="3"/>
  <c r="O22" i="17"/>
  <c r="M13" i="3"/>
  <c r="T31" i="17"/>
  <c r="F44" i="3"/>
  <c r="N26" i="17"/>
  <c r="J47" i="3"/>
  <c r="AC36" i="3"/>
  <c r="AC13" i="3"/>
  <c r="X39" i="3"/>
  <c r="Y20" i="3"/>
  <c r="W37" i="17"/>
  <c r="Q21" i="17"/>
  <c r="X31" i="3"/>
  <c r="T38" i="17"/>
  <c r="N36" i="17"/>
  <c r="I17" i="3"/>
  <c r="V46" i="17"/>
  <c r="Q32" i="10"/>
  <c r="M26" i="17"/>
  <c r="AA36" i="3"/>
  <c r="O44" i="17"/>
  <c r="M32" i="8"/>
  <c r="S21" i="17"/>
  <c r="I8" i="3"/>
  <c r="U46" i="3"/>
  <c r="AF26" i="3"/>
  <c r="E17" i="17"/>
  <c r="U23" i="17"/>
  <c r="M29" i="3"/>
  <c r="I9" i="6"/>
  <c r="L34" i="17"/>
  <c r="J11" i="6"/>
  <c r="R34" i="3"/>
  <c r="J15" i="6"/>
  <c r="G22" i="3"/>
  <c r="R53" i="17"/>
  <c r="W24" i="17"/>
  <c r="AE15" i="3"/>
  <c r="L44" i="17"/>
  <c r="U15" i="17"/>
  <c r="K35" i="17"/>
  <c r="AG43" i="3"/>
  <c r="E25" i="17"/>
  <c r="F11" i="6"/>
  <c r="F22" i="10"/>
  <c r="O24" i="3"/>
  <c r="W34" i="10"/>
  <c r="P14" i="3"/>
  <c r="X17" i="3"/>
  <c r="U13" i="17"/>
  <c r="S22" i="17"/>
  <c r="AH11" i="3"/>
  <c r="P60" i="17"/>
  <c r="U59" i="17"/>
  <c r="AI29" i="3"/>
  <c r="V42" i="3"/>
  <c r="L13" i="6"/>
  <c r="T13" i="17"/>
  <c r="X41" i="3"/>
  <c r="AF32" i="3"/>
  <c r="E15" i="17"/>
  <c r="R25" i="3"/>
  <c r="O18" i="3"/>
  <c r="X33" i="10"/>
  <c r="AE8" i="3"/>
  <c r="W32" i="17"/>
  <c r="F20" i="10"/>
  <c r="J31" i="8"/>
  <c r="AF12" i="3"/>
  <c r="P46" i="17"/>
  <c r="L27" i="3"/>
  <c r="AH43" i="3"/>
  <c r="K32" i="8"/>
  <c r="M30" i="3"/>
  <c r="K11" i="6"/>
  <c r="P28" i="8"/>
  <c r="E31" i="3"/>
  <c r="H15" i="6"/>
  <c r="AE6" i="3"/>
  <c r="M15" i="17"/>
  <c r="AA26" i="3"/>
  <c r="S36" i="17"/>
  <c r="N35" i="17"/>
  <c r="V29" i="3"/>
  <c r="AF37" i="3"/>
  <c r="U34" i="10"/>
  <c r="Z32" i="10"/>
  <c r="I28" i="8"/>
  <c r="AC11" i="3"/>
  <c r="F34" i="10"/>
  <c r="F9" i="10"/>
  <c r="O34" i="17"/>
  <c r="L8" i="3"/>
  <c r="O33" i="17"/>
  <c r="AI37" i="3"/>
  <c r="L14" i="6"/>
  <c r="U37" i="17"/>
  <c r="Y32" i="10"/>
  <c r="S46" i="17"/>
  <c r="P23" i="3"/>
  <c r="AC7" i="3"/>
  <c r="O49" i="17"/>
  <c r="O8" i="3"/>
  <c r="V34" i="17"/>
  <c r="T56" i="17"/>
  <c r="M41" i="3"/>
  <c r="AG41" i="3"/>
  <c r="S53" i="17"/>
  <c r="V33" i="17"/>
  <c r="O34" i="8"/>
  <c r="AF38" i="3"/>
  <c r="W49" i="17"/>
  <c r="J40" i="3"/>
  <c r="P34" i="17"/>
  <c r="I11" i="3"/>
  <c r="Y34" i="3"/>
  <c r="V16" i="17"/>
  <c r="D30" i="8"/>
  <c r="M47" i="3"/>
  <c r="AH47" i="3"/>
  <c r="R31" i="3"/>
  <c r="Q36" i="17"/>
  <c r="X37" i="10"/>
  <c r="E14" i="3"/>
  <c r="D12" i="6"/>
  <c r="N28" i="8"/>
  <c r="T24" i="17"/>
  <c r="AA35" i="3"/>
  <c r="K34" i="8"/>
  <c r="F14" i="10"/>
  <c r="AC34" i="3"/>
  <c r="S33" i="17"/>
  <c r="G30" i="8"/>
  <c r="E42" i="10"/>
  <c r="S27" i="17"/>
  <c r="V11" i="3"/>
  <c r="R9" i="17"/>
  <c r="K57" i="17"/>
  <c r="H29" i="8"/>
  <c r="M49" i="17"/>
  <c r="U57" i="17"/>
  <c r="AC40" i="3"/>
  <c r="N23" i="17"/>
  <c r="I42" i="3"/>
  <c r="U21" i="17"/>
  <c r="J11" i="3"/>
  <c r="E9" i="3"/>
  <c r="L44" i="3"/>
  <c r="O35" i="10"/>
  <c r="N30" i="8"/>
  <c r="AH37" i="3"/>
  <c r="O9" i="17"/>
  <c r="M48" i="17"/>
  <c r="L9" i="3"/>
  <c r="N45" i="17"/>
  <c r="U26" i="17"/>
  <c r="F36" i="3"/>
  <c r="AA29" i="3"/>
  <c r="P32" i="10"/>
  <c r="W38" i="17"/>
  <c r="P7" i="3"/>
  <c r="V47" i="3"/>
  <c r="K21" i="17"/>
  <c r="N60" i="17"/>
  <c r="I32" i="8"/>
  <c r="M22" i="17"/>
  <c r="X24" i="3"/>
  <c r="AI19" i="3"/>
  <c r="Q37" i="17"/>
  <c r="E13" i="3"/>
  <c r="M27" i="3"/>
  <c r="M10" i="17"/>
  <c r="S42" i="3"/>
  <c r="AC9" i="3"/>
  <c r="O21" i="3"/>
  <c r="O17" i="3"/>
  <c r="AC6" i="3"/>
  <c r="R54" i="17"/>
  <c r="I31" i="8"/>
  <c r="S34" i="10"/>
  <c r="H32" i="8"/>
  <c r="P42" i="17"/>
  <c r="U35" i="17"/>
  <c r="O42" i="3"/>
  <c r="L48" i="17"/>
  <c r="K22" i="17"/>
  <c r="P14" i="17"/>
  <c r="T42" i="17"/>
  <c r="O10" i="17"/>
  <c r="AI35" i="3"/>
  <c r="W47" i="17"/>
  <c r="N53" i="17"/>
  <c r="E15" i="6"/>
  <c r="T14" i="17"/>
  <c r="K30" i="8"/>
  <c r="V9" i="3"/>
  <c r="K60" i="17"/>
  <c r="U47" i="17"/>
  <c r="J13" i="3"/>
  <c r="L19" i="3"/>
  <c r="P11" i="3"/>
  <c r="M53" i="17"/>
  <c r="E38" i="10"/>
  <c r="H12" i="6"/>
  <c r="F10" i="6"/>
  <c r="AF36" i="3"/>
  <c r="V26" i="3"/>
  <c r="M29" i="8"/>
  <c r="K44" i="17"/>
  <c r="O26" i="17"/>
  <c r="L26" i="3"/>
  <c r="AG18" i="3"/>
  <c r="X10" i="3"/>
  <c r="R14" i="17"/>
  <c r="W35" i="17"/>
  <c r="Y42" i="3"/>
  <c r="N44" i="17"/>
  <c r="I30" i="3"/>
  <c r="R39" i="3"/>
  <c r="Y23" i="3"/>
  <c r="S10" i="3"/>
  <c r="M35" i="17"/>
  <c r="W58" i="17"/>
  <c r="U6" i="3"/>
  <c r="AG33" i="3"/>
  <c r="T53" i="17"/>
  <c r="P10" i="17"/>
  <c r="AI22" i="3"/>
  <c r="AG35" i="3"/>
  <c r="R8" i="3"/>
  <c r="F17" i="10"/>
  <c r="AE12" i="3"/>
  <c r="AI27" i="3"/>
  <c r="I20" i="3"/>
  <c r="V38" i="17"/>
  <c r="AI9" i="3"/>
  <c r="G33" i="3"/>
  <c r="O6" i="3"/>
  <c r="T32" i="17"/>
  <c r="E21" i="17"/>
  <c r="E10" i="17"/>
  <c r="U20" i="3"/>
  <c r="M14" i="17"/>
  <c r="P56" i="17"/>
  <c r="Y37" i="3"/>
  <c r="S35" i="3"/>
  <c r="F25" i="10"/>
  <c r="V35" i="17"/>
  <c r="L6" i="3"/>
  <c r="V43" i="3"/>
  <c r="P40" i="3"/>
  <c r="P33" i="17"/>
  <c r="U43" i="17"/>
  <c r="S41" i="3"/>
  <c r="S11" i="17"/>
  <c r="I11" i="6"/>
  <c r="L32" i="8"/>
  <c r="P10" i="3"/>
  <c r="G13" i="3"/>
  <c r="N34" i="8"/>
  <c r="E40" i="3"/>
  <c r="M31" i="17"/>
  <c r="E31" i="8"/>
  <c r="R34" i="10"/>
  <c r="U42" i="17"/>
  <c r="P13" i="17"/>
  <c r="AG17" i="3"/>
  <c r="V15" i="17"/>
  <c r="V42" i="17"/>
  <c r="H31" i="8"/>
  <c r="V57" i="17"/>
  <c r="M55" i="17"/>
  <c r="E36" i="10"/>
  <c r="M12" i="17"/>
  <c r="E11" i="3"/>
  <c r="L33" i="8"/>
  <c r="D29" i="8"/>
  <c r="L38" i="3"/>
  <c r="AA6" i="3"/>
  <c r="F13" i="6"/>
  <c r="M15" i="3"/>
  <c r="L24" i="17"/>
  <c r="W46" i="17"/>
  <c r="O12" i="17"/>
  <c r="O9" i="3"/>
  <c r="O21" i="17"/>
  <c r="I27" i="3"/>
  <c r="V53" i="17"/>
  <c r="AE19" i="3"/>
  <c r="E15" i="3"/>
  <c r="L49" i="17"/>
  <c r="P43" i="17"/>
  <c r="F32" i="8"/>
  <c r="R33" i="17"/>
  <c r="S38" i="17"/>
  <c r="E21" i="3"/>
  <c r="G14" i="6"/>
  <c r="Y6" i="3"/>
  <c r="K31" i="17"/>
  <c r="K10" i="6"/>
  <c r="AA9" i="3"/>
  <c r="U7" i="3"/>
  <c r="AG46" i="3"/>
  <c r="AH39" i="3"/>
  <c r="Q46" i="17"/>
  <c r="N25" i="17"/>
  <c r="K16" i="17"/>
  <c r="L56" i="17"/>
  <c r="P29" i="8"/>
  <c r="N34" i="17"/>
  <c r="AI38" i="3"/>
  <c r="N57" i="17"/>
  <c r="K32" i="17"/>
  <c r="X16" i="3"/>
  <c r="Q16" i="17"/>
  <c r="L29" i="8"/>
  <c r="X19" i="3"/>
  <c r="J12" i="6"/>
  <c r="M44" i="3"/>
  <c r="R32" i="17"/>
  <c r="S32" i="10"/>
  <c r="Q56" i="17"/>
  <c r="G12" i="6"/>
  <c r="G15" i="6"/>
  <c r="R11" i="17"/>
  <c r="P30" i="3"/>
  <c r="AC44" i="3"/>
  <c r="J7" i="3"/>
  <c r="L9" i="17"/>
  <c r="D11" i="6"/>
  <c r="E34" i="8"/>
  <c r="E43" i="10"/>
  <c r="U12" i="17"/>
  <c r="AH48" i="3"/>
  <c r="V13" i="17"/>
  <c r="W11" i="17"/>
  <c r="O10" i="3"/>
  <c r="S47" i="17"/>
  <c r="W26" i="17"/>
  <c r="S57" i="17"/>
  <c r="F12" i="10"/>
  <c r="P35" i="3"/>
  <c r="O57" i="17"/>
  <c r="AG39" i="3"/>
  <c r="I37" i="3"/>
  <c r="E11" i="17"/>
  <c r="K59" i="17"/>
  <c r="D16" i="6"/>
  <c r="AI23" i="3"/>
  <c r="P9" i="3"/>
  <c r="E42" i="3"/>
  <c r="Q26" i="17"/>
  <c r="P37" i="17"/>
  <c r="W13" i="17"/>
  <c r="AA21" i="3"/>
  <c r="L21" i="17"/>
  <c r="S34" i="17"/>
  <c r="J42" i="3"/>
  <c r="W37" i="10"/>
  <c r="M12" i="3"/>
  <c r="S15" i="17"/>
  <c r="W20" i="17"/>
  <c r="G24" i="3"/>
  <c r="M24" i="3"/>
  <c r="E12" i="10"/>
  <c r="U60" i="17"/>
  <c r="U45" i="17"/>
  <c r="K26" i="17"/>
  <c r="S45" i="17"/>
  <c r="V31" i="17"/>
  <c r="I19" i="3"/>
  <c r="D14" i="6"/>
  <c r="AG7" i="3"/>
  <c r="R31" i="17"/>
  <c r="AG21" i="3"/>
  <c r="V48" i="3"/>
  <c r="P46" i="3"/>
  <c r="S42" i="17"/>
  <c r="G29" i="8"/>
  <c r="N55" i="17"/>
  <c r="E8" i="3"/>
  <c r="G11" i="6"/>
  <c r="G9" i="6"/>
  <c r="AC18" i="3"/>
  <c r="AC12" i="3"/>
  <c r="G31" i="8"/>
  <c r="AC48" i="3"/>
  <c r="N32" i="10"/>
  <c r="X36" i="3"/>
  <c r="W56" i="17"/>
  <c r="P11" i="17"/>
  <c r="J9" i="3"/>
  <c r="N48" i="17"/>
  <c r="V37" i="10"/>
  <c r="J33" i="8"/>
  <c r="N15" i="17"/>
  <c r="Q25" i="17"/>
  <c r="I46" i="3"/>
  <c r="D33" i="8"/>
  <c r="N54" i="17"/>
  <c r="P37" i="10"/>
  <c r="O41" i="3"/>
  <c r="L20" i="17"/>
  <c r="O23" i="17"/>
  <c r="AF44" i="3"/>
  <c r="E12" i="17"/>
  <c r="Y35" i="3"/>
  <c r="P41" i="3"/>
  <c r="F19" i="10"/>
  <c r="AI26" i="3"/>
  <c r="L22" i="17"/>
  <c r="AG11" i="3"/>
  <c r="M47" i="17"/>
  <c r="P48" i="3"/>
  <c r="K43" i="17"/>
  <c r="L14" i="17"/>
  <c r="I13" i="6"/>
  <c r="K33" i="17"/>
  <c r="AF9" i="3"/>
  <c r="T27" i="17"/>
  <c r="X18" i="3"/>
  <c r="P55" i="17"/>
  <c r="E43" i="3"/>
  <c r="E37" i="17"/>
  <c r="I30" i="8"/>
  <c r="F45" i="3"/>
  <c r="F31" i="8"/>
  <c r="L34" i="3"/>
  <c r="S7" i="3"/>
  <c r="R24" i="3"/>
  <c r="U46" i="17"/>
  <c r="AA27" i="3"/>
  <c r="T10" i="17"/>
  <c r="S6" i="3"/>
  <c r="AH41" i="3"/>
  <c r="AF45" i="3"/>
  <c r="O31" i="17"/>
  <c r="P37" i="3"/>
  <c r="AF22" i="3"/>
  <c r="I12" i="3"/>
  <c r="E20" i="10"/>
  <c r="N22" i="17"/>
  <c r="AE18" i="3"/>
  <c r="X47" i="3"/>
  <c r="S56" i="17"/>
  <c r="AG19" i="3"/>
  <c r="S19" i="3"/>
  <c r="E35" i="3"/>
  <c r="F47" i="3"/>
  <c r="AE17" i="3"/>
  <c r="R46" i="17"/>
  <c r="Q31" i="17"/>
  <c r="AH18" i="3"/>
  <c r="G35" i="3"/>
  <c r="AH34" i="3"/>
  <c r="E44" i="3"/>
  <c r="L33" i="17"/>
  <c r="AH46" i="3"/>
  <c r="S35" i="17"/>
  <c r="AH7" i="3"/>
  <c r="I48" i="3"/>
  <c r="AF13" i="3"/>
  <c r="AI8" i="3"/>
  <c r="G10" i="6"/>
  <c r="L36" i="17"/>
  <c r="Q33" i="10"/>
  <c r="N9" i="17"/>
  <c r="E24" i="10"/>
  <c r="AA46" i="3"/>
  <c r="AE11" i="3"/>
  <c r="F8" i="10"/>
  <c r="O25" i="3"/>
  <c r="N56" i="17"/>
  <c r="P49" i="17"/>
  <c r="N43" i="17"/>
  <c r="M59" i="17"/>
  <c r="E32" i="8"/>
  <c r="M11" i="17"/>
  <c r="K42" i="17"/>
  <c r="V28" i="3"/>
  <c r="D13" i="6"/>
  <c r="O59" i="17"/>
  <c r="Q60" i="17"/>
  <c r="AG27" i="3"/>
  <c r="V6" i="3"/>
  <c r="X36" i="10"/>
  <c r="O35" i="17"/>
  <c r="L54" i="17"/>
  <c r="R26" i="17"/>
  <c r="J28" i="8"/>
  <c r="E22" i="10"/>
  <c r="E13" i="10"/>
  <c r="U35" i="10"/>
  <c r="T54" i="17"/>
  <c r="O14" i="17"/>
  <c r="L41" i="3"/>
  <c r="Y13" i="3"/>
  <c r="F32" i="3"/>
  <c r="R32" i="3"/>
  <c r="P45" i="17"/>
  <c r="P31" i="8"/>
  <c r="V10" i="17"/>
  <c r="M46" i="17"/>
  <c r="M32" i="17"/>
  <c r="AG8" i="3"/>
  <c r="K24" i="17"/>
  <c r="V39" i="3"/>
  <c r="E23" i="10"/>
  <c r="P12" i="3"/>
  <c r="J23" i="3"/>
  <c r="AC16" i="3"/>
  <c r="S28" i="3"/>
  <c r="M11" i="3"/>
  <c r="R56" i="17"/>
  <c r="F34" i="8"/>
  <c r="R16" i="3"/>
  <c r="U38" i="17"/>
  <c r="AF8" i="3"/>
  <c r="O33" i="10"/>
  <c r="S8" i="3"/>
  <c r="Q53" i="17"/>
  <c r="AG10" i="3"/>
  <c r="Y25" i="3"/>
  <c r="H16" i="6"/>
  <c r="G23" i="3"/>
  <c r="K20" i="17"/>
  <c r="I12" i="6"/>
  <c r="J34" i="3"/>
  <c r="N49" i="17"/>
  <c r="AA33" i="3"/>
  <c r="L13" i="17"/>
  <c r="O36" i="10"/>
  <c r="R9" i="3"/>
  <c r="M38" i="3"/>
  <c r="Y11" i="3"/>
  <c r="U14" i="17"/>
  <c r="V26" i="17"/>
  <c r="V36" i="10"/>
  <c r="U36" i="17"/>
  <c r="D27" i="8"/>
  <c r="M10" i="3"/>
  <c r="T45" i="17"/>
  <c r="I43" i="3"/>
  <c r="X42" i="3"/>
  <c r="U33" i="17"/>
  <c r="R12" i="17"/>
  <c r="T33" i="10"/>
  <c r="R35" i="3"/>
  <c r="S14" i="17"/>
  <c r="S38" i="3"/>
  <c r="M13" i="17"/>
  <c r="L38" i="17"/>
  <c r="O42" i="17"/>
  <c r="S33" i="10"/>
  <c r="M45" i="3"/>
  <c r="O16" i="3"/>
  <c r="N31" i="17"/>
  <c r="L9" i="6"/>
  <c r="G16" i="6"/>
  <c r="M32" i="3"/>
  <c r="I9" i="3"/>
  <c r="E28" i="8"/>
  <c r="V13" i="3"/>
  <c r="AE43" i="3"/>
  <c r="M60" i="17"/>
  <c r="V54" i="17"/>
  <c r="R47" i="17"/>
  <c r="AH22" i="3"/>
  <c r="L10" i="3"/>
  <c r="U9" i="17"/>
  <c r="AE36" i="3"/>
  <c r="R11" i="3"/>
  <c r="W25" i="17"/>
  <c r="AG36" i="3"/>
  <c r="E22" i="17"/>
  <c r="P16" i="17"/>
  <c r="K46" i="17"/>
  <c r="E18" i="17"/>
  <c r="I13" i="3"/>
  <c r="I18" i="3"/>
  <c r="X6" i="3"/>
  <c r="R49" i="17"/>
  <c r="E10" i="6"/>
  <c r="M9" i="3"/>
  <c r="E13" i="17"/>
  <c r="AG22" i="3"/>
  <c r="E29" i="3"/>
  <c r="O24" i="17"/>
  <c r="AI39" i="3"/>
  <c r="P27" i="8"/>
  <c r="O20" i="3"/>
  <c r="V16" i="3"/>
  <c r="E31" i="10"/>
  <c r="Y22" i="3"/>
  <c r="F19" i="3"/>
  <c r="F42" i="3"/>
  <c r="M33" i="3"/>
  <c r="G43" i="3"/>
  <c r="AF25" i="3"/>
  <c r="W43" i="17"/>
  <c r="AE23" i="3"/>
  <c r="AF48" i="3"/>
  <c r="U55" i="17"/>
  <c r="J17" i="3"/>
  <c r="AA25" i="3"/>
  <c r="F43" i="3"/>
  <c r="E25" i="10"/>
  <c r="Y24" i="3"/>
  <c r="AI46" i="3"/>
  <c r="Z36" i="10"/>
  <c r="R48" i="17"/>
  <c r="F34" i="3"/>
  <c r="O43" i="17"/>
  <c r="AI32" i="3"/>
  <c r="O35" i="3"/>
  <c r="X34" i="3"/>
  <c r="Q14" i="17"/>
  <c r="V18" i="3"/>
  <c r="Y27" i="3"/>
  <c r="H34" i="8"/>
  <c r="M23" i="3"/>
  <c r="F35" i="10"/>
  <c r="O40" i="3"/>
  <c r="AC23" i="3"/>
  <c r="Q57" i="17"/>
  <c r="F39" i="10"/>
  <c r="O20" i="17"/>
  <c r="U27" i="3"/>
  <c r="AA19" i="3"/>
  <c r="N36" i="10"/>
  <c r="F20" i="3"/>
  <c r="S32" i="3"/>
  <c r="M27" i="8"/>
  <c r="I27" i="8"/>
  <c r="I29" i="8"/>
  <c r="S20" i="3"/>
  <c r="F12" i="3"/>
  <c r="G39" i="3"/>
  <c r="W53" i="17"/>
  <c r="U36" i="3"/>
  <c r="AG29" i="3"/>
  <c r="L16" i="17"/>
  <c r="W55" i="17"/>
  <c r="E27" i="17"/>
  <c r="M25" i="17"/>
  <c r="J28" i="3"/>
  <c r="AA17" i="3"/>
  <c r="AH40" i="3"/>
  <c r="E28" i="3"/>
  <c r="V35" i="10"/>
  <c r="E41" i="3"/>
  <c r="E21" i="10"/>
  <c r="T44" i="17"/>
  <c r="I22" i="3"/>
  <c r="L36" i="3"/>
  <c r="T36" i="10"/>
  <c r="X23" i="3"/>
  <c r="F21" i="3"/>
  <c r="Q24" i="17"/>
  <c r="X22" i="3"/>
  <c r="O37" i="10"/>
  <c r="E34" i="3"/>
  <c r="U38" i="3"/>
  <c r="AA14" i="3"/>
  <c r="R46" i="3"/>
  <c r="G47" i="3"/>
  <c r="M28" i="3"/>
  <c r="U44" i="3"/>
  <c r="AE30" i="3"/>
  <c r="S55" i="17"/>
  <c r="X34" i="10"/>
  <c r="AE13" i="3"/>
  <c r="AI34" i="3"/>
  <c r="Y46" i="3"/>
  <c r="J29" i="3"/>
  <c r="R33" i="3"/>
  <c r="T34" i="10"/>
  <c r="AF11" i="3"/>
  <c r="K31" i="8"/>
  <c r="O56" i="17"/>
  <c r="M31" i="8"/>
  <c r="J31" i="3"/>
  <c r="T32" i="10"/>
  <c r="F41" i="3"/>
  <c r="T11" i="17"/>
  <c r="R33" i="10"/>
  <c r="U8" i="3"/>
  <c r="O36" i="17"/>
  <c r="R60" i="17"/>
  <c r="K27" i="8"/>
  <c r="R43" i="17"/>
  <c r="O58" i="17"/>
  <c r="K27" i="17"/>
  <c r="M14" i="3"/>
  <c r="AH10" i="3"/>
  <c r="G27" i="8"/>
  <c r="I15" i="3"/>
  <c r="AA7" i="3"/>
  <c r="X11" i="3"/>
  <c r="L12" i="3"/>
  <c r="W32" i="10"/>
  <c r="T58" i="17"/>
  <c r="R27" i="3"/>
  <c r="V43" i="17"/>
  <c r="E14" i="6"/>
  <c r="J30" i="8"/>
  <c r="AG45" i="3"/>
  <c r="M37" i="3"/>
  <c r="E23" i="3"/>
  <c r="Z35" i="10"/>
  <c r="W35" i="10"/>
  <c r="AF43" i="3"/>
  <c r="AE41" i="3"/>
  <c r="J36" i="3"/>
  <c r="X28" i="3"/>
  <c r="N47" i="17"/>
  <c r="E26" i="10"/>
  <c r="E20" i="3"/>
  <c r="L33" i="3"/>
  <c r="J41" i="3"/>
  <c r="J21" i="3"/>
  <c r="N38" i="17"/>
  <c r="AA39" i="3"/>
  <c r="G10" i="3"/>
  <c r="AH21" i="3"/>
  <c r="S25" i="3"/>
  <c r="O32" i="3"/>
  <c r="O47" i="3"/>
  <c r="J27" i="3"/>
  <c r="F33" i="8"/>
  <c r="AI11" i="3"/>
  <c r="G34" i="8"/>
  <c r="X37" i="3"/>
  <c r="P6" i="3"/>
  <c r="O29" i="3"/>
  <c r="S37" i="3"/>
  <c r="Y16" i="3"/>
  <c r="AA18" i="3"/>
  <c r="AH44" i="3"/>
  <c r="E12" i="3"/>
  <c r="L37" i="3"/>
  <c r="U22" i="3"/>
  <c r="AH35" i="3"/>
  <c r="I31" i="3"/>
  <c r="G29" i="3"/>
  <c r="L15" i="17"/>
  <c r="AI21" i="3"/>
  <c r="AA23" i="3"/>
  <c r="T49" i="17"/>
  <c r="F40" i="10"/>
  <c r="P25" i="3"/>
  <c r="AA16" i="3"/>
  <c r="AG38" i="3"/>
  <c r="V38" i="3"/>
  <c r="M21" i="17"/>
  <c r="X29" i="3"/>
  <c r="N27" i="17"/>
  <c r="K25" i="17"/>
  <c r="F39" i="3"/>
  <c r="T33" i="17"/>
  <c r="I35" i="3"/>
  <c r="E40" i="10"/>
  <c r="U11" i="17"/>
  <c r="V24" i="3"/>
  <c r="P42" i="3"/>
  <c r="J30" i="3"/>
  <c r="M34" i="8"/>
  <c r="AA32" i="3"/>
  <c r="G37" i="3"/>
  <c r="J14" i="3"/>
  <c r="AI31" i="3"/>
  <c r="E11" i="6"/>
  <c r="U21" i="3"/>
  <c r="P34" i="3"/>
  <c r="J16" i="6"/>
  <c r="AI43" i="3"/>
  <c r="I41" i="3"/>
  <c r="AG13" i="3"/>
  <c r="P18" i="3"/>
  <c r="I15" i="6"/>
  <c r="AE46" i="3"/>
  <c r="G38" i="3"/>
  <c r="S17" i="3"/>
  <c r="AH38" i="3"/>
  <c r="M16" i="17"/>
  <c r="W59" i="17"/>
  <c r="N35" i="10"/>
  <c r="L35" i="17"/>
  <c r="AF33" i="3"/>
  <c r="O60" i="17"/>
  <c r="S60" i="17"/>
  <c r="U10" i="17"/>
  <c r="S54" i="17"/>
  <c r="U44" i="17"/>
  <c r="P38" i="3"/>
  <c r="AI6" i="3"/>
  <c r="O34" i="10"/>
  <c r="M20" i="17"/>
  <c r="AA20" i="3"/>
  <c r="I29" i="3"/>
  <c r="U12" i="3"/>
  <c r="L31" i="3"/>
  <c r="M39" i="3"/>
  <c r="J48" i="3"/>
  <c r="K56" i="17"/>
  <c r="AF10" i="3"/>
  <c r="S24" i="17"/>
  <c r="Q54" i="17"/>
  <c r="E30" i="8"/>
  <c r="U33" i="10"/>
  <c r="U28" i="3"/>
  <c r="E47" i="3"/>
  <c r="G13" i="6"/>
  <c r="V24" i="17"/>
  <c r="Q42" i="17"/>
  <c r="P26" i="17"/>
  <c r="E29" i="17"/>
  <c r="AA15" i="3"/>
  <c r="V21" i="3"/>
  <c r="M25" i="3"/>
  <c r="AC37" i="3"/>
  <c r="AF35" i="3"/>
  <c r="G27" i="3"/>
  <c r="K55" i="17"/>
  <c r="J38" i="3"/>
  <c r="L12" i="17"/>
  <c r="K12" i="6"/>
  <c r="AC15" i="3"/>
  <c r="M48" i="3"/>
  <c r="AE44" i="3"/>
  <c r="G36" i="3"/>
  <c r="P12" i="17"/>
  <c r="M31" i="3"/>
  <c r="P31" i="17"/>
  <c r="T37" i="10"/>
  <c r="I14" i="3"/>
  <c r="AE31" i="3"/>
  <c r="F37" i="10"/>
  <c r="L45" i="3"/>
  <c r="AI48" i="3"/>
  <c r="N20" i="17"/>
  <c r="Y36" i="3"/>
  <c r="Q37" i="10"/>
  <c r="Y26" i="3"/>
  <c r="X7" i="3"/>
  <c r="K16" i="6"/>
  <c r="AC25" i="3"/>
  <c r="AG20" i="3"/>
  <c r="M33" i="8"/>
  <c r="V19" i="3"/>
  <c r="M16" i="3"/>
  <c r="G31" i="3"/>
  <c r="F29" i="10"/>
  <c r="AH24" i="3"/>
  <c r="S44" i="3"/>
  <c r="E30" i="17"/>
  <c r="P58" i="17"/>
  <c r="U47" i="3"/>
  <c r="R36" i="3"/>
  <c r="AI44" i="3"/>
  <c r="U29" i="3"/>
  <c r="R22" i="17"/>
  <c r="E16" i="17"/>
  <c r="AA24" i="3"/>
  <c r="F36" i="10"/>
  <c r="AH15" i="3"/>
  <c r="E46" i="3"/>
  <c r="V37" i="3"/>
  <c r="AC27" i="3"/>
  <c r="U14" i="3"/>
  <c r="T47" i="17"/>
  <c r="AC21" i="3"/>
  <c r="M6" i="3"/>
  <c r="X21" i="3"/>
  <c r="AF18" i="3"/>
  <c r="O45" i="17"/>
  <c r="S33" i="3"/>
  <c r="I45" i="3"/>
  <c r="M35" i="3"/>
  <c r="S47" i="3"/>
  <c r="E39" i="3"/>
  <c r="E9" i="17"/>
  <c r="AF46" i="3"/>
  <c r="X44" i="3"/>
  <c r="AA38" i="3"/>
  <c r="Y41" i="3"/>
  <c r="AC8" i="3"/>
  <c r="E39" i="10"/>
  <c r="S21" i="3"/>
  <c r="O36" i="3"/>
  <c r="G17" i="3"/>
  <c r="G28" i="3"/>
  <c r="K53" i="17"/>
  <c r="AE26" i="3"/>
  <c r="E10" i="10"/>
  <c r="AF28" i="3"/>
  <c r="O14" i="3"/>
  <c r="E16" i="10"/>
  <c r="T23" i="17"/>
  <c r="X45" i="3"/>
  <c r="AF14" i="3"/>
  <c r="L34" i="8"/>
  <c r="Y38" i="3"/>
  <c r="Y33" i="3"/>
  <c r="J6" i="3"/>
  <c r="U58" i="17"/>
  <c r="O55" i="17"/>
  <c r="Q9" i="17"/>
  <c r="L30" i="3"/>
  <c r="V9" i="17"/>
  <c r="AF15" i="3"/>
  <c r="H30" i="8"/>
  <c r="V47" i="17"/>
  <c r="AA31" i="3"/>
  <c r="E19" i="10"/>
  <c r="R44" i="17"/>
  <c r="U31" i="17"/>
  <c r="AA47" i="3"/>
  <c r="R41" i="3"/>
  <c r="E18" i="3"/>
  <c r="L30" i="8"/>
  <c r="S13" i="3"/>
  <c r="V44" i="17"/>
  <c r="T43" i="17"/>
  <c r="M20" i="3"/>
  <c r="M19" i="3"/>
  <c r="AH31" i="3"/>
  <c r="U48" i="3"/>
  <c r="J39" i="3"/>
  <c r="I6" i="3"/>
  <c r="V14" i="17"/>
  <c r="Y12" i="3"/>
  <c r="L47" i="3"/>
  <c r="V55" i="17"/>
  <c r="AF24" i="3"/>
  <c r="R37" i="10"/>
  <c r="AA42" i="3"/>
  <c r="AG26" i="3"/>
  <c r="AC42" i="3"/>
  <c r="AH33" i="3"/>
  <c r="O34" i="3"/>
  <c r="R26" i="3"/>
  <c r="H27" i="8"/>
  <c r="AH17" i="3"/>
  <c r="T35" i="10"/>
  <c r="I25" i="3"/>
  <c r="L47" i="17"/>
  <c r="O44" i="3"/>
  <c r="L16" i="3"/>
  <c r="Y17" i="3"/>
  <c r="AE16" i="3"/>
  <c r="W60" i="17"/>
  <c r="L23" i="3"/>
  <c r="S31" i="3"/>
  <c r="P32" i="3"/>
  <c r="R28" i="3"/>
  <c r="AE27" i="3"/>
  <c r="I36" i="3"/>
  <c r="L43" i="3"/>
  <c r="O38" i="3"/>
  <c r="AF40" i="3"/>
  <c r="AE39" i="3"/>
  <c r="L20" i="3"/>
  <c r="J19" i="3"/>
  <c r="G26" i="3"/>
  <c r="AG30" i="3"/>
  <c r="F9" i="3"/>
  <c r="F30" i="3"/>
  <c r="E22" i="3"/>
  <c r="L59" i="17"/>
  <c r="P33" i="8"/>
  <c r="U53" i="17"/>
  <c r="L28" i="3"/>
  <c r="L25" i="3"/>
  <c r="P24" i="17"/>
  <c r="AE35" i="3"/>
  <c r="F25" i="3"/>
  <c r="F30" i="10"/>
  <c r="AE29" i="3"/>
  <c r="AA41" i="3"/>
  <c r="AH25" i="3"/>
  <c r="V25" i="3"/>
  <c r="G42" i="3"/>
  <c r="F14" i="6"/>
  <c r="W31" i="17"/>
  <c r="AG12" i="3"/>
  <c r="L15" i="3"/>
  <c r="AF41" i="3"/>
  <c r="E38" i="3"/>
  <c r="E34" i="17"/>
  <c r="U35" i="3"/>
  <c r="K38" i="17"/>
  <c r="AG32" i="3"/>
  <c r="E45" i="3"/>
  <c r="AI24" i="3"/>
  <c r="X15" i="3"/>
  <c r="X8" i="3"/>
  <c r="O37" i="3"/>
  <c r="X35" i="10"/>
  <c r="J35" i="3"/>
  <c r="R25" i="17"/>
  <c r="F14" i="3"/>
  <c r="G20" i="3"/>
  <c r="AH28" i="3"/>
  <c r="G14" i="3"/>
  <c r="J46" i="3"/>
  <c r="E36" i="17"/>
  <c r="F16" i="3"/>
  <c r="O15" i="17"/>
  <c r="S35" i="10"/>
  <c r="P16" i="3"/>
  <c r="AC43" i="3"/>
  <c r="L32" i="3"/>
  <c r="L39" i="3"/>
  <c r="U37" i="10"/>
  <c r="R37" i="3"/>
  <c r="AA10" i="3"/>
  <c r="AC10" i="3"/>
  <c r="L24" i="3"/>
  <c r="O29" i="8"/>
  <c r="S18" i="3"/>
  <c r="Q34" i="10"/>
  <c r="V36" i="3"/>
  <c r="Y21" i="3"/>
  <c r="G48" i="3"/>
  <c r="O13" i="17"/>
  <c r="T15" i="17"/>
  <c r="G45" i="3"/>
  <c r="M43" i="17"/>
  <c r="W45" i="17"/>
  <c r="E12" i="6"/>
  <c r="W42" i="17"/>
  <c r="J12" i="3"/>
  <c r="J27" i="8"/>
  <c r="J22" i="3"/>
  <c r="W23" i="17"/>
  <c r="X30" i="3"/>
  <c r="P36" i="17"/>
  <c r="AE10" i="3"/>
  <c r="M36" i="3"/>
  <c r="S48" i="17"/>
  <c r="W34" i="17"/>
  <c r="R6" i="3"/>
  <c r="N33" i="17"/>
  <c r="F21" i="10"/>
  <c r="Y9" i="3"/>
  <c r="S25" i="17"/>
  <c r="I34" i="3"/>
  <c r="E14" i="10"/>
  <c r="N46" i="17"/>
  <c r="AH23" i="3"/>
  <c r="V45" i="17"/>
  <c r="E16" i="6"/>
  <c r="AI20" i="3"/>
  <c r="AH36" i="3"/>
  <c r="M45" i="17"/>
  <c r="AC33" i="3"/>
  <c r="U30" i="3"/>
  <c r="AE37" i="3"/>
  <c r="U15" i="3"/>
  <c r="Z33" i="10"/>
  <c r="J20" i="3"/>
  <c r="X40" i="3"/>
  <c r="M26" i="3"/>
  <c r="V40" i="3"/>
  <c r="K13" i="17"/>
  <c r="J33" i="3"/>
  <c r="W27" i="17"/>
  <c r="S43" i="17"/>
  <c r="AF30" i="3"/>
  <c r="AI36" i="3"/>
  <c r="V17" i="3"/>
  <c r="AG23" i="3"/>
  <c r="AE40" i="3"/>
  <c r="AE48" i="3"/>
  <c r="F27" i="10"/>
  <c r="E19" i="3"/>
  <c r="R17" i="3"/>
  <c r="S16" i="17"/>
  <c r="Y39" i="3"/>
  <c r="AI47" i="3"/>
  <c r="G25" i="3"/>
  <c r="R43" i="3"/>
  <c r="S29" i="3"/>
  <c r="U37" i="3"/>
  <c r="AC17" i="3"/>
  <c r="I38" i="3"/>
  <c r="I24" i="3"/>
  <c r="F24" i="10"/>
  <c r="F26" i="3"/>
  <c r="X20" i="3"/>
  <c r="K14" i="6"/>
  <c r="Q22" i="17"/>
  <c r="F8" i="3"/>
  <c r="E23" i="17"/>
  <c r="I34" i="8"/>
  <c r="P20" i="3"/>
  <c r="U20" i="17"/>
  <c r="R48" i="3"/>
  <c r="U42" i="3"/>
  <c r="V21" i="17"/>
  <c r="R45" i="3"/>
  <c r="E24" i="3"/>
  <c r="T60" i="17"/>
  <c r="S16" i="3"/>
  <c r="V23" i="3"/>
  <c r="AH30" i="3"/>
  <c r="T48" i="17"/>
  <c r="AH42" i="3"/>
  <c r="J26" i="3"/>
  <c r="P35" i="17"/>
  <c r="P29" i="3"/>
  <c r="K28" i="8"/>
  <c r="AG28" i="3"/>
  <c r="H14" i="6"/>
  <c r="G30" i="3"/>
  <c r="F13" i="3"/>
  <c r="AH13" i="3"/>
  <c r="AG40" i="3"/>
  <c r="P22" i="3"/>
  <c r="AE32" i="3"/>
  <c r="O45" i="3"/>
  <c r="L27" i="17"/>
  <c r="O46" i="3"/>
  <c r="J32" i="3"/>
  <c r="V7" i="3"/>
  <c r="AI16" i="3"/>
  <c r="AF42" i="3"/>
  <c r="S39" i="3"/>
  <c r="R29" i="3"/>
  <c r="E30" i="10"/>
  <c r="AI17" i="3"/>
  <c r="F11" i="3"/>
  <c r="Y8" i="3"/>
  <c r="AA48" i="3"/>
  <c r="Y40" i="3"/>
  <c r="AI30" i="3"/>
  <c r="E24" i="17"/>
  <c r="E28" i="17"/>
  <c r="AH9" i="3"/>
  <c r="AE20" i="3"/>
  <c r="AC22" i="3"/>
  <c r="G40" i="3"/>
  <c r="U41" i="3"/>
  <c r="O28" i="3"/>
  <c r="P21" i="3"/>
  <c r="R35" i="17"/>
  <c r="E33" i="8"/>
  <c r="V32" i="10"/>
  <c r="V34" i="3"/>
  <c r="V49" i="17"/>
  <c r="E8" i="10"/>
  <c r="Q43" i="17"/>
  <c r="AI18" i="3"/>
  <c r="N10" i="17"/>
  <c r="Q34" i="17"/>
  <c r="O7" i="3"/>
  <c r="AE42" i="3"/>
  <c r="P34" i="10"/>
  <c r="Y7" i="3"/>
  <c r="O33" i="3"/>
  <c r="Y35" i="10"/>
  <c r="Q35" i="17"/>
  <c r="AC31" i="3"/>
  <c r="R42" i="17"/>
  <c r="J34" i="8"/>
  <c r="P33" i="3"/>
  <c r="Y29" i="3"/>
  <c r="AA12" i="3"/>
  <c r="Q12" i="17"/>
  <c r="G12" i="3"/>
  <c r="O25" i="17"/>
  <c r="Q20" i="17"/>
  <c r="O32" i="8"/>
  <c r="P39" i="3"/>
  <c r="S15" i="3"/>
  <c r="P34" i="8"/>
  <c r="X43" i="3"/>
  <c r="AF16" i="3"/>
  <c r="AH32" i="3"/>
  <c r="U13" i="3"/>
  <c r="M34" i="3"/>
  <c r="V44" i="3"/>
  <c r="F42" i="10"/>
  <c r="E33" i="3"/>
  <c r="X25" i="3"/>
  <c r="U23" i="3"/>
  <c r="O38" i="17"/>
  <c r="AG37" i="3"/>
  <c r="S36" i="3"/>
  <c r="M23" i="17"/>
  <c r="AI10" i="3"/>
  <c r="Y37" i="10"/>
  <c r="AE7" i="3"/>
  <c r="O43" i="3"/>
  <c r="M18" i="3"/>
  <c r="X35" i="3"/>
  <c r="AG14" i="3"/>
  <c r="R22" i="3"/>
  <c r="P44" i="3"/>
  <c r="L11" i="6"/>
  <c r="M8" i="3"/>
  <c r="AF21" i="3"/>
  <c r="Q36" i="10"/>
  <c r="F32" i="10"/>
  <c r="AE47" i="3"/>
  <c r="J45" i="3"/>
  <c r="Y36" i="10"/>
  <c r="M42" i="3"/>
  <c r="E33" i="17"/>
  <c r="O32" i="17"/>
  <c r="AC38" i="3"/>
  <c r="F23" i="10"/>
  <c r="V32" i="17"/>
  <c r="R10" i="3"/>
  <c r="U17" i="3"/>
  <c r="AE22" i="3"/>
  <c r="M54" i="17"/>
  <c r="AC24" i="3"/>
  <c r="P21" i="17"/>
  <c r="W14" i="17"/>
  <c r="F15" i="3"/>
  <c r="AA34" i="3"/>
  <c r="AC28" i="3"/>
  <c r="AA30" i="3"/>
  <c r="P48" i="17"/>
  <c r="Q47" i="17"/>
  <c r="P23" i="17"/>
  <c r="F46" i="3"/>
  <c r="AI41" i="3"/>
  <c r="E36" i="3"/>
  <c r="V33" i="10"/>
  <c r="P36" i="3"/>
  <c r="AG34" i="3"/>
  <c r="U25" i="17"/>
  <c r="AC45" i="3"/>
  <c r="N42" i="17"/>
  <c r="I16" i="3"/>
  <c r="P24" i="3"/>
  <c r="AI25" i="3"/>
  <c r="V56" i="17"/>
  <c r="E37" i="3"/>
  <c r="R23" i="3"/>
  <c r="AC30" i="3"/>
  <c r="F40" i="3"/>
  <c r="AA44" i="3"/>
  <c r="W54" i="17"/>
  <c r="V20" i="17"/>
  <c r="T35" i="17"/>
  <c r="AI28" i="3"/>
  <c r="S58" i="17"/>
  <c r="M21" i="3"/>
  <c r="L55" i="17"/>
  <c r="L32" i="17"/>
  <c r="O32" i="10"/>
  <c r="V60" i="17"/>
  <c r="AC26" i="3"/>
  <c r="S9" i="17"/>
  <c r="AG15" i="3"/>
  <c r="Q23" i="17"/>
  <c r="P57" i="17"/>
  <c r="E33" i="10"/>
  <c r="S11" i="3"/>
  <c r="R37" i="17"/>
  <c r="W36" i="17"/>
  <c r="J8" i="3"/>
  <c r="R12" i="3"/>
  <c r="V15" i="3"/>
  <c r="I32" i="3"/>
  <c r="W21" i="17"/>
  <c r="W57" i="17"/>
  <c r="F15" i="6"/>
  <c r="P54" i="17"/>
  <c r="E34" i="10"/>
  <c r="T59" i="17"/>
  <c r="P28" i="3"/>
  <c r="S49" i="17"/>
  <c r="U31" i="3"/>
  <c r="AE21" i="3"/>
  <c r="F16" i="6"/>
  <c r="E31" i="17"/>
  <c r="O48" i="3"/>
  <c r="E15" i="10"/>
  <c r="AC47" i="3"/>
  <c r="W22" i="17"/>
  <c r="M58" i="17"/>
  <c r="S26" i="3"/>
  <c r="F23" i="3"/>
  <c r="AF27" i="3"/>
  <c r="X33" i="3"/>
  <c r="I33" i="8"/>
  <c r="I33" i="3"/>
  <c r="AE28" i="3"/>
  <c r="E37" i="10"/>
  <c r="E35" i="10"/>
  <c r="AE45" i="3"/>
  <c r="R42" i="3"/>
  <c r="S37" i="10"/>
  <c r="X14" i="3"/>
  <c r="V41" i="3"/>
  <c r="AC32" i="3"/>
  <c r="AF20" i="3"/>
  <c r="V33" i="3"/>
  <c r="F29" i="3"/>
  <c r="P15" i="3"/>
  <c r="M7" i="3"/>
  <c r="P15" i="17"/>
  <c r="O19" i="3"/>
  <c r="G32" i="3"/>
  <c r="V27" i="3"/>
  <c r="O53" i="17"/>
  <c r="G9" i="3"/>
  <c r="S31" i="17"/>
  <c r="Q35" i="10"/>
  <c r="V37" i="17"/>
  <c r="AC20" i="3"/>
  <c r="E26" i="3"/>
  <c r="O39" i="3"/>
  <c r="R47" i="3"/>
  <c r="N58" i="17"/>
  <c r="V46" i="3"/>
  <c r="I21" i="3"/>
  <c r="Y44" i="3"/>
  <c r="Y31" i="3"/>
  <c r="AF34" i="3"/>
  <c r="Y15" i="3"/>
  <c r="V22" i="17"/>
  <c r="V31" i="3"/>
  <c r="S36" i="10"/>
  <c r="J18" i="3"/>
  <c r="U19" i="3"/>
  <c r="E30" i="3"/>
  <c r="U11" i="3"/>
  <c r="W10" i="17"/>
  <c r="S45" i="3"/>
  <c r="AF29" i="3"/>
  <c r="X38" i="3"/>
  <c r="AG16" i="3"/>
  <c r="E32" i="3"/>
  <c r="I44" i="3"/>
  <c r="N31" i="8"/>
  <c r="Y14" i="3"/>
  <c r="L17" i="3"/>
  <c r="R44" i="3"/>
  <c r="E32" i="10"/>
  <c r="AH45" i="3"/>
  <c r="AC35" i="3"/>
  <c r="AG48" i="3"/>
  <c r="S14" i="3"/>
  <c r="AF31" i="3"/>
  <c r="X27" i="3"/>
  <c r="N24" i="17"/>
  <c r="L43" i="17"/>
  <c r="U32" i="3"/>
  <c r="O27" i="3"/>
  <c r="J14" i="6"/>
  <c r="L42" i="3"/>
  <c r="E11" i="10"/>
  <c r="AH16" i="3"/>
  <c r="O15" i="3"/>
  <c r="F17" i="3"/>
  <c r="Z34" i="10"/>
  <c r="G21" i="3"/>
  <c r="K15" i="6"/>
  <c r="G34" i="3"/>
  <c r="R30" i="3"/>
  <c r="AF19" i="3"/>
  <c r="R36" i="10"/>
  <c r="R20" i="3"/>
  <c r="F35" i="3"/>
  <c r="F37" i="3"/>
  <c r="X12" i="3"/>
  <c r="T46" i="17"/>
  <c r="V58" i="17"/>
  <c r="J25" i="3"/>
  <c r="U39" i="3"/>
  <c r="Q32" i="17"/>
  <c r="Q59" i="17"/>
  <c r="J13" i="6"/>
  <c r="L7" i="3"/>
  <c r="J43" i="3"/>
  <c r="L23" i="17"/>
  <c r="V10" i="3"/>
  <c r="L28" i="8"/>
  <c r="I23" i="3"/>
  <c r="U9" i="3"/>
  <c r="P33" i="10"/>
  <c r="T20" i="17"/>
  <c r="AE38" i="3"/>
  <c r="E28" i="10"/>
  <c r="S37" i="17"/>
  <c r="R55" i="17"/>
  <c r="AF6" i="3"/>
  <c r="T37" i="17"/>
  <c r="N59" i="17"/>
  <c r="Q27" i="17"/>
  <c r="N37" i="10"/>
  <c r="O31" i="8"/>
  <c r="R18" i="3"/>
  <c r="M9" i="17"/>
  <c r="AG47" i="3"/>
  <c r="P27" i="3"/>
  <c r="L18" i="3"/>
  <c r="AH26" i="3"/>
  <c r="Q33" i="17"/>
  <c r="AA37" i="3"/>
  <c r="Y48" i="3"/>
  <c r="AF17" i="3"/>
  <c r="Q45" i="17"/>
  <c r="E16" i="3"/>
  <c r="E25" i="3"/>
  <c r="AA22" i="3"/>
  <c r="O47" i="17"/>
  <c r="R15" i="3"/>
  <c r="P45" i="3"/>
  <c r="S27" i="3"/>
  <c r="O22" i="3"/>
  <c r="U36" i="10"/>
  <c r="G8" i="3"/>
  <c r="F10" i="3"/>
  <c r="S40" i="3"/>
  <c r="R40" i="3"/>
  <c r="AE14" i="3"/>
  <c r="AH27" i="3"/>
  <c r="E27" i="3"/>
  <c r="R19" i="3"/>
  <c r="W33" i="17"/>
  <c r="AC14" i="3"/>
  <c r="R15" i="17"/>
  <c r="Y34" i="10"/>
  <c r="M17" i="3"/>
  <c r="L26" i="17"/>
  <c r="W36" i="10"/>
  <c r="G18" i="3"/>
  <c r="M40" i="3"/>
  <c r="Y45" i="3"/>
  <c r="F7" i="3"/>
  <c r="T55" i="17"/>
  <c r="R23" i="17"/>
  <c r="P25" i="17"/>
  <c r="P47" i="3"/>
  <c r="Y43" i="3"/>
  <c r="O31" i="3"/>
  <c r="Q49" i="17"/>
  <c r="Q13" i="17"/>
  <c r="U16" i="17"/>
  <c r="V11" i="17"/>
  <c r="S23" i="17"/>
  <c r="U56" i="17"/>
  <c r="V22" i="3"/>
  <c r="G11" i="3"/>
  <c r="F28" i="3"/>
  <c r="L11" i="17"/>
  <c r="L40" i="3"/>
  <c r="AI14" i="3"/>
  <c r="L14" i="3"/>
  <c r="AI42" i="3"/>
  <c r="F13" i="10"/>
  <c r="AC46" i="3"/>
  <c r="F10" i="10"/>
  <c r="U18" i="3"/>
  <c r="AA28" i="3"/>
  <c r="N34" i="10"/>
  <c r="AG44" i="3"/>
  <c r="P17" i="3"/>
  <c r="G7" i="3"/>
  <c r="E35" i="17"/>
  <c r="F22" i="3"/>
  <c r="E17" i="3"/>
  <c r="R14" i="3"/>
  <c r="E17" i="10"/>
  <c r="E27" i="10"/>
  <c r="F48" i="3"/>
  <c r="F28" i="8"/>
  <c r="G6" i="3"/>
  <c r="F29" i="8"/>
  <c r="E10" i="3"/>
  <c r="U10" i="3"/>
  <c r="P47" i="17"/>
  <c r="R21" i="3"/>
  <c r="AF23" i="3"/>
  <c r="Q11" i="17"/>
  <c r="E29" i="10"/>
  <c r="F15" i="10"/>
  <c r="X46" i="3"/>
  <c r="L37" i="17"/>
  <c r="X32" i="10"/>
  <c r="G41" i="3"/>
  <c r="U45" i="3"/>
  <c r="V14" i="3"/>
  <c r="AI40" i="3"/>
  <c r="W14" i="3" l="1"/>
  <c r="H41" i="3"/>
  <c r="G15" i="10"/>
  <c r="G5" i="3"/>
  <c r="H6" i="3"/>
  <c r="H7" i="3"/>
  <c r="Q17" i="3"/>
  <c r="AB28" i="3"/>
  <c r="G10" i="10"/>
  <c r="AD46" i="3"/>
  <c r="G13" i="10"/>
  <c r="H11" i="3"/>
  <c r="W22" i="3"/>
  <c r="Z43" i="3"/>
  <c r="Q47" i="3"/>
  <c r="Z45" i="3"/>
  <c r="N40" i="3"/>
  <c r="H18" i="3"/>
  <c r="N17" i="3"/>
  <c r="AD14" i="3"/>
  <c r="T40" i="3"/>
  <c r="H8" i="3"/>
  <c r="T27" i="3"/>
  <c r="Q45" i="3"/>
  <c r="AB22" i="3"/>
  <c r="Z48" i="3"/>
  <c r="AB37" i="3"/>
  <c r="Q27" i="3"/>
  <c r="AF5" i="3"/>
  <c r="W10" i="3"/>
  <c r="K43" i="3"/>
  <c r="K25" i="3"/>
  <c r="H34" i="3"/>
  <c r="H21" i="3"/>
  <c r="T14" i="3"/>
  <c r="AD35" i="3"/>
  <c r="Z14" i="3"/>
  <c r="T45" i="3"/>
  <c r="K18" i="3"/>
  <c r="W31" i="3"/>
  <c r="Z15" i="3"/>
  <c r="Z31" i="3"/>
  <c r="Z44" i="3"/>
  <c r="W46" i="3"/>
  <c r="AD20" i="3"/>
  <c r="H9" i="3"/>
  <c r="W27" i="3"/>
  <c r="H32" i="3"/>
  <c r="N7" i="3"/>
  <c r="Q15" i="3"/>
  <c r="W33" i="3"/>
  <c r="AD32" i="3"/>
  <c r="W41" i="3"/>
  <c r="T26" i="3"/>
  <c r="AD47" i="3"/>
  <c r="Q28" i="3"/>
  <c r="W15" i="3"/>
  <c r="K8" i="3"/>
  <c r="T11" i="3"/>
  <c r="AD26" i="3"/>
  <c r="N21" i="3"/>
  <c r="AB44" i="3"/>
  <c r="AD30" i="3"/>
  <c r="Q24" i="3"/>
  <c r="AD45" i="3"/>
  <c r="Q36" i="3"/>
  <c r="AB30" i="3"/>
  <c r="AD28" i="3"/>
  <c r="AB34" i="3"/>
  <c r="AD24" i="3"/>
  <c r="G23" i="10"/>
  <c r="AD38" i="3"/>
  <c r="N42" i="3"/>
  <c r="K45" i="3"/>
  <c r="G32" i="10"/>
  <c r="N8" i="3"/>
  <c r="Q44" i="3"/>
  <c r="N18" i="3"/>
  <c r="T36" i="3"/>
  <c r="G42" i="10"/>
  <c r="W44" i="3"/>
  <c r="N34" i="3"/>
  <c r="T15" i="3"/>
  <c r="Q39" i="3"/>
  <c r="H12" i="3"/>
  <c r="AB12" i="3"/>
  <c r="Z29" i="3"/>
  <c r="Q33" i="3"/>
  <c r="AD31" i="3"/>
  <c r="Z7" i="3"/>
  <c r="W34" i="3"/>
  <c r="Q21" i="3"/>
  <c r="H40" i="3"/>
  <c r="AD22" i="3"/>
  <c r="Z40" i="3"/>
  <c r="AB48" i="3"/>
  <c r="Z8" i="3"/>
  <c r="T39" i="3"/>
  <c r="W7" i="3"/>
  <c r="K32" i="3"/>
  <c r="Q22" i="3"/>
  <c r="H30" i="3"/>
  <c r="Q29" i="3"/>
  <c r="K26" i="3"/>
  <c r="W23" i="3"/>
  <c r="T16" i="3"/>
  <c r="Q20" i="3"/>
  <c r="G24" i="10"/>
  <c r="AD17" i="3"/>
  <c r="T29" i="3"/>
  <c r="H25" i="3"/>
  <c r="Z39" i="3"/>
  <c r="G27" i="10"/>
  <c r="W17" i="3"/>
  <c r="K33" i="3"/>
  <c r="X13" i="17"/>
  <c r="W40" i="3"/>
  <c r="N26" i="3"/>
  <c r="K20" i="3"/>
  <c r="AD33" i="3"/>
  <c r="Z9" i="3"/>
  <c r="G21" i="10"/>
  <c r="R5" i="3"/>
  <c r="N36" i="3"/>
  <c r="K22" i="3"/>
  <c r="J26" i="8"/>
  <c r="K12" i="3"/>
  <c r="H45" i="3"/>
  <c r="H48" i="3"/>
  <c r="Z21" i="3"/>
  <c r="W36" i="3"/>
  <c r="T18" i="3"/>
  <c r="AD10" i="3"/>
  <c r="AB10" i="3"/>
  <c r="AD43" i="3"/>
  <c r="Q16" i="3"/>
  <c r="K46" i="3"/>
  <c r="H14" i="3"/>
  <c r="H20" i="3"/>
  <c r="K35" i="3"/>
  <c r="X38" i="17"/>
  <c r="H42" i="3"/>
  <c r="W25" i="3"/>
  <c r="AB41" i="3"/>
  <c r="G30" i="10"/>
  <c r="H26" i="3"/>
  <c r="K19" i="3"/>
  <c r="Q32" i="3"/>
  <c r="T31" i="3"/>
  <c r="Z17" i="3"/>
  <c r="H26" i="8"/>
  <c r="AD42" i="3"/>
  <c r="AB42" i="3"/>
  <c r="Z12" i="3"/>
  <c r="I5" i="3"/>
  <c r="K39" i="3"/>
  <c r="N19" i="3"/>
  <c r="N20" i="3"/>
  <c r="T13" i="3"/>
  <c r="AB47" i="3"/>
  <c r="AB31" i="3"/>
  <c r="J5" i="3"/>
  <c r="K6" i="3"/>
  <c r="Z33" i="3"/>
  <c r="Z38" i="3"/>
  <c r="X53" i="17"/>
  <c r="H28" i="3"/>
  <c r="H17" i="3"/>
  <c r="T21" i="3"/>
  <c r="AD8" i="3"/>
  <c r="Z41" i="3"/>
  <c r="AB38" i="3"/>
  <c r="T47" i="3"/>
  <c r="N35" i="3"/>
  <c r="T33" i="3"/>
  <c r="M5" i="3"/>
  <c r="N6" i="3"/>
  <c r="AD21" i="3"/>
  <c r="AD27" i="3"/>
  <c r="W37" i="3"/>
  <c r="G36" i="10"/>
  <c r="AB24" i="3"/>
  <c r="T44" i="3"/>
  <c r="G29" i="10"/>
  <c r="H31" i="3"/>
  <c r="N16" i="3"/>
  <c r="W19" i="3"/>
  <c r="AD25" i="3"/>
  <c r="Z26" i="3"/>
  <c r="Z36" i="3"/>
  <c r="G37" i="10"/>
  <c r="N31" i="3"/>
  <c r="H36" i="3"/>
  <c r="N48" i="3"/>
  <c r="AD15" i="3"/>
  <c r="K38" i="3"/>
  <c r="X55" i="17"/>
  <c r="H27" i="3"/>
  <c r="AD37" i="3"/>
  <c r="N25" i="3"/>
  <c r="W21" i="3"/>
  <c r="AB15" i="3"/>
  <c r="X56" i="17"/>
  <c r="K48" i="3"/>
  <c r="N39" i="3"/>
  <c r="AB20" i="3"/>
  <c r="AI5" i="3"/>
  <c r="Q38" i="3"/>
  <c r="T17" i="3"/>
  <c r="H38" i="3"/>
  <c r="Q18" i="3"/>
  <c r="Q34" i="3"/>
  <c r="K14" i="3"/>
  <c r="H37" i="3"/>
  <c r="AB32" i="3"/>
  <c r="K30" i="3"/>
  <c r="Q42" i="3"/>
  <c r="W24" i="3"/>
  <c r="X25" i="17"/>
  <c r="W38" i="3"/>
  <c r="AB16" i="3"/>
  <c r="Q25" i="3"/>
  <c r="G40" i="10"/>
  <c r="AB23" i="3"/>
  <c r="H29" i="3"/>
  <c r="AB18" i="3"/>
  <c r="Z16" i="3"/>
  <c r="T37" i="3"/>
  <c r="Q6" i="3"/>
  <c r="P5" i="3"/>
  <c r="K27" i="3"/>
  <c r="T25" i="3"/>
  <c r="H10" i="3"/>
  <c r="AB39" i="3"/>
  <c r="K21" i="3"/>
  <c r="K41" i="3"/>
  <c r="K36" i="3"/>
  <c r="N37" i="3"/>
  <c r="AB7" i="3"/>
  <c r="G26" i="8"/>
  <c r="N14" i="3"/>
  <c r="X27" i="17"/>
  <c r="K26" i="8"/>
  <c r="K31" i="3"/>
  <c r="K29" i="3"/>
  <c r="Z46" i="3"/>
  <c r="N28" i="3"/>
  <c r="H47" i="3"/>
  <c r="AB14" i="3"/>
  <c r="AB17" i="3"/>
  <c r="K28" i="3"/>
  <c r="H39" i="3"/>
  <c r="T20" i="3"/>
  <c r="I26" i="8"/>
  <c r="M26" i="8"/>
  <c r="T32" i="3"/>
  <c r="AB19" i="3"/>
  <c r="G39" i="10"/>
  <c r="AD23" i="3"/>
  <c r="G35" i="10"/>
  <c r="N23" i="3"/>
  <c r="Z27" i="3"/>
  <c r="W18" i="3"/>
  <c r="Z24" i="3"/>
  <c r="AB25" i="3"/>
  <c r="K17" i="3"/>
  <c r="H43" i="3"/>
  <c r="N33" i="3"/>
  <c r="Z22" i="3"/>
  <c r="W16" i="3"/>
  <c r="P26" i="8"/>
  <c r="N9" i="3"/>
  <c r="X5" i="3"/>
  <c r="X46" i="17"/>
  <c r="W13" i="3"/>
  <c r="N32" i="3"/>
  <c r="L8" i="6"/>
  <c r="N45" i="3"/>
  <c r="T38" i="3"/>
  <c r="N10" i="3"/>
  <c r="D26" i="8"/>
  <c r="Z11" i="3"/>
  <c r="N38" i="3"/>
  <c r="AB33" i="3"/>
  <c r="K34" i="3"/>
  <c r="X20" i="17"/>
  <c r="H23" i="3"/>
  <c r="Z25" i="3"/>
  <c r="T8" i="3"/>
  <c r="N11" i="3"/>
  <c r="T28" i="3"/>
  <c r="AD16" i="3"/>
  <c r="K23" i="3"/>
  <c r="Q12" i="3"/>
  <c r="W39" i="3"/>
  <c r="X24" i="17"/>
  <c r="Z13" i="3"/>
  <c r="W6" i="3"/>
  <c r="V5" i="3"/>
  <c r="W28" i="3"/>
  <c r="X42" i="17"/>
  <c r="G8" i="10"/>
  <c r="AB46" i="3"/>
  <c r="H35" i="3"/>
  <c r="T19" i="3"/>
  <c r="Q37" i="3"/>
  <c r="T6" i="3"/>
  <c r="S5" i="3"/>
  <c r="AB27" i="3"/>
  <c r="T7" i="3"/>
  <c r="X33" i="17"/>
  <c r="X43" i="17"/>
  <c r="Q48" i="3"/>
  <c r="G19" i="10"/>
  <c r="Q41" i="3"/>
  <c r="Z35" i="3"/>
  <c r="K9" i="3"/>
  <c r="AD48" i="3"/>
  <c r="AD12" i="3"/>
  <c r="AD18" i="3"/>
  <c r="G8" i="6"/>
  <c r="Q46" i="3"/>
  <c r="W48" i="3"/>
  <c r="X26" i="17"/>
  <c r="N24" i="3"/>
  <c r="H24" i="3"/>
  <c r="N12" i="3"/>
  <c r="K42" i="3"/>
  <c r="AB21" i="3"/>
  <c r="Q9" i="3"/>
  <c r="X59" i="17"/>
  <c r="Q35" i="3"/>
  <c r="G12" i="10"/>
  <c r="K7" i="3"/>
  <c r="AD44" i="3"/>
  <c r="Q30" i="3"/>
  <c r="N44" i="3"/>
  <c r="X32" i="17"/>
  <c r="X16" i="17"/>
  <c r="AB9" i="3"/>
  <c r="X31" i="17"/>
  <c r="Z6" i="3"/>
  <c r="Y5" i="3"/>
  <c r="N15" i="3"/>
  <c r="AB6" i="3"/>
  <c r="AA5" i="3"/>
  <c r="H13" i="3"/>
  <c r="Q10" i="3"/>
  <c r="T41" i="3"/>
  <c r="Q40" i="3"/>
  <c r="W43" i="3"/>
  <c r="L5" i="3"/>
  <c r="G25" i="10"/>
  <c r="T35" i="3"/>
  <c r="Z37" i="3"/>
  <c r="O5" i="3"/>
  <c r="H33" i="3"/>
  <c r="G17" i="10"/>
  <c r="U5" i="3"/>
  <c r="T10" i="3"/>
  <c r="Z23" i="3"/>
  <c r="Z42" i="3"/>
  <c r="X44" i="17"/>
  <c r="W26" i="3"/>
  <c r="Q11" i="3"/>
  <c r="K13" i="3"/>
  <c r="X60" i="17"/>
  <c r="W9" i="3"/>
  <c r="X22" i="17"/>
  <c r="AC5" i="3"/>
  <c r="AD5" i="3" s="1"/>
  <c r="AD6" i="3"/>
  <c r="AD9" i="3"/>
  <c r="T42" i="3"/>
  <c r="N27" i="3"/>
  <c r="X21" i="17"/>
  <c r="W47" i="3"/>
  <c r="Q7" i="3"/>
  <c r="AB29" i="3"/>
  <c r="K11" i="3"/>
  <c r="AD40" i="3"/>
  <c r="X57" i="17"/>
  <c r="W11" i="3"/>
  <c r="AD34" i="3"/>
  <c r="G14" i="10"/>
  <c r="AB35" i="3"/>
  <c r="N47" i="3"/>
  <c r="Z34" i="3"/>
  <c r="K40" i="3"/>
  <c r="N41" i="3"/>
  <c r="AD7" i="3"/>
  <c r="Q23" i="3"/>
  <c r="G9" i="10"/>
  <c r="G34" i="10"/>
  <c r="AD11" i="3"/>
  <c r="W29" i="3"/>
  <c r="AB26" i="3"/>
  <c r="AE5" i="3"/>
  <c r="N30" i="3"/>
  <c r="G20" i="10"/>
  <c r="W42" i="3"/>
  <c r="Q14" i="3"/>
  <c r="G22" i="10"/>
  <c r="X35" i="17"/>
  <c r="H22" i="3"/>
  <c r="I8" i="6"/>
  <c r="N29" i="3"/>
  <c r="AB36" i="3"/>
  <c r="Z20" i="3"/>
  <c r="AD13" i="3"/>
  <c r="AD36" i="3"/>
  <c r="K47" i="3"/>
  <c r="N13" i="3"/>
  <c r="G38" i="10"/>
  <c r="Z28" i="3"/>
  <c r="F8" i="6"/>
  <c r="X36" i="17"/>
  <c r="K15" i="3"/>
  <c r="AB11" i="3"/>
  <c r="X15" i="17"/>
  <c r="X14" i="17"/>
  <c r="W45" i="3"/>
  <c r="G43" i="10"/>
  <c r="X54" i="17"/>
  <c r="G16" i="10"/>
  <c r="G33" i="10"/>
  <c r="G26" i="10"/>
  <c r="T23" i="3"/>
  <c r="X47" i="17"/>
  <c r="E5" i="3"/>
  <c r="X34" i="17"/>
  <c r="Z32" i="3"/>
  <c r="H15" i="3"/>
  <c r="K44" i="3"/>
  <c r="G41" i="10"/>
  <c r="H44" i="3"/>
  <c r="W35" i="3"/>
  <c r="X11" i="17"/>
  <c r="Z47" i="3"/>
  <c r="G28" i="10"/>
  <c r="T30" i="3"/>
  <c r="N46" i="3"/>
  <c r="T43" i="3"/>
  <c r="AD41" i="3"/>
  <c r="N43" i="3"/>
  <c r="X9" i="17"/>
  <c r="Q43" i="3"/>
  <c r="E26" i="8"/>
  <c r="K37" i="3"/>
  <c r="K10" i="3"/>
  <c r="X48" i="17"/>
  <c r="AD19" i="3"/>
  <c r="Q13" i="3"/>
  <c r="AG5" i="3"/>
  <c r="H16" i="3"/>
  <c r="G31" i="10"/>
  <c r="H46" i="3"/>
  <c r="E8" i="6"/>
  <c r="T22" i="3"/>
  <c r="Z18" i="3"/>
  <c r="AB43" i="3"/>
  <c r="F26" i="8"/>
  <c r="W32" i="3"/>
  <c r="X10" i="17"/>
  <c r="Z10" i="3"/>
  <c r="K16" i="3"/>
  <c r="W12" i="3"/>
  <c r="X49" i="17"/>
  <c r="W8" i="3"/>
  <c r="K8" i="6"/>
  <c r="K24" i="3"/>
  <c r="F5" i="3"/>
  <c r="J8" i="6"/>
  <c r="Z30" i="3"/>
  <c r="T48" i="3"/>
  <c r="AB40" i="3"/>
  <c r="X45" i="17"/>
  <c r="T9" i="3"/>
  <c r="T24" i="3"/>
  <c r="AH5" i="3"/>
  <c r="X23" i="17"/>
  <c r="AB8" i="3"/>
  <c r="Q26" i="3"/>
  <c r="Q8" i="3"/>
  <c r="X58" i="17"/>
  <c r="AB45" i="3"/>
  <c r="W30" i="3"/>
  <c r="G11" i="10"/>
  <c r="T34" i="3"/>
  <c r="AD39" i="3"/>
  <c r="X37" i="17"/>
  <c r="O26" i="8"/>
  <c r="N22" i="3"/>
  <c r="Q31" i="3"/>
  <c r="W20" i="3"/>
  <c r="Q19" i="3"/>
  <c r="T12" i="3"/>
  <c r="AD29" i="3"/>
  <c r="N26" i="8"/>
  <c r="AB13" i="3"/>
  <c r="G18" i="10"/>
  <c r="L26" i="8"/>
  <c r="Z19" i="3"/>
  <c r="T46" i="3"/>
  <c r="H19" i="3"/>
  <c r="H8" i="6"/>
  <c r="X12" i="17"/>
  <c r="Z5" i="3" l="1"/>
  <c r="Q5" i="3"/>
  <c r="H5" i="3"/>
  <c r="T5" i="3"/>
  <c r="K5" i="3"/>
  <c r="W5" i="3"/>
  <c r="AB5" i="3"/>
  <c r="N5" i="3"/>
</calcChain>
</file>

<file path=xl/sharedStrings.xml><?xml version="1.0" encoding="utf-8"?>
<sst xmlns="http://schemas.openxmlformats.org/spreadsheetml/2006/main" count="1940" uniqueCount="421">
  <si>
    <t>REL_D</t>
  </si>
  <si>
    <t>NwID</t>
  </si>
  <si>
    <t>AUDIT_T</t>
  </si>
  <si>
    <t>X</t>
  </si>
  <si>
    <t>AUDIT_DD</t>
  </si>
  <si>
    <t>AUDIT_C</t>
  </si>
  <si>
    <t>OrgID</t>
  </si>
  <si>
    <t>IND</t>
  </si>
  <si>
    <t>00-00</t>
  </si>
  <si>
    <t>IND markers:</t>
  </si>
  <si>
    <t>{</t>
  </si>
  <si>
    <t>}</t>
  </si>
  <si>
    <t>1st IND</t>
  </si>
  <si>
    <t xml:space="preserve"> 9b1F (XX-Place) N2</t>
  </si>
  <si>
    <t>9b1G (B-by-B) N6</t>
  </si>
  <si>
    <t>RED: Search IND+Titles don't match</t>
  </si>
  <si>
    <t>05-CP</t>
  </si>
  <si>
    <t>05-05</t>
  </si>
  <si>
    <t>05-08</t>
  </si>
  <si>
    <t>05-09</t>
  </si>
  <si>
    <t>05-M01</t>
  </si>
  <si>
    <t>CP05-M01</t>
  </si>
  <si>
    <t>05-M06</t>
  </si>
  <si>
    <t>CP05-M06</t>
  </si>
  <si>
    <t>05-M03</t>
  </si>
  <si>
    <t>CP05-M03</t>
  </si>
  <si>
    <t>05-M04</t>
  </si>
  <si>
    <t>CP05-M04</t>
  </si>
  <si>
    <t>05-M05</t>
  </si>
  <si>
    <t>CP05-M05</t>
  </si>
  <si>
    <t>05-M02</t>
  </si>
  <si>
    <t>CP05-M02</t>
  </si>
  <si>
    <t>05-M07</t>
  </si>
  <si>
    <t>CP05-M07</t>
  </si>
  <si>
    <t>CP05-M08</t>
  </si>
  <si>
    <t>CP05-S01</t>
  </si>
  <si>
    <t>CP05-S02</t>
  </si>
  <si>
    <t>F84012</t>
  </si>
  <si>
    <t>F84016</t>
  </si>
  <si>
    <t>F84025</t>
  </si>
  <si>
    <t>F84030</t>
  </si>
  <si>
    <t>F84031</t>
  </si>
  <si>
    <t>F84034</t>
  </si>
  <si>
    <t>F84039</t>
  </si>
  <si>
    <t>F84044</t>
  </si>
  <si>
    <t>F84046</t>
  </si>
  <si>
    <t>F84051</t>
  </si>
  <si>
    <t>F84054</t>
  </si>
  <si>
    <t>F84055</t>
  </si>
  <si>
    <t>F84062</t>
  </si>
  <si>
    <t>F84079</t>
  </si>
  <si>
    <t>F84081</t>
  </si>
  <si>
    <t>F84083</t>
  </si>
  <si>
    <t>F84087</t>
  </si>
  <si>
    <t>F84114</t>
  </si>
  <si>
    <t>F84118</t>
  </si>
  <si>
    <t>F84123</t>
  </si>
  <si>
    <t>F84647</t>
  </si>
  <si>
    <t>F84656</t>
  </si>
  <si>
    <t>F84676</t>
  </si>
  <si>
    <t>F84682</t>
  </si>
  <si>
    <t>F84696</t>
  </si>
  <si>
    <t>F84698</t>
  </si>
  <si>
    <t>F84710</t>
  </si>
  <si>
    <t>F84714</t>
  </si>
  <si>
    <t>F84718</t>
  </si>
  <si>
    <t>F84731</t>
  </si>
  <si>
    <t>F84733</t>
  </si>
  <si>
    <t>F84747</t>
  </si>
  <si>
    <t>Y00212</t>
  </si>
  <si>
    <t>Y03023</t>
  </si>
  <si>
    <t>CP05-M01%</t>
  </si>
  <si>
    <t>CP05-M03%</t>
  </si>
  <si>
    <t>CP05-M04%</t>
  </si>
  <si>
    <t>CP05-M05%</t>
  </si>
  <si>
    <t>CP05-M02%</t>
  </si>
  <si>
    <t>CP05-M06%</t>
  </si>
  <si>
    <t>CP05-M07%</t>
  </si>
  <si>
    <t>CP05-M08%</t>
  </si>
  <si>
    <t>Listsize</t>
  </si>
  <si>
    <t>Confirmed High QRisk + Statins Prescribed (12m)</t>
  </si>
  <si>
    <t>% Confirmed High QRisk with Statins Prescribed (12m)</t>
  </si>
  <si>
    <t>Confirmed High QRisk + CVD Annual Review (15m)</t>
  </si>
  <si>
    <t>% Confirmed High QRisk with CVD Annual Review (15m)</t>
  </si>
  <si>
    <t>Discussed Fit4Life referral</t>
  </si>
  <si>
    <t>eligible + NHS Health Check Invite</t>
  </si>
  <si>
    <t>% eligible with NHS Health Check Invite</t>
  </si>
  <si>
    <t>eligible for Carer Recording</t>
  </si>
  <si>
    <t>eligible + Carer Status Recorded</t>
  </si>
  <si>
    <t>% eligible with Carer Status Recorded</t>
  </si>
  <si>
    <t>Latest carer status: 'Is a Carer'</t>
  </si>
  <si>
    <t>% Carer status recorded + Latest carer status: 'Is a Carer'</t>
  </si>
  <si>
    <t>High QRisk (QRisk ≥20%)</t>
  </si>
  <si>
    <t>Medium/ Low QRisk (QRisk &lt;20%)</t>
  </si>
  <si>
    <t xml:space="preserve"> Eligible for NHS HC Without NHS HC (5yrs)</t>
  </si>
  <si>
    <t>Total</t>
  </si>
  <si>
    <t xml:space="preserve"> The One Network</t>
  </si>
  <si>
    <t>NW1</t>
  </si>
  <si>
    <t xml:space="preserve"> East End Health Network</t>
  </si>
  <si>
    <t>NW2</t>
  </si>
  <si>
    <t xml:space="preserve"> Stepney and Whitechapel Network</t>
  </si>
  <si>
    <t>NW3</t>
  </si>
  <si>
    <t xml:space="preserve"> The Highway Network</t>
  </si>
  <si>
    <t>NW4</t>
  </si>
  <si>
    <t xml:space="preserve"> Bow Health Network</t>
  </si>
  <si>
    <t>NW5</t>
  </si>
  <si>
    <t xml:space="preserve"> Mile End East and Bromley By Bow Network</t>
  </si>
  <si>
    <t>NW6</t>
  </si>
  <si>
    <t xml:space="preserve"> Poplar and Limehouse Network</t>
  </si>
  <si>
    <t>NW7</t>
  </si>
  <si>
    <t xml:space="preserve"> Healthy Island Network</t>
  </si>
  <si>
    <t>NW8</t>
  </si>
  <si>
    <t>Bethnal Green Health Centre</t>
  </si>
  <si>
    <t>The Mission Practice</t>
  </si>
  <si>
    <t>Globe Town Surgery</t>
  </si>
  <si>
    <t>Pollard Row Surgery</t>
  </si>
  <si>
    <t>Strouts Place Medical Centre</t>
  </si>
  <si>
    <t>Spitalfields Practice</t>
  </si>
  <si>
    <t>Blithehale Medical Centre</t>
  </si>
  <si>
    <t>Health E1</t>
  </si>
  <si>
    <t>Albion Health Centre</t>
  </si>
  <si>
    <t>Harford Health Centre</t>
  </si>
  <si>
    <t>Brayford Square (Dr Varma)</t>
  </si>
  <si>
    <t>Whitechapel Health (Shah Jalal)</t>
  </si>
  <si>
    <t>City Wellbeing Practice (Tower Medical)</t>
  </si>
  <si>
    <t>Wapping Group Practice</t>
  </si>
  <si>
    <t>Jubilee Street Practice</t>
  </si>
  <si>
    <t>St Katharine Docks Practice</t>
  </si>
  <si>
    <t>East One Health</t>
  </si>
  <si>
    <t>Harley Grove Medical Centre</t>
  </si>
  <si>
    <t>St Stephens Health Centre</t>
  </si>
  <si>
    <t>Ruston Street Clinic (Dr Amin)</t>
  </si>
  <si>
    <t>Grove Road Surgery (Dr Shah)</t>
  </si>
  <si>
    <t>The Tredegar Practice</t>
  </si>
  <si>
    <t>Stroudley Walk Centre</t>
  </si>
  <si>
    <t>St Andrews Health Centre</t>
  </si>
  <si>
    <t>Merchant Street (Dr Rana)</t>
  </si>
  <si>
    <t>St Pauls Way Medical Centre</t>
  </si>
  <si>
    <t>Limehouse Practice (Gill Street)</t>
  </si>
  <si>
    <t>Chrisp Street Health Centre</t>
  </si>
  <si>
    <t>Aberfeldy Practice</t>
  </si>
  <si>
    <t>Gough Walk (Dr Selvan)</t>
  </si>
  <si>
    <t>Island Health</t>
  </si>
  <si>
    <t>Docklands Medical Centre</t>
  </si>
  <si>
    <t>Island Medical Centre</t>
  </si>
  <si>
    <t>Barkantine Practice</t>
  </si>
  <si>
    <t>DATA_A</t>
  </si>
  <si>
    <t>Address</t>
  </si>
  <si>
    <t>Select Month:</t>
  </si>
  <si>
    <t>Q</t>
  </si>
  <si>
    <t>Version</t>
  </si>
  <si>
    <t>Data (Y/N)</t>
  </si>
  <si>
    <t>Q4</t>
  </si>
  <si>
    <t>Q Work Sheet</t>
  </si>
  <si>
    <t>Q1</t>
  </si>
  <si>
    <t>Header Row</t>
  </si>
  <si>
    <t>Data</t>
  </si>
  <si>
    <t>Rows</t>
  </si>
  <si>
    <t>Q2</t>
  </si>
  <si>
    <t>Columns</t>
  </si>
  <si>
    <t>Q3</t>
  </si>
  <si>
    <t xml:space="preserve"> -</t>
  </si>
  <si>
    <t>DATA</t>
  </si>
  <si>
    <t>v6.0</t>
  </si>
  <si>
    <t>Network ID</t>
  </si>
  <si>
    <t>Borough</t>
  </si>
  <si>
    <t>Y</t>
  </si>
  <si>
    <t>&lt; Select</t>
  </si>
  <si>
    <t>Networks Summary</t>
  </si>
  <si>
    <t>Targets</t>
  </si>
  <si>
    <t>Performance Target 1 %</t>
  </si>
  <si>
    <t>T1</t>
  </si>
  <si>
    <t>Performance Target 2 %</t>
  </si>
  <si>
    <t>T2</t>
  </si>
  <si>
    <t>Performance Target 1 % of Payment</t>
  </si>
  <si>
    <t>Performance Target 2 % of Payment</t>
  </si>
  <si>
    <t>Recent NHS Health Check: NHS Health Check in last 15m, with previous NHS Health Check ≥5yrs</t>
  </si>
  <si>
    <t>High QRisk: estimated or confirmed QRisk ≥20%</t>
  </si>
  <si>
    <t>Confirmed High QRisk: QRisk≥20% recorded on or after earliest NHS Health Check</t>
  </si>
  <si>
    <t>Medium/Low QRisk: estimated or confirmed QRisk &lt;20%</t>
  </si>
  <si>
    <t>CP05-M01%Tl</t>
  </si>
  <si>
    <t>CP05-M01%Tu</t>
  </si>
  <si>
    <t>CP05-M01%TP</t>
  </si>
  <si>
    <t>CP05-M01%TT</t>
  </si>
  <si>
    <t>CP05-M01%TN</t>
  </si>
  <si>
    <t>PAY01</t>
  </si>
  <si>
    <t>10-15%</t>
  </si>
  <si>
    <t>15%-17%</t>
  </si>
  <si>
    <t>CP05-M01%T0</t>
  </si>
  <si>
    <t>CP05-M01%T1</t>
  </si>
  <si>
    <t>≥ 15%</t>
  </si>
  <si>
    <t>1 Target</t>
  </si>
  <si>
    <t>CP05-M01%T2</t>
  </si>
  <si>
    <t>≥ 17%</t>
  </si>
  <si>
    <t>2 Target</t>
  </si>
  <si>
    <t>CP05-M01%T3</t>
  </si>
  <si>
    <t>CP05-M01%T4</t>
  </si>
  <si>
    <t>CP05-M03%Tl</t>
  </si>
  <si>
    <t>CP05-M03%Tu</t>
  </si>
  <si>
    <t>CP05-M03%TP</t>
  </si>
  <si>
    <t>CP05-M03%TT</t>
  </si>
  <si>
    <t>CP05-M03%TN</t>
  </si>
  <si>
    <t>PAY02</t>
  </si>
  <si>
    <t>5%</t>
  </si>
  <si>
    <t>60%</t>
  </si>
  <si>
    <t>CP05-M03%T0</t>
  </si>
  <si>
    <t>˂ 60%</t>
  </si>
  <si>
    <t>CP05-M03%T1</t>
  </si>
  <si>
    <t>≥ 60%</t>
  </si>
  <si>
    <t>T3</t>
  </si>
  <si>
    <t>T4</t>
  </si>
  <si>
    <t>CP05-M04%Tl</t>
  </si>
  <si>
    <t>CP05-M04%Tu</t>
  </si>
  <si>
    <t>CP05-M04%TP</t>
  </si>
  <si>
    <t>CP05-M04%TT</t>
  </si>
  <si>
    <t>CP05-M043%TN</t>
  </si>
  <si>
    <t>PAY03</t>
  </si>
  <si>
    <t>10%</t>
  </si>
  <si>
    <t>70%</t>
  </si>
  <si>
    <t>CP05-M04%T0</t>
  </si>
  <si>
    <t>˂70%</t>
  </si>
  <si>
    <t>CP05-M04%T1</t>
  </si>
  <si>
    <t>≥ 70%</t>
  </si>
  <si>
    <t>T5</t>
  </si>
  <si>
    <t>T6</t>
  </si>
  <si>
    <t>T7</t>
  </si>
  <si>
    <t>T8</t>
  </si>
  <si>
    <t>T9</t>
  </si>
  <si>
    <t>CP05-M05%Tl</t>
  </si>
  <si>
    <t>CP05-M05%Tu</t>
  </si>
  <si>
    <t>CP05-M05%TP</t>
  </si>
  <si>
    <t>CP05-M05%TT</t>
  </si>
  <si>
    <t>CP05-M05%TN</t>
  </si>
  <si>
    <t>PAY04</t>
  </si>
  <si>
    <t>80%</t>
  </si>
  <si>
    <t>CP05-M05%T0</t>
  </si>
  <si>
    <t>˂ 80%</t>
  </si>
  <si>
    <t>CP05-M05%T1</t>
  </si>
  <si>
    <t>≥ 80%</t>
  </si>
  <si>
    <t>CP05-M06%Tl</t>
  </si>
  <si>
    <t>CP05-M06%Tu</t>
  </si>
  <si>
    <t>CP05-M06%TP</t>
  </si>
  <si>
    <t>CP05-M06%TT</t>
  </si>
  <si>
    <t>CP05-M06%TN</t>
  </si>
  <si>
    <t>PAY05</t>
  </si>
  <si>
    <t>CP05-M02%T0</t>
  </si>
  <si>
    <t>CP05-M02%T1</t>
  </si>
  <si>
    <t>N/A</t>
  </si>
  <si>
    <t>CP05-M07%Tl</t>
  </si>
  <si>
    <t>CP05-M07%Tu</t>
  </si>
  <si>
    <t>CP05-M07%TP</t>
  </si>
  <si>
    <t>CP05-M07%TT</t>
  </si>
  <si>
    <t>CP05-M07%TN</t>
  </si>
  <si>
    <t>PAY06</t>
  </si>
  <si>
    <t>0%</t>
  </si>
  <si>
    <t>CP05-M07%T0</t>
  </si>
  <si>
    <t>CP05-M07%T1</t>
  </si>
  <si>
    <t>Tl</t>
  </si>
  <si>
    <t>Tu</t>
  </si>
  <si>
    <t>TP</t>
  </si>
  <si>
    <t>TT</t>
  </si>
  <si>
    <t>TN</t>
  </si>
  <si>
    <t>PAY07</t>
  </si>
  <si>
    <t>T0</t>
  </si>
  <si>
    <t>Eligible for NHS Health Check: Aged 40-74yrs in 2014-2015, excluding Diabetes, CHD, Stroke/TIA,PAD, FH, CKD, AF and Statins</t>
  </si>
  <si>
    <t>High Risk Population: QRisk ≥20%</t>
  </si>
  <si>
    <t>Eligible for NHS Health Check: Excl. Diabetes, CHD, Stroke/TIA,PAD, FH, CKD, AF and Statins</t>
  </si>
  <si>
    <t>NHS Health Checks Care Package: Eligible for NHS Health Check, excluding Integrated Care</t>
  </si>
  <si>
    <t>Medium/Low Risk: QRisk &lt;20%</t>
  </si>
  <si>
    <t xml:space="preserve">NHS Health Check Invite denominator: current eligible for NHS Health Check Invite (5 yrs) divided by 5 to provide eligibility within year </t>
  </si>
  <si>
    <t>% Eligible with Recent NHS Health Check (15m)</t>
  </si>
  <si>
    <t>% Eligible with Carer Status Recorded</t>
  </si>
  <si>
    <t>Eligible + NHS Health Check (15m)</t>
  </si>
  <si>
    <t>x</t>
  </si>
  <si>
    <t>%</t>
  </si>
  <si>
    <t>Performance Target 1</t>
  </si>
  <si>
    <t>Performance Target 2</t>
  </si>
  <si>
    <t>Header Row 2</t>
  </si>
  <si>
    <t>NETWORK TRENDS</t>
  </si>
  <si>
    <t>NUM</t>
  </si>
  <si>
    <t>DEN</t>
  </si>
  <si>
    <t>Sum of May-17</t>
  </si>
  <si>
    <t>Sum of Jun-17</t>
  </si>
  <si>
    <t>Sum of Jul-17</t>
  </si>
  <si>
    <t>1st Title</t>
  </si>
  <si>
    <t>Sum of Apr-17</t>
  </si>
  <si>
    <t>Sum of Aug-17</t>
  </si>
  <si>
    <t>Sum of Sep-17</t>
  </si>
  <si>
    <t>Sum of Oct-17</t>
  </si>
  <si>
    <t>Sum of Nov-17</t>
  </si>
  <si>
    <t>Sum of Dec-17</t>
  </si>
  <si>
    <t>Sum of Jan-18</t>
  </si>
  <si>
    <t>Sum of Feb-18</t>
  </si>
  <si>
    <t>Sum of Mar-18</t>
  </si>
  <si>
    <t>Stratification</t>
  </si>
  <si>
    <t>Count</t>
  </si>
  <si>
    <t>Performance</t>
  </si>
  <si>
    <t>Denom</t>
  </si>
  <si>
    <t>Performance Chart</t>
  </si>
  <si>
    <t>% of Payment</t>
  </si>
  <si>
    <t>Registers</t>
  </si>
  <si>
    <t>NACS</t>
  </si>
  <si>
    <t>Practice Name</t>
  </si>
  <si>
    <t>NW</t>
  </si>
  <si>
    <t>NETWORKS</t>
  </si>
  <si>
    <t>The One Network</t>
  </si>
  <si>
    <t>East End Health Network</t>
  </si>
  <si>
    <t>Stepney and Whitechapel Network</t>
  </si>
  <si>
    <t>The Highway Network</t>
  </si>
  <si>
    <t>Bow Health Network</t>
  </si>
  <si>
    <t>Mile End East and Bromley by Bow Network</t>
  </si>
  <si>
    <t>Poplar and Limehouse Network</t>
  </si>
  <si>
    <t>Healthy Island Network</t>
  </si>
  <si>
    <t>NW ID</t>
  </si>
  <si>
    <t>DATES</t>
  </si>
  <si>
    <t>StratNetwork</t>
  </si>
  <si>
    <t>NWID</t>
  </si>
  <si>
    <t>PRACTICES COLUMN</t>
  </si>
  <si>
    <t>PEFORMANCE CHART</t>
  </si>
  <si>
    <t>Network</t>
  </si>
  <si>
    <t>Average</t>
  </si>
  <si>
    <t>Practice</t>
  </si>
  <si>
    <t>Practice Breakdown</t>
  </si>
  <si>
    <t>Network Breakdown</t>
  </si>
  <si>
    <t>Networks Trend</t>
  </si>
  <si>
    <t/>
  </si>
  <si>
    <t xml:space="preserve"> Borough</t>
  </si>
  <si>
    <t>Select Practice</t>
  </si>
  <si>
    <t>DN Team</t>
  </si>
  <si>
    <t>Patch</t>
  </si>
  <si>
    <t>Payment</t>
  </si>
  <si>
    <t>Upfront Payment</t>
  </si>
  <si>
    <t>Service Funding</t>
  </si>
  <si>
    <t>Upfront Funding</t>
  </si>
  <si>
    <t>Performance Allocation</t>
  </si>
  <si>
    <t>Quarterly Upfront Payments</t>
  </si>
  <si>
    <t>Total Upfront Payment</t>
  </si>
  <si>
    <t>CP05-S01Avg</t>
  </si>
  <si>
    <t>CP05-S01P</t>
  </si>
  <si>
    <t>CP05-S02Avg</t>
  </si>
  <si>
    <t>CP05-S02Avg20%</t>
  </si>
  <si>
    <t>CP05-S02P</t>
  </si>
  <si>
    <t>Stratification Readjustment</t>
  </si>
  <si>
    <t>Reassessed Payments</t>
  </si>
  <si>
    <t>Readjusted Upfront Payment</t>
  </si>
  <si>
    <t>Readjusted Performance Allocation</t>
  </si>
  <si>
    <t>Performance Payment</t>
  </si>
  <si>
    <t>Total % Payment Achievement</t>
  </si>
  <si>
    <t>% Performance Allocation</t>
  </si>
  <si>
    <t>Adjusted Upfront Payment</t>
  </si>
  <si>
    <t>Performance Achievement Payment</t>
  </si>
  <si>
    <t>Reconciliation Payment</t>
  </si>
  <si>
    <t>Performance Target Achievement</t>
  </si>
  <si>
    <t xml:space="preserve">Performance Payment Achievement </t>
  </si>
  <si>
    <t>% Ranges:</t>
  </si>
  <si>
    <t>Adjustment</t>
  </si>
  <si>
    <t>Q1 Actual</t>
  </si>
  <si>
    <t>Q2 Actual</t>
  </si>
  <si>
    <t>Q3 Actual</t>
  </si>
  <si>
    <t>Q4 Actual</t>
  </si>
  <si>
    <t>Other Actual</t>
  </si>
  <si>
    <t>Total Actual</t>
  </si>
  <si>
    <t>Upfront Adjustment</t>
  </si>
  <si>
    <t>Adjusted Reconciliation Payment</t>
  </si>
  <si>
    <t>Data can be input into highlighted cells in order to adjust payment calculations</t>
  </si>
  <si>
    <t>Disclaimer:</t>
  </si>
  <si>
    <t>The payment figures shown are based upon the information that has been made available to the CEG by the service commissioners. Final calculations and payment decisions remain the responsibility of the relevant commissioning or contracted organisation (e.g. GP Confederation / Network / CCG / LA Public Health). Payments will only be made for services to which practices have been subscribed.</t>
  </si>
  <si>
    <t>NHS Health Checks Care Package Dashboard 2016-2017</t>
  </si>
  <si>
    <t>Averages @01/04/2017</t>
  </si>
  <si>
    <t>Achievement @01/04/2017</t>
  </si>
  <si>
    <t>XXP/BBB</t>
  </si>
  <si>
    <t>F84122</t>
  </si>
  <si>
    <t>Last Run:</t>
  </si>
  <si>
    <t>Population Count</t>
  </si>
  <si>
    <t>Search</t>
  </si>
  <si>
    <t>{00-00} Listsize</t>
  </si>
  <si>
    <t>{05-05} Exclude Pre-existing LTC</t>
  </si>
  <si>
    <t>{05-08} Eligible for NHS HC in IC Complex Care</t>
  </si>
  <si>
    <t>{05-09} Eligible for NHS HC Without NHS HC (5yrs)</t>
  </si>
  <si>
    <t>{CP05-M06}: NHS Health Check Invite (12m) [NON-PAYMENT]</t>
  </si>
  <si>
    <t>{05-M04} Eligible for High Risk of CVD Annual Review</t>
  </si>
  <si>
    <t>{05-M05} Eligible for Pulse Rhythm Check</t>
  </si>
  <si>
    <t>{CP05-M05}: 65+yrs + Pulse Rhythm Check (15m)</t>
  </si>
  <si>
    <t>{CP05-M02}: Discussed Lifestyle Programme referral [PAYMENT]</t>
  </si>
  <si>
    <t>{05-M07} Eligible for Carer Recording</t>
  </si>
  <si>
    <t>{CP05-M07}: Carer Status recorded (15m)</t>
  </si>
  <si>
    <t>{CP05-M08}: Latest Is a Carer (15m) [NON-PAYMENT]</t>
  </si>
  <si>
    <t>Males</t>
  </si>
  <si>
    <t>Organisation Code</t>
  </si>
  <si>
    <t>Relative Date:</t>
  </si>
  <si>
    <t>Females</t>
  </si>
  <si>
    <t>{NHS-HC} AR</t>
  </si>
  <si>
    <t>% Eligible with Lifestyle Referral Discussed</t>
  </si>
  <si>
    <t>Eligible for Statins</t>
  </si>
  <si>
    <t>Eligible for High Risk Review</t>
  </si>
  <si>
    <t>Recent NHS HC, Aged ≥ 65yrs</t>
  </si>
  <si>
    <t>Recent NHS HC ≥65yrs + Pulse Check</t>
  </si>
  <si>
    <t>% Recent NHS HC ≥65yrs with Pulse Check</t>
  </si>
  <si>
    <t>eligible for Lifestyle Programme Offer</t>
  </si>
  <si>
    <t>Eligible for NHS HC but excluded because in IC NIS</t>
  </si>
  <si>
    <t>Eligible for NHS Health Check Invite 2018-2019</t>
  </si>
  <si>
    <t>{05-CP} Exclude IC Complex</t>
  </si>
  <si>
    <t>{05-M01} Eligible for NHS HC (every 5 yrs)</t>
  </si>
  <si>
    <t>{CP05-M01}: NHS Health Check done (15m)</t>
  </si>
  <si>
    <t>{05-M03} Eligible for Statins</t>
  </si>
  <si>
    <t>{CP05-M03}: Statins prescribed (12m)</t>
  </si>
  <si>
    <t>{CP05-M04}: High Risk of CVD Annual Review done (15m)</t>
  </si>
  <si>
    <t>{05-M02} Eligible Lifestyle Programme Offer</t>
  </si>
  <si>
    <t>Eligbile for NHS HC (every 5 yrs)</t>
  </si>
  <si>
    <t>Total NHS HC + High Risk Review NIS</t>
  </si>
  <si>
    <t>% Eligible for Lifestyle Programme Offer</t>
  </si>
  <si>
    <t>% Eligible with Lifestyle Programme Offer Discussed</t>
  </si>
  <si>
    <t>CP05-M09</t>
  </si>
  <si>
    <t>CP05-M09%</t>
  </si>
  <si>
    <t>Risk Report created</t>
  </si>
  <si>
    <t>% Risk Report created</t>
  </si>
  <si>
    <t>{CP05-M09}: Risk Report created (15m) [NON-PAYMENT]</t>
  </si>
  <si>
    <t>NHS Health Checks Care Package Dashboard 2019-2020</t>
  </si>
  <si>
    <t>{05-M06} Eligible for NHS Health Check Invite 2019-2020</t>
  </si>
  <si>
    <t>{CP05-S01}: QRISK&gt;=20% [High Risk]</t>
  </si>
  <si>
    <t>{CP05-S02}: QRISK&lt;20% [Med/Low Risk]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</si>
</sst>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4" formatCode="_-&quot;£&quot;* #,##0.00_-;\-&quot;£&quot;* #,##0.00_-;_-&quot;£&quot;* &quot;-&quot;??_-;_-@_-"/>
    <numFmt numFmtId="164" formatCode="0.0%"/>
    <numFmt numFmtId="165" formatCode="0.0"/>
    <numFmt numFmtId="166" formatCode="mmmm\ yyyy"/>
    <numFmt numFmtId="167" formatCode="dd/mm/yyyy;@"/>
    <numFmt numFmtId="168" formatCode="&quot;£&quot;#,##0.00"/>
    <numFmt numFmtId="169" formatCode="d\.m\.yy;@"/>
    <numFmt numFmtId="170" formatCode="dd/mm/yy;@"/>
  </numFmts>
  <fonts count="58" x14ac:knownFonts="1">
    <font>
      <sz val="11"/>
      <color theme="1"/>
      <name val="Calibri"/>
      <family val="2"/>
      <scheme val="minor"/>
    </font>
    <font>
      <sz val="11"/>
      <color rgb="FFFF0000"/>
      <name val="Calibri"/>
      <family val="2"/>
      <scheme val="minor"/>
    </font>
    <font>
      <b/>
      <sz val="11"/>
      <color theme="1"/>
      <name val="Calibri"/>
      <family val="2"/>
      <scheme val="minor"/>
    </font>
    <font>
      <sz val="11"/>
      <color theme="8"/>
      <name val="Calibri"/>
      <family val="2"/>
      <scheme val="minor"/>
    </font>
    <font>
      <sz val="11"/>
      <color theme="1"/>
      <name val="Calibri"/>
      <family val="2"/>
      <scheme val="minor"/>
    </font>
    <font>
      <b/>
      <sz val="14"/>
      <color theme="1"/>
      <name val="Calibri"/>
      <family val="2"/>
      <scheme val="minor"/>
    </font>
    <font>
      <sz val="10"/>
      <color theme="1"/>
      <name val="Calibri"/>
      <family val="2"/>
      <scheme val="minor"/>
    </font>
    <font>
      <sz val="10"/>
      <name val="Arial"/>
      <family val="2"/>
    </font>
    <font>
      <b/>
      <sz val="11"/>
      <name val="Calibri"/>
      <family val="2"/>
      <scheme val="minor"/>
    </font>
    <font>
      <sz val="10"/>
      <color theme="4" tint="0.59999389629810485"/>
      <name val="Calibri"/>
      <family val="2"/>
      <scheme val="minor"/>
    </font>
    <font>
      <sz val="11"/>
      <name val="Calibri"/>
      <family val="2"/>
      <scheme val="minor"/>
    </font>
    <font>
      <sz val="11"/>
      <color theme="3" tint="0.39997558519241921"/>
      <name val="Calibri"/>
      <family val="2"/>
      <scheme val="minor"/>
    </font>
    <font>
      <sz val="11"/>
      <color theme="4" tint="-0.249977111117893"/>
      <name val="Calibri"/>
      <family val="2"/>
      <scheme val="minor"/>
    </font>
    <font>
      <b/>
      <sz val="10"/>
      <color theme="1"/>
      <name val="Calibri"/>
      <family val="2"/>
      <scheme val="minor"/>
    </font>
    <font>
      <b/>
      <sz val="10"/>
      <name val="Calibri"/>
      <family val="2"/>
      <scheme val="minor"/>
    </font>
    <font>
      <sz val="10"/>
      <name val="Calibri"/>
      <family val="2"/>
      <scheme val="minor"/>
    </font>
    <font>
      <sz val="10"/>
      <color theme="3" tint="0.79998168889431442"/>
      <name val="Calibri"/>
      <family val="2"/>
      <scheme val="minor"/>
    </font>
    <font>
      <b/>
      <sz val="11"/>
      <color theme="4" tint="0.59999389629810485"/>
      <name val="Calibri"/>
      <family val="2"/>
      <scheme val="minor"/>
    </font>
    <font>
      <i/>
      <sz val="10"/>
      <color theme="1"/>
      <name val="Calibri"/>
      <family val="2"/>
      <scheme val="minor"/>
    </font>
    <font>
      <i/>
      <sz val="10"/>
      <color theme="4" tint="0.59999389629810485"/>
      <name val="Calibri"/>
      <family val="2"/>
      <scheme val="minor"/>
    </font>
    <font>
      <sz val="9"/>
      <color theme="1"/>
      <name val="Calibri"/>
      <family val="2"/>
      <scheme val="minor"/>
    </font>
    <font>
      <sz val="10"/>
      <color rgb="FF000000"/>
      <name val="Calibri"/>
      <family val="2"/>
    </font>
    <font>
      <b/>
      <sz val="10"/>
      <color rgb="FF538DD5"/>
      <name val="Calibri"/>
      <family val="2"/>
    </font>
    <font>
      <sz val="11"/>
      <color theme="1"/>
      <name val="Calibri"/>
      <family val="2"/>
    </font>
    <font>
      <sz val="10"/>
      <color rgb="FF538DD5"/>
      <name val="Calibri"/>
      <family val="2"/>
    </font>
    <font>
      <sz val="11"/>
      <color rgb="FF000000"/>
      <name val="Calibri"/>
      <family val="2"/>
    </font>
    <font>
      <sz val="10"/>
      <color theme="0"/>
      <name val="Calibri"/>
      <family val="2"/>
      <scheme val="minor"/>
    </font>
    <font>
      <sz val="11"/>
      <color theme="7" tint="0.79998168889431442"/>
      <name val="Calibri"/>
      <family val="2"/>
      <scheme val="minor"/>
    </font>
    <font>
      <b/>
      <sz val="10"/>
      <color theme="0" tint="-0.499984740745262"/>
      <name val="Calibri"/>
      <family val="2"/>
      <scheme val="minor"/>
    </font>
    <font>
      <sz val="11"/>
      <color theme="0"/>
      <name val="Calibri"/>
      <family val="2"/>
      <scheme val="minor"/>
    </font>
    <font>
      <sz val="10"/>
      <color theme="0" tint="-0.499984740745262"/>
      <name val="Calibri"/>
      <family val="2"/>
      <scheme val="minor"/>
    </font>
    <font>
      <b/>
      <sz val="11"/>
      <color theme="0" tint="-0.499984740745262"/>
      <name val="Calibri"/>
      <family val="2"/>
      <scheme val="minor"/>
    </font>
    <font>
      <b/>
      <sz val="12"/>
      <color theme="1"/>
      <name val="Calibri"/>
      <family val="2"/>
      <scheme val="minor"/>
    </font>
    <font>
      <sz val="10"/>
      <color theme="3" tint="0.39997558519241921"/>
      <name val="Calibri"/>
      <family val="2"/>
      <scheme val="minor"/>
    </font>
    <font>
      <sz val="11"/>
      <color theme="3" tint="0.79998168889431442"/>
      <name val="Calibri"/>
      <family val="2"/>
      <scheme val="minor"/>
    </font>
    <font>
      <b/>
      <sz val="14"/>
      <name val="Calibri"/>
      <family val="2"/>
      <scheme val="minor"/>
    </font>
    <font>
      <i/>
      <sz val="10"/>
      <color theme="3" tint="0.79998168889431442"/>
      <name val="Calibri"/>
      <family val="2"/>
      <scheme val="minor"/>
    </font>
    <font>
      <b/>
      <sz val="11"/>
      <color theme="3" tint="0.39997558519241921"/>
      <name val="Calibri"/>
      <family val="2"/>
      <scheme val="minor"/>
    </font>
    <font>
      <sz val="12"/>
      <color theme="1"/>
      <name val="Calibri"/>
      <family val="2"/>
      <scheme val="minor"/>
    </font>
    <font>
      <b/>
      <sz val="12"/>
      <name val="Calibri"/>
      <family val="2"/>
      <scheme val="minor"/>
    </font>
    <font>
      <b/>
      <sz val="12"/>
      <color rgb="FFFF0000"/>
      <name val="Calibri"/>
      <family val="2"/>
      <scheme val="minor"/>
    </font>
    <font>
      <sz val="14"/>
      <color theme="1"/>
      <name val="Calibri"/>
      <family val="2"/>
      <scheme val="minor"/>
    </font>
    <font>
      <i/>
      <sz val="10"/>
      <name val="Calibri"/>
      <family val="2"/>
      <scheme val="minor"/>
    </font>
    <font>
      <i/>
      <sz val="10"/>
      <color theme="4" tint="0.79998168889431442"/>
      <name val="Calibri"/>
      <family val="2"/>
      <scheme val="minor"/>
    </font>
    <font>
      <i/>
      <sz val="10"/>
      <color theme="0" tint="-0.14999847407452621"/>
      <name val="Calibri"/>
      <family val="2"/>
      <scheme val="minor"/>
    </font>
    <font>
      <b/>
      <sz val="10"/>
      <color theme="7" tint="0.39997558519241921"/>
      <name val="Calibri"/>
      <family val="2"/>
      <scheme val="minor"/>
    </font>
    <font>
      <b/>
      <sz val="11"/>
      <color theme="7" tint="0.39997558519241921"/>
      <name val="Calibri"/>
      <family val="2"/>
      <scheme val="minor"/>
    </font>
    <font>
      <sz val="10"/>
      <color theme="7" tint="0.39997558519241921"/>
      <name val="Calibri"/>
      <family val="2"/>
      <scheme val="minor"/>
    </font>
    <font>
      <i/>
      <sz val="11"/>
      <color theme="1"/>
      <name val="Calibri"/>
      <family val="2"/>
      <scheme val="minor"/>
    </font>
    <font>
      <b/>
      <i/>
      <sz val="10"/>
      <color theme="1"/>
      <name val="Calibri"/>
      <family val="2"/>
      <scheme val="minor"/>
    </font>
    <font>
      <i/>
      <sz val="11"/>
      <color theme="0" tint="-0.14999847407452621"/>
      <name val="Calibri"/>
      <family val="2"/>
      <scheme val="minor"/>
    </font>
    <font>
      <b/>
      <i/>
      <sz val="12"/>
      <color theme="1"/>
      <name val="Calibri"/>
      <family val="2"/>
      <scheme val="minor"/>
    </font>
    <font>
      <b/>
      <i/>
      <sz val="11"/>
      <color theme="1"/>
      <name val="Calibri"/>
      <family val="2"/>
      <scheme val="minor"/>
    </font>
    <font>
      <i/>
      <sz val="10"/>
      <color theme="7" tint="0.79998168889431442"/>
      <name val="Calibri"/>
      <family val="2"/>
      <scheme val="minor"/>
    </font>
    <font>
      <b/>
      <sz val="10"/>
      <color theme="3" tint="0.39997558519241921"/>
      <name val="Calibri"/>
      <family val="2"/>
      <scheme val="minor"/>
    </font>
    <font>
      <sz val="10"/>
      <color theme="0" tint="-0.34998626667073579"/>
      <name val="Calibri"/>
      <family val="2"/>
      <scheme val="minor"/>
    </font>
    <font>
      <sz val="8"/>
      <color theme="1"/>
      <name val="Calibri"/>
      <family val="2"/>
      <scheme val="minor"/>
    </font>
    <font>
      <i/>
      <sz val="10"/>
      <color theme="0"/>
      <name val="Calibri"/>
      <family val="2"/>
      <scheme val="minor"/>
    </font>
  </fonts>
  <fills count="18">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rgb="FFDCE6F1"/>
        <bgColor rgb="FF000000"/>
      </patternFill>
    </fill>
    <fill>
      <patternFill patternType="solid">
        <fgColor rgb="FFE4DFEC"/>
        <bgColor indexed="64"/>
      </patternFill>
    </fill>
    <fill>
      <patternFill patternType="solid">
        <fgColor theme="3" tint="0.59999389629810485"/>
        <bgColor indexed="64"/>
      </patternFill>
    </fill>
    <fill>
      <patternFill patternType="solid">
        <fgColor theme="5" tint="0.79998168889431442"/>
        <bgColor indexed="64"/>
      </patternFill>
    </fill>
    <fill>
      <patternFill patternType="solid">
        <fgColor theme="7" tint="0.39997558519241921"/>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rgb="FFFFFF00"/>
        <bgColor indexed="64"/>
      </patternFill>
    </fill>
  </fills>
  <borders count="42">
    <border>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top/>
      <bottom style="medium">
        <color indexed="64"/>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bottom style="thin">
        <color theme="4" tint="0.39997558519241921"/>
      </bottom>
      <diagonal/>
    </border>
    <border>
      <left/>
      <right/>
      <top style="thin">
        <color theme="3" tint="0.59996337778862885"/>
      </top>
      <bottom/>
      <diagonal/>
    </border>
    <border>
      <left/>
      <right/>
      <top/>
      <bottom style="thin">
        <color theme="4" tint="0.39994506668294322"/>
      </bottom>
      <diagonal/>
    </border>
    <border>
      <left/>
      <right/>
      <top/>
      <bottom style="thin">
        <color theme="3" tint="0.59996337778862885"/>
      </bottom>
      <diagonal/>
    </border>
    <border>
      <left style="thin">
        <color indexed="64"/>
      </left>
      <right/>
      <top/>
      <bottom/>
      <diagonal/>
    </border>
    <border>
      <left/>
      <right/>
      <top/>
      <bottom style="thin">
        <color theme="0"/>
      </bottom>
      <diagonal/>
    </border>
    <border>
      <left/>
      <right style="medium">
        <color indexed="64"/>
      </right>
      <top style="medium">
        <color indexed="64"/>
      </top>
      <bottom style="medium">
        <color indexed="64"/>
      </bottom>
      <diagonal/>
    </border>
    <border>
      <left/>
      <right/>
      <top style="thin">
        <color theme="0"/>
      </top>
      <bottom style="thin">
        <color theme="3" tint="0.59996337778862885"/>
      </bottom>
      <diagonal/>
    </border>
    <border>
      <left/>
      <right/>
      <top style="medium">
        <color indexed="64"/>
      </top>
      <bottom style="medium">
        <color indexed="64"/>
      </bottom>
      <diagonal/>
    </border>
    <border>
      <left/>
      <right style="dashed">
        <color theme="0" tint="-0.14996795556505021"/>
      </right>
      <top/>
      <bottom/>
      <diagonal/>
    </border>
    <border>
      <left/>
      <right/>
      <top/>
      <bottom style="thin">
        <color theme="7" tint="0.39994506668294322"/>
      </bottom>
      <diagonal/>
    </border>
    <border>
      <left/>
      <right/>
      <top style="thin">
        <color theme="7" tint="0.39994506668294322"/>
      </top>
      <bottom/>
      <diagonal/>
    </border>
    <border>
      <left/>
      <right/>
      <top style="thin">
        <color theme="4" tint="0.39994506668294322"/>
      </top>
      <bottom/>
      <diagonal/>
    </border>
    <border>
      <left/>
      <right style="thin">
        <color indexed="64"/>
      </right>
      <top style="thin">
        <color indexed="64"/>
      </top>
      <bottom style="thin">
        <color indexed="64"/>
      </bottom>
      <diagonal/>
    </border>
    <border>
      <left/>
      <right style="thin">
        <color theme="4" tint="0.59999389629810485"/>
      </right>
      <top style="thin">
        <color theme="4" tint="0.39997558519241921"/>
      </top>
      <bottom/>
      <diagonal/>
    </border>
    <border>
      <left style="thin">
        <color indexed="64"/>
      </left>
      <right style="thin">
        <color indexed="64"/>
      </right>
      <top style="thin">
        <color indexed="64"/>
      </top>
      <bottom/>
      <diagonal/>
    </border>
    <border>
      <left/>
      <right style="thin">
        <color theme="4" tint="0.59999389629810485"/>
      </right>
      <top/>
      <bottom/>
      <diagonal/>
    </border>
    <border>
      <left style="thin">
        <color theme="4" tint="0.59999389629810485"/>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theme="4" tint="0.59999389629810485"/>
      </right>
      <top/>
      <bottom style="thin">
        <color theme="4" tint="0.39997558519241921"/>
      </bottom>
      <diagonal/>
    </border>
    <border>
      <left/>
      <right/>
      <top style="thin">
        <color theme="4" tint="0.39997558519241921"/>
      </top>
      <bottom/>
      <diagonal/>
    </border>
    <border>
      <left style="thin">
        <color theme="4" tint="0.59999389629810485"/>
      </left>
      <right style="thin">
        <color theme="4" tint="0.59999389629810485"/>
      </right>
      <top/>
      <bottom/>
      <diagonal/>
    </border>
    <border>
      <left style="thin">
        <color theme="4" tint="0.59999389629810485"/>
      </left>
      <right style="thin">
        <color theme="4" tint="0.59999389629810485"/>
      </right>
      <top/>
      <bottom style="thin">
        <color theme="4" tint="0.39997558519241921"/>
      </bottom>
      <diagonal/>
    </border>
    <border>
      <left style="thin">
        <color theme="4" tint="0.39994506668294322"/>
      </left>
      <right/>
      <top style="thin">
        <color theme="4" tint="0.39997558519241921"/>
      </top>
      <bottom/>
      <diagonal/>
    </border>
    <border>
      <left style="thin">
        <color theme="4" tint="0.39994506668294322"/>
      </left>
      <right/>
      <top/>
      <bottom/>
      <diagonal/>
    </border>
    <border>
      <left style="thin">
        <color theme="4" tint="0.39994506668294322"/>
      </left>
      <right/>
      <top/>
      <bottom style="thin">
        <color theme="4" tint="0.39997558519241921"/>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thin">
        <color theme="7" tint="0.39991454817346722"/>
      </top>
      <bottom/>
      <diagonal/>
    </border>
    <border>
      <left/>
      <right/>
      <top/>
      <bottom style="thin">
        <color theme="4" tint="0.39991454817346722"/>
      </bottom>
      <diagonal/>
    </border>
    <border>
      <left/>
      <right/>
      <top style="thin">
        <color theme="4" tint="0.39991454817346722"/>
      </top>
      <bottom/>
      <diagonal/>
    </border>
  </borders>
  <cellStyleXfs count="4">
    <xf numFmtId="0" fontId="0" fillId="0" borderId="0"/>
    <xf numFmtId="9" fontId="4" fillId="0" borderId="0" applyFont="0" applyFill="0" applyBorder="0" applyAlignment="0" applyProtection="0"/>
    <xf numFmtId="0" fontId="7" fillId="0" borderId="0"/>
    <xf numFmtId="44" fontId="4" fillId="0" borderId="0" applyFont="0" applyFill="0" applyBorder="0" applyAlignment="0" applyProtection="0"/>
  </cellStyleXfs>
  <cellXfs count="488">
    <xf numFmtId="0" fontId="0" fillId="0" borderId="0" xfId="0"/>
    <xf numFmtId="14" fontId="2" fillId="2" borderId="0" xfId="0" applyNumberFormat="1" applyFont="1" applyFill="1" applyBorder="1"/>
    <xf numFmtId="0" fontId="0" fillId="2" borderId="0" xfId="0" applyFill="1" applyBorder="1"/>
    <xf numFmtId="0" fontId="0" fillId="2" borderId="0" xfId="0" applyFill="1" applyBorder="1" applyAlignment="1">
      <alignment horizontal="center"/>
    </xf>
    <xf numFmtId="0" fontId="0" fillId="2" borderId="0" xfId="0" applyFill="1"/>
    <xf numFmtId="0" fontId="2" fillId="2" borderId="0" xfId="0" applyFont="1" applyFill="1"/>
    <xf numFmtId="0" fontId="0" fillId="0" borderId="1" xfId="0" applyBorder="1"/>
    <xf numFmtId="14" fontId="0" fillId="2" borderId="2" xfId="0" applyNumberFormat="1" applyFill="1" applyBorder="1"/>
    <xf numFmtId="0" fontId="0" fillId="2" borderId="2" xfId="0" applyFill="1" applyBorder="1"/>
    <xf numFmtId="0" fontId="0" fillId="2" borderId="2" xfId="0" applyFill="1" applyBorder="1" applyAlignment="1">
      <alignment horizontal="center"/>
    </xf>
    <xf numFmtId="0" fontId="3" fillId="2" borderId="3" xfId="0" applyFont="1" applyFill="1" applyBorder="1"/>
    <xf numFmtId="14" fontId="0" fillId="2" borderId="4" xfId="0" applyNumberFormat="1" applyFill="1" applyBorder="1" applyAlignment="1">
      <alignment vertical="top" wrapText="1"/>
    </xf>
    <xf numFmtId="14" fontId="0" fillId="2" borderId="0" xfId="0" applyNumberFormat="1" applyFill="1" applyBorder="1" applyAlignment="1">
      <alignment vertical="top" wrapText="1"/>
    </xf>
    <xf numFmtId="0" fontId="0" fillId="2" borderId="5" xfId="0" applyFill="1" applyBorder="1" applyAlignment="1">
      <alignment vertical="top" wrapText="1"/>
    </xf>
    <xf numFmtId="0" fontId="0" fillId="2" borderId="4" xfId="0" applyFill="1" applyBorder="1" applyAlignment="1">
      <alignment vertical="top" wrapText="1"/>
    </xf>
    <xf numFmtId="0" fontId="1" fillId="2" borderId="5" xfId="0" applyFont="1" applyFill="1" applyBorder="1" applyAlignment="1">
      <alignment vertical="top"/>
    </xf>
    <xf numFmtId="0" fontId="3" fillId="2" borderId="5" xfId="0" applyFont="1" applyFill="1" applyBorder="1" applyAlignment="1">
      <alignment vertical="top" wrapText="1"/>
    </xf>
    <xf numFmtId="0" fontId="0" fillId="0" borderId="0" xfId="0" applyAlignment="1">
      <alignment vertical="top" wrapText="1"/>
    </xf>
    <xf numFmtId="14" fontId="0" fillId="0" borderId="6" xfId="0" applyNumberFormat="1" applyBorder="1"/>
    <xf numFmtId="14" fontId="0" fillId="2" borderId="6" xfId="0" applyNumberFormat="1" applyFill="1" applyBorder="1"/>
    <xf numFmtId="22" fontId="0" fillId="0" borderId="0" xfId="0" applyNumberFormat="1"/>
    <xf numFmtId="15" fontId="0" fillId="0" borderId="0" xfId="0" applyNumberFormat="1"/>
    <xf numFmtId="14" fontId="0" fillId="0" borderId="0" xfId="0" applyNumberFormat="1"/>
    <xf numFmtId="49" fontId="0" fillId="0" borderId="1" xfId="0" applyNumberFormat="1" applyFill="1" applyBorder="1"/>
    <xf numFmtId="0" fontId="6" fillId="3" borderId="0" xfId="0" applyFont="1" applyFill="1" applyBorder="1" applyAlignment="1" applyProtection="1">
      <alignment vertical="center"/>
    </xf>
    <xf numFmtId="0" fontId="2" fillId="5" borderId="0" xfId="0" applyFont="1" applyFill="1"/>
    <xf numFmtId="0" fontId="2" fillId="5" borderId="0" xfId="0" applyFont="1" applyFill="1" applyAlignment="1">
      <alignment horizontal="left" vertical="center"/>
    </xf>
    <xf numFmtId="0" fontId="0" fillId="5" borderId="0" xfId="0" applyFill="1"/>
    <xf numFmtId="0" fontId="2" fillId="5" borderId="0" xfId="0" applyFont="1" applyFill="1" applyBorder="1"/>
    <xf numFmtId="0" fontId="8" fillId="5" borderId="0" xfId="0" applyFont="1" applyFill="1"/>
    <xf numFmtId="0" fontId="2" fillId="4" borderId="0" xfId="0" applyFont="1" applyFill="1"/>
    <xf numFmtId="0" fontId="0" fillId="0" borderId="0" xfId="0" applyAlignment="1">
      <alignment horizontal="left" vertical="center"/>
    </xf>
    <xf numFmtId="14" fontId="0" fillId="0" borderId="1" xfId="0" applyNumberFormat="1" applyFont="1" applyBorder="1" applyAlignment="1">
      <alignment horizontal="center"/>
    </xf>
    <xf numFmtId="9" fontId="0" fillId="0" borderId="1" xfId="0" applyNumberFormat="1" applyBorder="1" applyAlignment="1">
      <alignment horizontal="right"/>
    </xf>
    <xf numFmtId="0" fontId="8" fillId="4" borderId="0" xfId="0" applyFont="1" applyFill="1"/>
    <xf numFmtId="0" fontId="10" fillId="0" borderId="1" xfId="0" applyFont="1" applyBorder="1" applyAlignment="1">
      <alignment horizontal="center"/>
    </xf>
    <xf numFmtId="0" fontId="11" fillId="0" borderId="0" xfId="0" applyFont="1" applyAlignment="1">
      <alignment horizontal="center"/>
    </xf>
    <xf numFmtId="0" fontId="12" fillId="4" borderId="0" xfId="0" applyFont="1" applyFill="1"/>
    <xf numFmtId="0" fontId="11" fillId="0" borderId="0" xfId="0" applyFont="1" applyAlignment="1">
      <alignment horizontal="center" vertical="center"/>
    </xf>
    <xf numFmtId="0" fontId="11" fillId="0" borderId="0" xfId="0" applyFont="1" applyAlignment="1">
      <alignment horizontal="left" vertical="center"/>
    </xf>
    <xf numFmtId="0" fontId="10" fillId="6" borderId="7" xfId="0" applyFont="1" applyFill="1" applyBorder="1"/>
    <xf numFmtId="0" fontId="10" fillId="6" borderId="8" xfId="0" applyFont="1" applyFill="1" applyBorder="1"/>
    <xf numFmtId="0" fontId="0" fillId="3" borderId="0" xfId="0" applyFill="1"/>
    <xf numFmtId="0" fontId="6" fillId="3" borderId="0" xfId="0" applyFont="1" applyFill="1" applyBorder="1" applyAlignment="1" applyProtection="1">
      <alignment horizontal="left"/>
    </xf>
    <xf numFmtId="0" fontId="5" fillId="3" borderId="0" xfId="0" applyFont="1" applyFill="1" applyAlignment="1">
      <alignment vertical="center"/>
    </xf>
    <xf numFmtId="0" fontId="0" fillId="3" borderId="0" xfId="0" applyFill="1" applyAlignment="1"/>
    <xf numFmtId="0" fontId="6" fillId="3" borderId="0" xfId="0" applyFont="1" applyFill="1" applyBorder="1" applyAlignment="1">
      <alignment horizontal="right"/>
    </xf>
    <xf numFmtId="49" fontId="0" fillId="0" borderId="9" xfId="0" applyNumberFormat="1" applyFill="1" applyBorder="1"/>
    <xf numFmtId="9" fontId="6" fillId="3" borderId="0" xfId="1" applyFont="1" applyFill="1" applyBorder="1" applyAlignment="1">
      <alignment horizontal="right"/>
    </xf>
    <xf numFmtId="0" fontId="0" fillId="8" borderId="0" xfId="0" applyFill="1"/>
    <xf numFmtId="0" fontId="0" fillId="7" borderId="0" xfId="0" applyFill="1"/>
    <xf numFmtId="0" fontId="2" fillId="8" borderId="0" xfId="0" applyFont="1" applyFill="1" applyAlignment="1">
      <alignment vertical="center"/>
    </xf>
    <xf numFmtId="0" fontId="14" fillId="8" borderId="0" xfId="0" applyFont="1" applyFill="1" applyBorder="1" applyAlignment="1" applyProtection="1">
      <alignment vertical="top" wrapText="1"/>
    </xf>
    <xf numFmtId="0" fontId="13" fillId="8" borderId="0" xfId="0" applyFont="1" applyFill="1" applyAlignment="1" applyProtection="1">
      <alignment horizontal="right"/>
    </xf>
    <xf numFmtId="164" fontId="13" fillId="8" borderId="0" xfId="1" applyNumberFormat="1" applyFont="1" applyFill="1" applyAlignment="1" applyProtection="1">
      <alignment horizontal="right"/>
    </xf>
    <xf numFmtId="0" fontId="6" fillId="3" borderId="0" xfId="0" applyFont="1" applyFill="1" applyProtection="1"/>
    <xf numFmtId="14" fontId="2" fillId="3" borderId="1" xfId="0" applyNumberFormat="1" applyFont="1" applyFill="1" applyBorder="1" applyAlignment="1">
      <alignment horizontal="center" vertical="center" wrapText="1"/>
    </xf>
    <xf numFmtId="0" fontId="13" fillId="8" borderId="0" xfId="0" applyFont="1" applyFill="1" applyAlignment="1" applyProtection="1"/>
    <xf numFmtId="9" fontId="16" fillId="3" borderId="0" xfId="0" applyNumberFormat="1" applyFont="1" applyFill="1" applyAlignment="1" applyProtection="1">
      <alignment horizontal="right"/>
    </xf>
    <xf numFmtId="0" fontId="18" fillId="3" borderId="0" xfId="0" applyFont="1" applyFill="1" applyProtection="1"/>
    <xf numFmtId="0" fontId="19" fillId="3" borderId="0" xfId="0" applyFont="1" applyFill="1" applyAlignment="1" applyProtection="1">
      <alignment horizontal="left"/>
    </xf>
    <xf numFmtId="0" fontId="9" fillId="3" borderId="0" xfId="0" applyFont="1" applyFill="1" applyBorder="1" applyProtection="1"/>
    <xf numFmtId="9" fontId="18" fillId="3" borderId="0" xfId="1" applyFont="1" applyFill="1" applyAlignment="1" applyProtection="1">
      <alignment horizontal="right"/>
    </xf>
    <xf numFmtId="9" fontId="18" fillId="3" borderId="0" xfId="1" applyNumberFormat="1" applyFont="1" applyFill="1" applyAlignment="1" applyProtection="1">
      <alignment horizontal="right"/>
    </xf>
    <xf numFmtId="164" fontId="18" fillId="3" borderId="0" xfId="1" applyNumberFormat="1" applyFont="1" applyFill="1" applyAlignment="1" applyProtection="1">
      <alignment horizontal="right"/>
    </xf>
    <xf numFmtId="9" fontId="18" fillId="3" borderId="0" xfId="1" applyFont="1" applyFill="1" applyBorder="1" applyAlignment="1" applyProtection="1">
      <alignment vertical="center"/>
    </xf>
    <xf numFmtId="0" fontId="20" fillId="3" borderId="0" xfId="0" applyFont="1" applyFill="1" applyBorder="1" applyAlignment="1" applyProtection="1">
      <alignment vertical="center"/>
    </xf>
    <xf numFmtId="0" fontId="20" fillId="3" borderId="0" xfId="0" applyFont="1" applyFill="1" applyAlignment="1" applyProtection="1">
      <alignment horizontal="left"/>
    </xf>
    <xf numFmtId="0" fontId="20" fillId="3" borderId="0" xfId="0" applyFont="1" applyFill="1" applyProtection="1"/>
    <xf numFmtId="0" fontId="0" fillId="3" borderId="0" xfId="0" applyFill="1" applyProtection="1"/>
    <xf numFmtId="0" fontId="21" fillId="9" borderId="0" xfId="0" applyFont="1" applyFill="1" applyBorder="1"/>
    <xf numFmtId="0" fontId="22" fillId="9" borderId="0" xfId="0" applyFont="1" applyFill="1" applyBorder="1"/>
    <xf numFmtId="0" fontId="23" fillId="0" borderId="0" xfId="0" applyFont="1" applyFill="1" applyBorder="1"/>
    <xf numFmtId="49" fontId="21" fillId="0" borderId="0" xfId="0" applyNumberFormat="1" applyFont="1" applyFill="1" applyBorder="1"/>
    <xf numFmtId="10" fontId="24" fillId="0" borderId="0" xfId="1" applyNumberFormat="1" applyFont="1" applyFill="1" applyBorder="1"/>
    <xf numFmtId="10" fontId="21" fillId="0" borderId="0" xfId="1" applyNumberFormat="1" applyFont="1" applyFill="1" applyBorder="1"/>
    <xf numFmtId="9" fontId="21" fillId="0" borderId="0" xfId="1" applyFont="1" applyFill="1" applyBorder="1"/>
    <xf numFmtId="10" fontId="23" fillId="0" borderId="0" xfId="1" applyNumberFormat="1" applyFont="1" applyFill="1" applyBorder="1"/>
    <xf numFmtId="9" fontId="21" fillId="0" borderId="0" xfId="1" applyNumberFormat="1" applyFont="1" applyFill="1" applyBorder="1"/>
    <xf numFmtId="10" fontId="21" fillId="0" borderId="0" xfId="1" applyNumberFormat="1" applyFont="1" applyFill="1" applyBorder="1" applyAlignment="1">
      <alignment horizontal="right"/>
    </xf>
    <xf numFmtId="0" fontId="25" fillId="0" borderId="0" xfId="0" applyFont="1" applyFill="1" applyBorder="1"/>
    <xf numFmtId="49" fontId="25" fillId="0" borderId="0" xfId="1" applyNumberFormat="1" applyFont="1" applyFill="1" applyBorder="1"/>
    <xf numFmtId="17" fontId="21" fillId="0" borderId="0" xfId="0" applyNumberFormat="1" applyFont="1" applyFill="1" applyBorder="1"/>
    <xf numFmtId="10" fontId="25" fillId="0" borderId="0" xfId="1" applyNumberFormat="1" applyFont="1" applyFill="1" applyBorder="1"/>
    <xf numFmtId="49" fontId="25" fillId="0" borderId="0" xfId="0" applyNumberFormat="1" applyFont="1" applyFill="1" applyBorder="1"/>
    <xf numFmtId="164" fontId="26" fillId="3" borderId="0" xfId="1" applyNumberFormat="1" applyFont="1" applyFill="1" applyBorder="1" applyAlignment="1" applyProtection="1">
      <alignment horizontal="right" vertical="top"/>
    </xf>
    <xf numFmtId="0" fontId="6" fillId="3" borderId="0" xfId="0" applyFont="1" applyFill="1" applyProtection="1">
      <protection locked="0"/>
    </xf>
    <xf numFmtId="0" fontId="0" fillId="3" borderId="0" xfId="0" applyFont="1" applyFill="1" applyProtection="1">
      <protection locked="0"/>
    </xf>
    <xf numFmtId="9" fontId="0" fillId="3" borderId="0" xfId="0" applyNumberFormat="1" applyFont="1" applyFill="1" applyProtection="1">
      <protection locked="0"/>
    </xf>
    <xf numFmtId="10" fontId="0" fillId="3" borderId="0" xfId="0" applyNumberFormat="1" applyFont="1" applyFill="1" applyProtection="1">
      <protection locked="0"/>
    </xf>
    <xf numFmtId="164" fontId="0" fillId="3" borderId="0" xfId="0" applyNumberFormat="1" applyFont="1" applyFill="1" applyProtection="1">
      <protection locked="0"/>
    </xf>
    <xf numFmtId="0" fontId="15" fillId="0" borderId="0" xfId="0" applyFont="1" applyFill="1" applyBorder="1" applyAlignment="1">
      <alignment horizontal="left" vertical="top"/>
    </xf>
    <xf numFmtId="9" fontId="15" fillId="0" borderId="0" xfId="0" applyNumberFormat="1" applyFont="1" applyFill="1" applyBorder="1" applyAlignment="1">
      <alignment vertical="top"/>
    </xf>
    <xf numFmtId="0" fontId="5" fillId="8" borderId="0" xfId="0" applyFont="1" applyFill="1" applyAlignment="1">
      <alignment vertical="center"/>
    </xf>
    <xf numFmtId="0" fontId="27" fillId="8" borderId="0" xfId="0" applyFont="1" applyFill="1"/>
    <xf numFmtId="0" fontId="13" fillId="3" borderId="10" xfId="0" applyFont="1" applyFill="1" applyBorder="1" applyAlignment="1" applyProtection="1">
      <alignment vertical="center"/>
    </xf>
    <xf numFmtId="0" fontId="6" fillId="3" borderId="0" xfId="0" applyFont="1" applyFill="1" applyBorder="1" applyProtection="1"/>
    <xf numFmtId="0" fontId="18" fillId="3" borderId="0" xfId="0" applyFont="1" applyFill="1" applyAlignment="1" applyProtection="1">
      <alignment horizontal="right"/>
    </xf>
    <xf numFmtId="0" fontId="6" fillId="3" borderId="0" xfId="0" applyFont="1" applyFill="1" applyAlignment="1" applyProtection="1">
      <alignment horizontal="left"/>
    </xf>
    <xf numFmtId="0" fontId="2" fillId="8" borderId="0" xfId="0" applyFont="1" applyFill="1" applyAlignment="1">
      <alignment horizontal="center" vertical="center"/>
    </xf>
    <xf numFmtId="0" fontId="0" fillId="0" borderId="0" xfId="0" applyBorder="1" applyAlignment="1">
      <alignment horizontal="left" vertical="center"/>
    </xf>
    <xf numFmtId="0" fontId="0" fillId="0" borderId="1" xfId="0" applyBorder="1" applyAlignment="1">
      <alignment horizontal="center" vertical="center"/>
    </xf>
    <xf numFmtId="164" fontId="30" fillId="3" borderId="0" xfId="1" applyNumberFormat="1" applyFont="1" applyFill="1" applyBorder="1" applyAlignment="1" applyProtection="1">
      <alignment horizontal="right" vertical="center"/>
    </xf>
    <xf numFmtId="164" fontId="6" fillId="3" borderId="0" xfId="1" applyNumberFormat="1" applyFont="1" applyFill="1" applyBorder="1" applyAlignment="1" applyProtection="1">
      <alignment horizontal="right" vertical="center"/>
    </xf>
    <xf numFmtId="0" fontId="2" fillId="3" borderId="0" xfId="0" applyFont="1" applyFill="1"/>
    <xf numFmtId="0" fontId="29" fillId="3" borderId="0" xfId="0" applyFont="1" applyFill="1"/>
    <xf numFmtId="0" fontId="0" fillId="0" borderId="0" xfId="0" applyFont="1" applyFill="1" applyProtection="1"/>
    <xf numFmtId="14" fontId="6" fillId="3" borderId="0" xfId="0" applyNumberFormat="1" applyFont="1" applyFill="1" applyProtection="1"/>
    <xf numFmtId="0" fontId="13" fillId="4" borderId="0" xfId="0" applyFont="1" applyFill="1" applyBorder="1" applyAlignment="1" applyProtection="1">
      <alignment horizontal="center"/>
    </xf>
    <xf numFmtId="0" fontId="5" fillId="5" borderId="0" xfId="0" applyFont="1" applyFill="1" applyBorder="1" applyAlignment="1" applyProtection="1">
      <alignment vertical="center"/>
    </xf>
    <xf numFmtId="0" fontId="13" fillId="5" borderId="0" xfId="0" applyFont="1" applyFill="1" applyBorder="1" applyAlignment="1" applyProtection="1">
      <alignment horizontal="center" vertical="center" wrapText="1"/>
    </xf>
    <xf numFmtId="0" fontId="19" fillId="6" borderId="0" xfId="0" applyFont="1" applyFill="1" applyBorder="1" applyAlignment="1" applyProtection="1">
      <alignment horizontal="left" vertical="top"/>
    </xf>
    <xf numFmtId="0" fontId="2" fillId="6" borderId="0" xfId="0" applyFont="1" applyFill="1" applyBorder="1" applyAlignment="1" applyProtection="1">
      <alignment vertical="center"/>
    </xf>
    <xf numFmtId="0" fontId="13" fillId="6" borderId="0" xfId="0" applyFont="1" applyFill="1" applyBorder="1" applyAlignment="1" applyProtection="1">
      <alignment vertical="center"/>
    </xf>
    <xf numFmtId="1" fontId="0" fillId="3" borderId="0" xfId="0" applyNumberFormat="1" applyFont="1" applyFill="1" applyAlignment="1" applyProtection="1">
      <alignment horizontal="right"/>
    </xf>
    <xf numFmtId="0" fontId="0" fillId="3" borderId="0" xfId="0" applyFont="1" applyFill="1" applyProtection="1"/>
    <xf numFmtId="0" fontId="13" fillId="3" borderId="0" xfId="0" applyFont="1" applyFill="1" applyBorder="1" applyAlignment="1" applyProtection="1">
      <alignment horizontal="center" vertical="center"/>
    </xf>
    <xf numFmtId="10" fontId="0" fillId="3" borderId="0" xfId="0" applyNumberFormat="1" applyFont="1" applyFill="1" applyProtection="1"/>
    <xf numFmtId="0" fontId="6" fillId="3" borderId="0" xfId="0" applyFont="1" applyFill="1" applyBorder="1" applyAlignment="1" applyProtection="1">
      <alignment horizontal="right"/>
    </xf>
    <xf numFmtId="17" fontId="6" fillId="3" borderId="0" xfId="0" applyNumberFormat="1" applyFont="1" applyFill="1" applyBorder="1" applyAlignment="1" applyProtection="1">
      <alignment horizontal="left"/>
    </xf>
    <xf numFmtId="9" fontId="13" fillId="3" borderId="0" xfId="1" applyFont="1" applyFill="1" applyBorder="1" applyAlignment="1" applyProtection="1">
      <alignment horizontal="right"/>
    </xf>
    <xf numFmtId="0" fontId="27" fillId="3" borderId="0" xfId="0" applyFont="1" applyFill="1"/>
    <xf numFmtId="164" fontId="2" fillId="3" borderId="0" xfId="1" applyNumberFormat="1" applyFont="1" applyFill="1" applyBorder="1" applyAlignment="1" applyProtection="1">
      <alignment horizontal="right" vertical="center"/>
    </xf>
    <xf numFmtId="164" fontId="0" fillId="3" borderId="0" xfId="1" applyNumberFormat="1" applyFont="1" applyFill="1" applyBorder="1" applyAlignment="1" applyProtection="1">
      <alignment horizontal="right" vertical="center"/>
    </xf>
    <xf numFmtId="0" fontId="0" fillId="3" borderId="0" xfId="0" applyFill="1" applyBorder="1"/>
    <xf numFmtId="17" fontId="13" fillId="3" borderId="0" xfId="0" applyNumberFormat="1" applyFont="1" applyFill="1" applyBorder="1" applyAlignment="1" applyProtection="1">
      <alignment horizontal="right" vertical="center"/>
    </xf>
    <xf numFmtId="0" fontId="0" fillId="0" borderId="0" xfId="0" applyFont="1" applyFill="1" applyProtection="1">
      <protection locked="0"/>
    </xf>
    <xf numFmtId="0" fontId="13" fillId="4" borderId="0" xfId="0" applyFont="1" applyFill="1" applyBorder="1" applyAlignment="1" applyProtection="1">
      <alignment horizontal="center" vertical="center"/>
    </xf>
    <xf numFmtId="165" fontId="2" fillId="6" borderId="0" xfId="0" applyNumberFormat="1" applyFont="1" applyFill="1" applyProtection="1"/>
    <xf numFmtId="164" fontId="6" fillId="3" borderId="15" xfId="1" applyNumberFormat="1" applyFont="1" applyFill="1" applyBorder="1" applyAlignment="1" applyProtection="1">
      <alignment horizontal="right"/>
    </xf>
    <xf numFmtId="9" fontId="6" fillId="3" borderId="0" xfId="1" applyFont="1" applyFill="1" applyBorder="1" applyAlignment="1" applyProtection="1">
      <alignment horizontal="right"/>
    </xf>
    <xf numFmtId="9" fontId="6" fillId="3" borderId="10" xfId="1" applyFont="1" applyFill="1" applyBorder="1" applyAlignment="1" applyProtection="1">
      <alignment horizontal="right" vertical="center"/>
    </xf>
    <xf numFmtId="0" fontId="0" fillId="3" borderId="0" xfId="0" applyFont="1" applyFill="1" applyBorder="1" applyProtection="1"/>
    <xf numFmtId="164" fontId="0" fillId="3" borderId="0" xfId="0" applyNumberFormat="1" applyFont="1" applyFill="1" applyBorder="1" applyProtection="1"/>
    <xf numFmtId="165" fontId="6" fillId="3" borderId="0" xfId="0" applyNumberFormat="1" applyFont="1" applyFill="1" applyBorder="1" applyAlignment="1" applyProtection="1">
      <alignment vertical="center"/>
    </xf>
    <xf numFmtId="165" fontId="2" fillId="3" borderId="0" xfId="0" applyNumberFormat="1" applyFont="1" applyFill="1" applyBorder="1" applyProtection="1"/>
    <xf numFmtId="164" fontId="0" fillId="3" borderId="0" xfId="0" applyNumberFormat="1" applyFont="1" applyFill="1" applyProtection="1"/>
    <xf numFmtId="0" fontId="6" fillId="3" borderId="0" xfId="0" applyFont="1" applyFill="1" applyBorder="1" applyAlignment="1" applyProtection="1">
      <alignment horizontal="left" vertical="center"/>
    </xf>
    <xf numFmtId="1" fontId="6" fillId="3" borderId="0" xfId="1" applyNumberFormat="1" applyFont="1" applyFill="1" applyBorder="1" applyAlignment="1" applyProtection="1">
      <alignment horizontal="right"/>
    </xf>
    <xf numFmtId="0" fontId="6" fillId="0" borderId="0" xfId="0" applyFont="1" applyFill="1" applyProtection="1">
      <protection locked="0"/>
    </xf>
    <xf numFmtId="0" fontId="19" fillId="3" borderId="0" xfId="0" applyFont="1" applyFill="1" applyBorder="1" applyAlignment="1" applyProtection="1">
      <alignment horizontal="left" vertical="top"/>
    </xf>
    <xf numFmtId="164" fontId="2" fillId="3" borderId="0" xfId="1" applyNumberFormat="1" applyFont="1" applyFill="1" applyBorder="1" applyAlignment="1" applyProtection="1">
      <alignment vertical="center"/>
    </xf>
    <xf numFmtId="9" fontId="18" fillId="3" borderId="0" xfId="1" applyFont="1" applyFill="1" applyBorder="1" applyAlignment="1" applyProtection="1">
      <alignment horizontal="right"/>
    </xf>
    <xf numFmtId="164" fontId="6" fillId="3" borderId="0" xfId="1" applyNumberFormat="1" applyFont="1" applyFill="1" applyBorder="1" applyAlignment="1" applyProtection="1">
      <alignment vertical="center"/>
    </xf>
    <xf numFmtId="0" fontId="13" fillId="3" borderId="0" xfId="0" applyFont="1" applyFill="1" applyBorder="1" applyAlignment="1" applyProtection="1">
      <alignment vertical="center"/>
    </xf>
    <xf numFmtId="14" fontId="0" fillId="0" borderId="0" xfId="0" applyNumberFormat="1" applyFill="1" applyBorder="1" applyAlignment="1">
      <alignment vertical="top" wrapText="1"/>
    </xf>
    <xf numFmtId="0" fontId="0" fillId="0" borderId="0" xfId="0" applyFill="1" applyAlignment="1">
      <alignment vertical="top" wrapText="1"/>
    </xf>
    <xf numFmtId="165" fontId="2" fillId="3" borderId="0" xfId="0" applyNumberFormat="1" applyFont="1" applyFill="1" applyProtection="1"/>
    <xf numFmtId="0" fontId="0" fillId="3" borderId="0" xfId="0" applyFill="1" applyBorder="1" applyProtection="1"/>
    <xf numFmtId="0" fontId="6" fillId="0" borderId="0" xfId="0" applyFont="1"/>
    <xf numFmtId="0" fontId="6" fillId="0" borderId="0" xfId="0" applyNumberFormat="1" applyFont="1"/>
    <xf numFmtId="0" fontId="13" fillId="11" borderId="0" xfId="0" applyFont="1" applyFill="1"/>
    <xf numFmtId="0" fontId="13" fillId="11" borderId="0" xfId="0" applyFont="1" applyFill="1" applyBorder="1"/>
    <xf numFmtId="0" fontId="13" fillId="7" borderId="14" xfId="0" applyFont="1" applyFill="1" applyBorder="1"/>
    <xf numFmtId="0" fontId="13" fillId="7" borderId="0" xfId="0" applyFont="1" applyFill="1"/>
    <xf numFmtId="0" fontId="13" fillId="7" borderId="0" xfId="0" applyFont="1" applyFill="1" applyBorder="1"/>
    <xf numFmtId="0" fontId="6" fillId="0" borderId="0" xfId="0" applyFont="1" applyBorder="1" applyAlignment="1">
      <alignment horizontal="left"/>
    </xf>
    <xf numFmtId="0" fontId="6" fillId="0" borderId="0" xfId="0" applyFont="1" applyAlignment="1">
      <alignment horizontal="left"/>
    </xf>
    <xf numFmtId="0" fontId="33" fillId="0" borderId="14" xfId="0" applyFont="1" applyBorder="1" applyAlignment="1">
      <alignment horizontal="left"/>
    </xf>
    <xf numFmtId="0" fontId="6" fillId="0" borderId="14" xfId="0" applyFont="1" applyFill="1" applyBorder="1" applyAlignment="1">
      <alignment horizontal="left"/>
    </xf>
    <xf numFmtId="0" fontId="6" fillId="0" borderId="0" xfId="0" applyFont="1" applyFill="1" applyBorder="1" applyAlignment="1">
      <alignment horizontal="left"/>
    </xf>
    <xf numFmtId="0" fontId="0" fillId="11" borderId="0" xfId="0" applyFill="1"/>
    <xf numFmtId="0" fontId="36" fillId="3" borderId="0" xfId="0" applyFont="1" applyFill="1" applyAlignment="1" applyProtection="1">
      <alignment horizontal="left"/>
    </xf>
    <xf numFmtId="0" fontId="13" fillId="4" borderId="0" xfId="0" applyFont="1" applyFill="1" applyBorder="1" applyAlignment="1" applyProtection="1">
      <alignment vertical="center"/>
    </xf>
    <xf numFmtId="0" fontId="14" fillId="2" borderId="14" xfId="0" applyFont="1" applyFill="1" applyBorder="1"/>
    <xf numFmtId="0" fontId="13" fillId="2" borderId="0" xfId="0" applyFont="1" applyFill="1" applyBorder="1"/>
    <xf numFmtId="0" fontId="14" fillId="2" borderId="0" xfId="0" applyFont="1" applyFill="1" applyBorder="1"/>
    <xf numFmtId="0" fontId="37" fillId="12" borderId="7" xfId="0" applyFont="1" applyFill="1" applyBorder="1"/>
    <xf numFmtId="17" fontId="11" fillId="0" borderId="0" xfId="0" applyNumberFormat="1" applyFont="1" applyBorder="1" applyAlignment="1">
      <alignment horizontal="right"/>
    </xf>
    <xf numFmtId="0" fontId="12" fillId="4" borderId="0" xfId="0" applyFont="1" applyFill="1" applyBorder="1"/>
    <xf numFmtId="0" fontId="11" fillId="0" borderId="0" xfId="0" applyNumberFormat="1" applyFont="1" applyBorder="1"/>
    <xf numFmtId="0" fontId="2" fillId="6" borderId="11" xfId="0" applyFont="1" applyFill="1" applyBorder="1" applyAlignment="1" applyProtection="1">
      <alignment vertical="center"/>
    </xf>
    <xf numFmtId="1" fontId="2" fillId="6" borderId="11" xfId="0" applyNumberFormat="1" applyFont="1" applyFill="1" applyBorder="1" applyAlignment="1" applyProtection="1">
      <alignment horizontal="right"/>
    </xf>
    <xf numFmtId="0" fontId="6" fillId="3" borderId="13" xfId="0" applyFont="1" applyFill="1" applyBorder="1" applyAlignment="1" applyProtection="1">
      <alignment horizontal="left"/>
    </xf>
    <xf numFmtId="0" fontId="13" fillId="3" borderId="0" xfId="0" applyFont="1" applyFill="1" applyBorder="1" applyAlignment="1" applyProtection="1">
      <alignment horizontal="center"/>
    </xf>
    <xf numFmtId="0" fontId="13" fillId="3" borderId="0" xfId="0" applyFont="1" applyFill="1" applyBorder="1" applyAlignment="1" applyProtection="1">
      <alignment horizontal="center" vertical="center" wrapText="1"/>
    </xf>
    <xf numFmtId="0" fontId="13" fillId="6" borderId="11" xfId="0" applyFont="1" applyFill="1" applyBorder="1" applyAlignment="1" applyProtection="1">
      <alignment horizontal="right" vertical="center"/>
    </xf>
    <xf numFmtId="167" fontId="6" fillId="0" borderId="0" xfId="0" applyNumberFormat="1" applyFont="1" applyAlignment="1">
      <alignment horizontal="left"/>
    </xf>
    <xf numFmtId="1" fontId="0" fillId="3" borderId="13" xfId="0" applyNumberFormat="1" applyFont="1" applyFill="1" applyBorder="1" applyAlignment="1" applyProtection="1">
      <alignment horizontal="right"/>
    </xf>
    <xf numFmtId="0" fontId="32" fillId="5" borderId="0" xfId="0" applyFont="1" applyFill="1" applyBorder="1" applyAlignment="1" applyProtection="1">
      <alignment vertical="center"/>
    </xf>
    <xf numFmtId="0" fontId="32" fillId="5" borderId="0" xfId="0" applyFont="1" applyFill="1" applyBorder="1" applyAlignment="1" applyProtection="1">
      <alignment horizontal="right" vertical="center"/>
    </xf>
    <xf numFmtId="0" fontId="38" fillId="3" borderId="0" xfId="0" applyFont="1" applyFill="1" applyProtection="1">
      <protection locked="0"/>
    </xf>
    <xf numFmtId="0" fontId="32" fillId="5" borderId="0" xfId="0" applyFont="1" applyFill="1" applyBorder="1" applyAlignment="1" applyProtection="1">
      <alignment horizontal="left" vertical="center"/>
    </xf>
    <xf numFmtId="0" fontId="32" fillId="5" borderId="0" xfId="0" applyFont="1" applyFill="1" applyBorder="1" applyAlignment="1" applyProtection="1">
      <alignment horizontal="center" vertical="center"/>
    </xf>
    <xf numFmtId="0" fontId="39" fillId="5" borderId="0" xfId="0" applyFont="1" applyFill="1" applyBorder="1" applyAlignment="1" applyProtection="1">
      <alignment horizontal="right" vertical="center"/>
    </xf>
    <xf numFmtId="0" fontId="32" fillId="3" borderId="0" xfId="0" applyFont="1" applyFill="1" applyBorder="1" applyAlignment="1" applyProtection="1">
      <alignment horizontal="center" vertical="center"/>
    </xf>
    <xf numFmtId="0" fontId="38" fillId="0" borderId="0" xfId="0" applyFont="1" applyFill="1" applyProtection="1">
      <protection locked="0"/>
    </xf>
    <xf numFmtId="0" fontId="19" fillId="6" borderId="0" xfId="0" applyFont="1" applyFill="1" applyBorder="1" applyAlignment="1" applyProtection="1">
      <alignment horizontal="center" vertical="top"/>
    </xf>
    <xf numFmtId="164" fontId="6" fillId="3" borderId="17" xfId="1" applyNumberFormat="1" applyFont="1" applyFill="1" applyBorder="1" applyAlignment="1" applyProtection="1">
      <alignment horizontal="right"/>
    </xf>
    <xf numFmtId="166" fontId="2" fillId="6" borderId="11" xfId="0" applyNumberFormat="1" applyFont="1" applyFill="1" applyBorder="1" applyAlignment="1" applyProtection="1">
      <alignment vertical="center"/>
    </xf>
    <xf numFmtId="0" fontId="2" fillId="6" borderId="11" xfId="0" applyFont="1" applyFill="1" applyBorder="1" applyAlignment="1" applyProtection="1">
      <alignment horizontal="right" vertical="center"/>
    </xf>
    <xf numFmtId="164" fontId="2" fillId="6" borderId="11" xfId="1" applyNumberFormat="1" applyFont="1" applyFill="1" applyBorder="1" applyAlignment="1" applyProtection="1">
      <alignment horizontal="right" vertical="center"/>
    </xf>
    <xf numFmtId="14" fontId="14" fillId="3" borderId="1" xfId="0" applyNumberFormat="1" applyFont="1" applyFill="1" applyBorder="1" applyAlignment="1" applyProtection="1">
      <alignment horizontal="center" vertical="center" wrapText="1"/>
    </xf>
    <xf numFmtId="1" fontId="0" fillId="3" borderId="0" xfId="0" applyNumberFormat="1" applyFont="1" applyFill="1" applyBorder="1" applyAlignment="1" applyProtection="1">
      <alignment horizontal="right"/>
    </xf>
    <xf numFmtId="1" fontId="2" fillId="3" borderId="0" xfId="0" applyNumberFormat="1" applyFont="1" applyFill="1" applyBorder="1" applyAlignment="1" applyProtection="1">
      <alignment horizontal="right"/>
    </xf>
    <xf numFmtId="14" fontId="13" fillId="3" borderId="0" xfId="0" applyNumberFormat="1" applyFont="1" applyFill="1" applyBorder="1" applyAlignment="1" applyProtection="1">
      <alignment horizontal="right" vertical="center"/>
    </xf>
    <xf numFmtId="0" fontId="30" fillId="3" borderId="0" xfId="0" applyFont="1" applyFill="1" applyBorder="1" applyAlignment="1">
      <alignment horizontal="right"/>
    </xf>
    <xf numFmtId="14" fontId="28" fillId="3" borderId="0" xfId="0" applyNumberFormat="1" applyFont="1" applyFill="1" applyBorder="1" applyAlignment="1" applyProtection="1">
      <alignment horizontal="right" vertical="center"/>
    </xf>
    <xf numFmtId="0" fontId="19" fillId="6" borderId="11" xfId="0" applyFont="1" applyFill="1" applyBorder="1" applyAlignment="1" applyProtection="1">
      <alignment horizontal="left" vertical="top"/>
    </xf>
    <xf numFmtId="0" fontId="31" fillId="6" borderId="11" xfId="1" applyNumberFormat="1" applyFont="1" applyFill="1" applyBorder="1" applyAlignment="1" applyProtection="1">
      <alignment horizontal="right" vertical="center"/>
    </xf>
    <xf numFmtId="0" fontId="2" fillId="6" borderId="11" xfId="1" applyNumberFormat="1" applyFont="1" applyFill="1" applyBorder="1" applyAlignment="1" applyProtection="1">
      <alignment horizontal="right" vertical="center"/>
    </xf>
    <xf numFmtId="0" fontId="35" fillId="5" borderId="0" xfId="0" applyFont="1" applyFill="1" applyBorder="1" applyAlignment="1" applyProtection="1">
      <alignment vertical="center"/>
    </xf>
    <xf numFmtId="0" fontId="5" fillId="5" borderId="0" xfId="0" applyFont="1" applyFill="1" applyBorder="1" applyAlignment="1" applyProtection="1">
      <alignment horizontal="left"/>
    </xf>
    <xf numFmtId="0" fontId="41" fillId="5" borderId="0" xfId="0" applyFont="1" applyFill="1" applyBorder="1" applyAlignment="1" applyProtection="1">
      <alignment vertical="center"/>
    </xf>
    <xf numFmtId="0" fontId="5" fillId="5" borderId="0" xfId="0" applyFont="1" applyFill="1" applyBorder="1" applyAlignment="1" applyProtection="1">
      <alignment horizontal="left" vertical="center"/>
    </xf>
    <xf numFmtId="0" fontId="5" fillId="5" borderId="0" xfId="0" applyFont="1" applyFill="1" applyBorder="1" applyAlignment="1" applyProtection="1">
      <alignment horizontal="right" vertical="center"/>
    </xf>
    <xf numFmtId="0" fontId="15" fillId="3" borderId="0" xfId="0" applyFont="1" applyFill="1" applyBorder="1" applyAlignment="1">
      <alignment horizontal="right"/>
    </xf>
    <xf numFmtId="0" fontId="0" fillId="3" borderId="0" xfId="0" applyFont="1" applyFill="1" applyBorder="1" applyProtection="1">
      <protection locked="0"/>
    </xf>
    <xf numFmtId="9" fontId="0" fillId="3" borderId="0" xfId="0" applyNumberFormat="1" applyFont="1" applyFill="1" applyBorder="1" applyProtection="1">
      <protection locked="0"/>
    </xf>
    <xf numFmtId="0" fontId="26" fillId="7" borderId="0" xfId="0" applyFont="1" applyFill="1" applyAlignment="1">
      <alignment horizontal="right" vertical="center"/>
    </xf>
    <xf numFmtId="0" fontId="13" fillId="4" borderId="0" xfId="0" applyFont="1" applyFill="1" applyBorder="1" applyAlignment="1" applyProtection="1">
      <alignment horizontal="left" vertical="center"/>
    </xf>
    <xf numFmtId="0" fontId="0" fillId="3" borderId="19" xfId="0" applyFill="1" applyBorder="1"/>
    <xf numFmtId="1" fontId="2" fillId="3" borderId="19" xfId="0" applyNumberFormat="1" applyFont="1" applyFill="1" applyBorder="1" applyAlignment="1" applyProtection="1">
      <alignment horizontal="right"/>
    </xf>
    <xf numFmtId="0" fontId="6" fillId="3" borderId="19" xfId="0" applyFont="1" applyFill="1" applyBorder="1" applyAlignment="1">
      <alignment horizontal="right"/>
    </xf>
    <xf numFmtId="1" fontId="0" fillId="3" borderId="19" xfId="0" applyNumberFormat="1" applyFont="1" applyFill="1" applyBorder="1" applyAlignment="1" applyProtection="1">
      <alignment horizontal="right"/>
    </xf>
    <xf numFmtId="0" fontId="6" fillId="3" borderId="19" xfId="0" applyFont="1" applyFill="1" applyBorder="1" applyAlignment="1" applyProtection="1">
      <alignment horizontal="left"/>
    </xf>
    <xf numFmtId="14" fontId="2" fillId="3" borderId="19" xfId="0" applyNumberFormat="1" applyFont="1" applyFill="1" applyBorder="1" applyAlignment="1" applyProtection="1">
      <alignment horizontal="left"/>
    </xf>
    <xf numFmtId="0" fontId="13" fillId="3" borderId="19" xfId="0" applyFont="1" applyFill="1" applyBorder="1" applyAlignment="1" applyProtection="1">
      <alignment horizontal="center" vertical="center"/>
    </xf>
    <xf numFmtId="0" fontId="40" fillId="3" borderId="19" xfId="0" applyFont="1" applyFill="1" applyBorder="1" applyAlignment="1" applyProtection="1">
      <alignment horizontal="right" vertical="center" wrapText="1"/>
    </xf>
    <xf numFmtId="165" fontId="2" fillId="3" borderId="19" xfId="0" applyNumberFormat="1" applyFont="1" applyFill="1" applyBorder="1" applyProtection="1"/>
    <xf numFmtId="9" fontId="6" fillId="3" borderId="19" xfId="1" applyFont="1" applyFill="1" applyBorder="1" applyAlignment="1" applyProtection="1">
      <alignment horizontal="right"/>
    </xf>
    <xf numFmtId="165" fontId="6" fillId="3" borderId="19" xfId="0" applyNumberFormat="1" applyFont="1" applyFill="1" applyBorder="1" applyAlignment="1" applyProtection="1">
      <alignment vertical="center"/>
    </xf>
    <xf numFmtId="0" fontId="6" fillId="3" borderId="19" xfId="0" applyFont="1" applyFill="1" applyBorder="1" applyAlignment="1" applyProtection="1">
      <alignment vertical="center"/>
    </xf>
    <xf numFmtId="0" fontId="0" fillId="3" borderId="19" xfId="0" applyFont="1" applyFill="1" applyBorder="1" applyProtection="1">
      <protection locked="0"/>
    </xf>
    <xf numFmtId="9" fontId="17" fillId="6" borderId="11" xfId="1" applyFont="1" applyFill="1" applyBorder="1" applyAlignment="1" applyProtection="1">
      <alignment vertical="center"/>
    </xf>
    <xf numFmtId="164" fontId="0" fillId="6" borderId="11" xfId="1" applyNumberFormat="1" applyFont="1" applyFill="1" applyBorder="1" applyAlignment="1" applyProtection="1">
      <alignment horizontal="right" vertical="center"/>
    </xf>
    <xf numFmtId="164" fontId="15" fillId="3" borderId="0" xfId="1" applyNumberFormat="1" applyFont="1" applyFill="1" applyBorder="1" applyAlignment="1" applyProtection="1">
      <alignment horizontal="right" vertical="center"/>
    </xf>
    <xf numFmtId="0" fontId="13" fillId="6" borderId="0" xfId="0" applyFont="1" applyFill="1" applyBorder="1" applyAlignment="1" applyProtection="1">
      <alignment horizontal="right"/>
    </xf>
    <xf numFmtId="0" fontId="13" fillId="6" borderId="11" xfId="0" applyFont="1" applyFill="1" applyBorder="1" applyAlignment="1" applyProtection="1">
      <alignment horizontal="right"/>
    </xf>
    <xf numFmtId="0" fontId="19" fillId="6" borderId="0" xfId="0" applyFont="1" applyFill="1" applyBorder="1" applyAlignment="1" applyProtection="1">
      <alignment horizontal="left" vertical="center"/>
    </xf>
    <xf numFmtId="0" fontId="19" fillId="0" borderId="0" xfId="0" applyFont="1" applyFill="1" applyBorder="1" applyAlignment="1" applyProtection="1">
      <alignment horizontal="left" vertical="center"/>
    </xf>
    <xf numFmtId="0" fontId="43" fillId="7" borderId="0" xfId="0" applyFont="1" applyFill="1" applyBorder="1" applyAlignment="1" applyProtection="1">
      <alignment horizontal="center" vertical="center"/>
    </xf>
    <xf numFmtId="9" fontId="14" fillId="6" borderId="11" xfId="1" applyFont="1" applyFill="1" applyBorder="1" applyAlignment="1" applyProtection="1">
      <alignment horizontal="right" vertical="center"/>
    </xf>
    <xf numFmtId="0" fontId="44" fillId="3" borderId="0" xfId="0" applyFont="1" applyFill="1" applyBorder="1" applyAlignment="1" applyProtection="1">
      <alignment horizontal="center" vertical="center"/>
    </xf>
    <xf numFmtId="9" fontId="42" fillId="6" borderId="0" xfId="1" applyFont="1" applyFill="1" applyBorder="1" applyAlignment="1" applyProtection="1">
      <alignment horizontal="right"/>
    </xf>
    <xf numFmtId="0" fontId="44" fillId="3" borderId="0" xfId="0" applyFont="1" applyFill="1" applyBorder="1" applyAlignment="1" applyProtection="1">
      <alignment vertical="center"/>
    </xf>
    <xf numFmtId="49" fontId="19" fillId="6" borderId="0" xfId="0" applyNumberFormat="1" applyFont="1" applyFill="1" applyBorder="1" applyAlignment="1" applyProtection="1">
      <alignment horizontal="left" vertical="top"/>
    </xf>
    <xf numFmtId="0" fontId="13" fillId="3" borderId="11" xfId="0" applyFont="1" applyFill="1" applyBorder="1" applyAlignment="1" applyProtection="1">
      <alignment horizontal="right"/>
    </xf>
    <xf numFmtId="0" fontId="5" fillId="7" borderId="0" xfId="0" applyFont="1" applyFill="1"/>
    <xf numFmtId="164" fontId="13" fillId="6" borderId="0" xfId="1" applyNumberFormat="1" applyFont="1" applyFill="1" applyBorder="1" applyAlignment="1" applyProtection="1">
      <alignment horizontal="right"/>
    </xf>
    <xf numFmtId="0" fontId="2" fillId="3" borderId="0" xfId="0" applyFont="1" applyFill="1" applyBorder="1" applyAlignment="1" applyProtection="1">
      <alignment vertical="center"/>
    </xf>
    <xf numFmtId="9" fontId="16" fillId="3" borderId="0" xfId="0" applyNumberFormat="1" applyFont="1" applyFill="1" applyBorder="1" applyAlignment="1" applyProtection="1">
      <alignment horizontal="right"/>
    </xf>
    <xf numFmtId="0" fontId="13" fillId="3" borderId="0" xfId="0" applyFont="1" applyFill="1" applyBorder="1" applyAlignment="1" applyProtection="1">
      <alignment horizontal="right" vertical="center" wrapText="1"/>
    </xf>
    <xf numFmtId="0" fontId="13" fillId="3" borderId="0" xfId="0" applyFont="1" applyFill="1" applyBorder="1" applyAlignment="1" applyProtection="1">
      <alignment horizontal="right"/>
    </xf>
    <xf numFmtId="164" fontId="18" fillId="3" borderId="0" xfId="1" applyNumberFormat="1" applyFont="1" applyFill="1" applyBorder="1" applyAlignment="1" applyProtection="1">
      <alignment horizontal="right"/>
    </xf>
    <xf numFmtId="14" fontId="45" fillId="3" borderId="0" xfId="0" applyNumberFormat="1" applyFont="1" applyFill="1" applyBorder="1" applyAlignment="1" applyProtection="1">
      <alignment horizontal="right" vertical="center"/>
    </xf>
    <xf numFmtId="0" fontId="46" fillId="6" borderId="11" xfId="1" applyNumberFormat="1" applyFont="1" applyFill="1" applyBorder="1" applyAlignment="1" applyProtection="1">
      <alignment horizontal="right" vertical="center"/>
    </xf>
    <xf numFmtId="164" fontId="6" fillId="3" borderId="0" xfId="1" applyNumberFormat="1" applyFont="1" applyFill="1" applyBorder="1" applyAlignment="1" applyProtection="1">
      <alignment horizontal="right"/>
    </xf>
    <xf numFmtId="1" fontId="13" fillId="8" borderId="0" xfId="1" applyNumberFormat="1" applyFont="1" applyFill="1" applyAlignment="1" applyProtection="1">
      <alignment horizontal="right"/>
    </xf>
    <xf numFmtId="164" fontId="6" fillId="3" borderId="13" xfId="1" applyNumberFormat="1" applyFont="1" applyFill="1" applyBorder="1" applyAlignment="1" applyProtection="1">
      <alignment horizontal="right"/>
    </xf>
    <xf numFmtId="164" fontId="13" fillId="6" borderId="11" xfId="1" applyNumberFormat="1" applyFont="1" applyFill="1" applyBorder="1" applyAlignment="1" applyProtection="1">
      <alignment horizontal="right"/>
    </xf>
    <xf numFmtId="0" fontId="6" fillId="3" borderId="13" xfId="0" applyFont="1" applyFill="1" applyBorder="1" applyAlignment="1" applyProtection="1">
      <alignment horizontal="right"/>
    </xf>
    <xf numFmtId="9" fontId="6" fillId="3" borderId="13" xfId="1" applyFont="1" applyFill="1" applyBorder="1" applyAlignment="1" applyProtection="1">
      <alignment horizontal="right" vertical="center"/>
    </xf>
    <xf numFmtId="164" fontId="6" fillId="3" borderId="0" xfId="1" applyNumberFormat="1" applyFont="1" applyFill="1" applyBorder="1" applyAlignment="1">
      <alignment horizontal="right"/>
    </xf>
    <xf numFmtId="14" fontId="35" fillId="3" borderId="1" xfId="0" applyNumberFormat="1" applyFont="1" applyFill="1" applyBorder="1" applyAlignment="1">
      <alignment horizontal="center" vertical="center"/>
    </xf>
    <xf numFmtId="0" fontId="2" fillId="3" borderId="1" xfId="0" applyFont="1" applyFill="1" applyBorder="1" applyAlignment="1">
      <alignment horizontal="center" vertical="center"/>
    </xf>
    <xf numFmtId="0" fontId="2" fillId="13" borderId="0" xfId="0" applyFont="1" applyFill="1" applyBorder="1" applyAlignment="1">
      <alignment vertical="top" wrapText="1"/>
    </xf>
    <xf numFmtId="0" fontId="0" fillId="0" borderId="0" xfId="0" applyAlignment="1">
      <alignment horizontal="left"/>
    </xf>
    <xf numFmtId="0" fontId="13" fillId="3" borderId="20" xfId="0" applyFont="1" applyFill="1" applyBorder="1" applyAlignment="1" applyProtection="1">
      <alignment horizontal="right" vertical="center" wrapText="1"/>
    </xf>
    <xf numFmtId="0" fontId="18" fillId="3" borderId="20" xfId="0" applyFont="1" applyFill="1" applyBorder="1" applyProtection="1"/>
    <xf numFmtId="0" fontId="19" fillId="3" borderId="20" xfId="0" applyFont="1" applyFill="1" applyBorder="1" applyAlignment="1" applyProtection="1">
      <alignment horizontal="left"/>
    </xf>
    <xf numFmtId="0" fontId="6" fillId="0" borderId="20" xfId="0" applyFont="1" applyBorder="1" applyProtection="1"/>
    <xf numFmtId="9" fontId="18" fillId="3" borderId="20" xfId="1" applyNumberFormat="1" applyFont="1" applyFill="1" applyBorder="1" applyAlignment="1" applyProtection="1">
      <alignment horizontal="right"/>
    </xf>
    <xf numFmtId="9" fontId="18" fillId="3" borderId="20" xfId="1" applyFont="1" applyFill="1" applyBorder="1" applyAlignment="1" applyProtection="1">
      <alignment horizontal="right"/>
    </xf>
    <xf numFmtId="164" fontId="18" fillId="3" borderId="20" xfId="1" applyNumberFormat="1" applyFont="1" applyFill="1" applyBorder="1" applyAlignment="1" applyProtection="1">
      <alignment horizontal="right"/>
    </xf>
    <xf numFmtId="0" fontId="20" fillId="3" borderId="0" xfId="0" applyFont="1" applyFill="1" applyBorder="1" applyProtection="1"/>
    <xf numFmtId="9" fontId="18" fillId="3" borderId="20" xfId="1" applyFont="1" applyFill="1" applyBorder="1" applyAlignment="1" applyProtection="1">
      <alignment vertical="center"/>
    </xf>
    <xf numFmtId="0" fontId="13" fillId="3" borderId="20" xfId="0" applyFont="1" applyFill="1" applyBorder="1" applyAlignment="1" applyProtection="1">
      <alignment vertical="center"/>
    </xf>
    <xf numFmtId="165" fontId="6" fillId="3" borderId="20" xfId="0" applyNumberFormat="1" applyFont="1" applyFill="1" applyBorder="1" applyAlignment="1" applyProtection="1">
      <alignment vertical="center"/>
    </xf>
    <xf numFmtId="17" fontId="28" fillId="3" borderId="20" xfId="0" applyNumberFormat="1" applyFont="1" applyFill="1" applyBorder="1" applyAlignment="1" applyProtection="1">
      <alignment horizontal="right" vertical="center"/>
    </xf>
    <xf numFmtId="17" fontId="13" fillId="3" borderId="20" xfId="0" applyNumberFormat="1" applyFont="1" applyFill="1" applyBorder="1" applyAlignment="1" applyProtection="1">
      <alignment horizontal="right" vertical="center"/>
    </xf>
    <xf numFmtId="0" fontId="36" fillId="3" borderId="20" xfId="0" applyFont="1" applyFill="1" applyBorder="1" applyAlignment="1" applyProtection="1">
      <alignment horizontal="left"/>
    </xf>
    <xf numFmtId="0" fontId="18" fillId="3" borderId="20" xfId="0" applyFont="1" applyFill="1" applyBorder="1" applyAlignment="1" applyProtection="1">
      <alignment horizontal="right"/>
    </xf>
    <xf numFmtId="0" fontId="6" fillId="3" borderId="20" xfId="0" applyFont="1" applyFill="1" applyBorder="1" applyProtection="1"/>
    <xf numFmtId="0" fontId="2" fillId="8" borderId="21" xfId="0" applyFont="1" applyFill="1" applyBorder="1" applyAlignment="1" applyProtection="1">
      <alignment vertical="center"/>
    </xf>
    <xf numFmtId="0" fontId="2" fillId="8" borderId="21" xfId="0" applyFont="1" applyFill="1" applyBorder="1" applyAlignment="1" applyProtection="1">
      <alignment horizontal="right" vertical="center"/>
    </xf>
    <xf numFmtId="9" fontId="8" fillId="8" borderId="21" xfId="1" applyFont="1" applyFill="1" applyBorder="1" applyAlignment="1" applyProtection="1">
      <alignment horizontal="right" vertical="center"/>
    </xf>
    <xf numFmtId="9" fontId="17" fillId="8" borderId="21" xfId="1" applyFont="1" applyFill="1" applyBorder="1" applyAlignment="1" applyProtection="1">
      <alignment vertical="center"/>
    </xf>
    <xf numFmtId="164" fontId="0" fillId="8" borderId="21" xfId="1" applyNumberFormat="1" applyFont="1" applyFill="1" applyBorder="1" applyAlignment="1" applyProtection="1">
      <alignment horizontal="right" vertical="center"/>
    </xf>
    <xf numFmtId="0" fontId="2" fillId="8" borderId="21" xfId="0" applyFont="1" applyFill="1" applyBorder="1" applyProtection="1"/>
    <xf numFmtId="0" fontId="2" fillId="10" borderId="21" xfId="0" applyFont="1" applyFill="1" applyBorder="1" applyProtection="1"/>
    <xf numFmtId="164" fontId="28" fillId="10" borderId="21" xfId="1" applyNumberFormat="1" applyFont="1" applyFill="1" applyBorder="1" applyAlignment="1" applyProtection="1">
      <alignment horizontal="right" vertical="center"/>
    </xf>
    <xf numFmtId="164" fontId="8" fillId="8" borderId="21" xfId="1" applyNumberFormat="1" applyFont="1" applyFill="1" applyBorder="1" applyAlignment="1" applyProtection="1">
      <alignment horizontal="right" vertical="center"/>
    </xf>
    <xf numFmtId="0" fontId="6" fillId="3" borderId="0" xfId="0" applyFont="1" applyFill="1" applyBorder="1" applyAlignment="1">
      <alignment horizontal="left"/>
    </xf>
    <xf numFmtId="0" fontId="6" fillId="3" borderId="22" xfId="0" applyFont="1" applyFill="1" applyBorder="1" applyAlignment="1" applyProtection="1">
      <alignment horizontal="left"/>
    </xf>
    <xf numFmtId="0" fontId="6" fillId="3" borderId="22" xfId="0" applyFont="1" applyFill="1" applyBorder="1" applyAlignment="1">
      <alignment horizontal="right"/>
    </xf>
    <xf numFmtId="164" fontId="6" fillId="3" borderId="22" xfId="1" applyNumberFormat="1" applyFont="1" applyFill="1" applyBorder="1" applyAlignment="1">
      <alignment horizontal="right"/>
    </xf>
    <xf numFmtId="9" fontId="6" fillId="3" borderId="22" xfId="1" applyFont="1" applyFill="1" applyBorder="1" applyAlignment="1">
      <alignment horizontal="right"/>
    </xf>
    <xf numFmtId="0" fontId="18" fillId="3" borderId="0" xfId="0" applyFont="1" applyFill="1" applyBorder="1" applyProtection="1"/>
    <xf numFmtId="0" fontId="19" fillId="3" borderId="0" xfId="0" applyFont="1" applyFill="1" applyBorder="1" applyAlignment="1" applyProtection="1">
      <alignment horizontal="left"/>
    </xf>
    <xf numFmtId="0" fontId="18" fillId="3" borderId="12" xfId="0" applyFont="1" applyFill="1" applyBorder="1" applyProtection="1"/>
    <xf numFmtId="0" fontId="19" fillId="3" borderId="12" xfId="0" applyFont="1" applyFill="1" applyBorder="1" applyAlignment="1" applyProtection="1">
      <alignment horizontal="left"/>
    </xf>
    <xf numFmtId="9" fontId="18" fillId="3" borderId="12" xfId="1" applyFont="1" applyFill="1" applyBorder="1" applyAlignment="1" applyProtection="1">
      <alignment horizontal="right"/>
    </xf>
    <xf numFmtId="0" fontId="6" fillId="0" borderId="12" xfId="0" applyFont="1" applyBorder="1" applyProtection="1"/>
    <xf numFmtId="0" fontId="6" fillId="3" borderId="12" xfId="0" applyFont="1" applyFill="1" applyBorder="1" applyProtection="1"/>
    <xf numFmtId="0" fontId="6" fillId="3" borderId="0" xfId="0" applyFont="1" applyFill="1"/>
    <xf numFmtId="0" fontId="6" fillId="3" borderId="0" xfId="0" applyFont="1" applyFill="1" applyBorder="1"/>
    <xf numFmtId="0" fontId="6" fillId="3" borderId="22" xfId="0" applyFont="1" applyFill="1" applyBorder="1"/>
    <xf numFmtId="0" fontId="13" fillId="6" borderId="0" xfId="0" applyFont="1" applyFill="1" applyAlignment="1">
      <alignment vertical="center"/>
    </xf>
    <xf numFmtId="0" fontId="6" fillId="3" borderId="12" xfId="0" applyFont="1" applyFill="1" applyBorder="1"/>
    <xf numFmtId="0" fontId="6" fillId="3" borderId="0" xfId="0" applyFont="1" applyFill="1" applyBorder="1" applyAlignment="1" applyProtection="1">
      <alignment horizontal="right" vertical="center"/>
    </xf>
    <xf numFmtId="0" fontId="13" fillId="3" borderId="20" xfId="0" applyFont="1" applyFill="1" applyBorder="1" applyAlignment="1" applyProtection="1">
      <alignment horizontal="left" vertical="center" wrapText="1"/>
    </xf>
    <xf numFmtId="0" fontId="2" fillId="6" borderId="11" xfId="0" applyFont="1" applyFill="1" applyBorder="1" applyAlignment="1" applyProtection="1">
      <alignment horizontal="left" vertical="center"/>
    </xf>
    <xf numFmtId="14" fontId="28" fillId="3" borderId="0" xfId="0" applyNumberFormat="1" applyFont="1" applyFill="1" applyBorder="1" applyAlignment="1" applyProtection="1">
      <alignment horizontal="center" vertical="center"/>
    </xf>
    <xf numFmtId="14" fontId="13" fillId="3" borderId="0" xfId="0" applyNumberFormat="1" applyFont="1" applyFill="1" applyBorder="1" applyAlignment="1" applyProtection="1">
      <alignment horizontal="center" vertical="center"/>
    </xf>
    <xf numFmtId="9" fontId="36" fillId="3" borderId="0" xfId="0" applyNumberFormat="1" applyFont="1" applyFill="1" applyAlignment="1" applyProtection="1">
      <alignment horizontal="left"/>
    </xf>
    <xf numFmtId="0" fontId="48" fillId="3" borderId="0" xfId="0" applyFont="1" applyFill="1"/>
    <xf numFmtId="0" fontId="18" fillId="3" borderId="0" xfId="0" applyFont="1" applyFill="1" applyBorder="1" applyAlignment="1" applyProtection="1">
      <alignment horizontal="left"/>
    </xf>
    <xf numFmtId="0" fontId="49" fillId="3" borderId="10" xfId="0" applyFont="1" applyFill="1" applyBorder="1" applyAlignment="1" applyProtection="1">
      <alignment vertical="center"/>
    </xf>
    <xf numFmtId="0" fontId="49" fillId="3" borderId="13" xfId="0" applyFont="1" applyFill="1" applyBorder="1" applyAlignment="1" applyProtection="1">
      <alignment vertical="center"/>
    </xf>
    <xf numFmtId="0" fontId="0" fillId="3" borderId="0" xfId="0" applyFont="1" applyFill="1"/>
    <xf numFmtId="0" fontId="48" fillId="3" borderId="0" xfId="0" applyFont="1" applyFill="1" applyProtection="1"/>
    <xf numFmtId="0" fontId="18" fillId="3" borderId="13" xfId="0" applyFont="1" applyFill="1" applyBorder="1" applyAlignment="1" applyProtection="1">
      <alignment vertical="center"/>
    </xf>
    <xf numFmtId="0" fontId="50" fillId="3" borderId="0" xfId="0" applyFont="1" applyFill="1" applyBorder="1" applyProtection="1"/>
    <xf numFmtId="10" fontId="51" fillId="3" borderId="0" xfId="1" applyNumberFormat="1" applyFont="1" applyFill="1" applyBorder="1" applyAlignment="1" applyProtection="1">
      <alignment horizontal="right"/>
    </xf>
    <xf numFmtId="9" fontId="48" fillId="3" borderId="0" xfId="0" applyNumberFormat="1" applyFont="1" applyFill="1" applyBorder="1" applyProtection="1"/>
    <xf numFmtId="9" fontId="48" fillId="3" borderId="0" xfId="0" applyNumberFormat="1" applyFont="1" applyFill="1" applyProtection="1"/>
    <xf numFmtId="1" fontId="52" fillId="3" borderId="0" xfId="0" applyNumberFormat="1" applyFont="1" applyFill="1" applyAlignment="1" applyProtection="1">
      <alignment horizontal="right"/>
    </xf>
    <xf numFmtId="0" fontId="52" fillId="0" borderId="0" xfId="0" applyFont="1" applyFill="1" applyBorder="1" applyAlignment="1" applyProtection="1">
      <alignment vertical="center"/>
    </xf>
    <xf numFmtId="0" fontId="18" fillId="3" borderId="0" xfId="0" applyFont="1" applyFill="1" applyBorder="1" applyAlignment="1">
      <alignment horizontal="right"/>
    </xf>
    <xf numFmtId="1" fontId="52" fillId="3" borderId="0" xfId="0" applyNumberFormat="1" applyFont="1" applyFill="1" applyBorder="1" applyAlignment="1" applyProtection="1">
      <alignment horizontal="right"/>
    </xf>
    <xf numFmtId="1" fontId="48" fillId="3" borderId="0" xfId="0" applyNumberFormat="1" applyFont="1" applyFill="1" applyAlignment="1" applyProtection="1">
      <alignment horizontal="right"/>
    </xf>
    <xf numFmtId="1" fontId="48" fillId="3" borderId="0" xfId="0" applyNumberFormat="1" applyFont="1" applyFill="1" applyBorder="1" applyAlignment="1" applyProtection="1">
      <alignment horizontal="right"/>
    </xf>
    <xf numFmtId="0" fontId="53" fillId="3" borderId="0" xfId="0" applyFont="1" applyFill="1" applyBorder="1" applyAlignment="1" applyProtection="1">
      <alignment horizontal="left" vertical="center"/>
    </xf>
    <xf numFmtId="9" fontId="53" fillId="3" borderId="0" xfId="0" applyNumberFormat="1" applyFont="1" applyFill="1" applyBorder="1" applyAlignment="1" applyProtection="1">
      <alignment horizontal="left" vertical="center"/>
    </xf>
    <xf numFmtId="164" fontId="53" fillId="3" borderId="0" xfId="0" applyNumberFormat="1" applyFont="1" applyFill="1" applyBorder="1" applyAlignment="1" applyProtection="1">
      <alignment horizontal="left" vertical="center"/>
    </xf>
    <xf numFmtId="49" fontId="53" fillId="3" borderId="0" xfId="0" applyNumberFormat="1" applyFont="1" applyFill="1" applyBorder="1" applyAlignment="1" applyProtection="1">
      <alignment horizontal="left" vertical="center"/>
    </xf>
    <xf numFmtId="0" fontId="53" fillId="3" borderId="0" xfId="0" applyFont="1" applyFill="1" applyBorder="1" applyAlignment="1" applyProtection="1">
      <alignment vertical="center"/>
    </xf>
    <xf numFmtId="14" fontId="2" fillId="3" borderId="0" xfId="0" applyNumberFormat="1" applyFont="1" applyFill="1" applyBorder="1" applyAlignment="1">
      <alignment horizontal="left"/>
    </xf>
    <xf numFmtId="0" fontId="0" fillId="0" borderId="0" xfId="0" applyFont="1" applyFill="1"/>
    <xf numFmtId="0" fontId="5" fillId="13" borderId="0" xfId="0" applyFont="1" applyFill="1" applyBorder="1" applyAlignment="1">
      <alignment vertical="center"/>
    </xf>
    <xf numFmtId="0" fontId="13" fillId="13" borderId="0" xfId="0" applyFont="1" applyFill="1" applyBorder="1" applyAlignment="1">
      <alignment horizontal="left" vertical="center"/>
    </xf>
    <xf numFmtId="0" fontId="13" fillId="13" borderId="0" xfId="0" applyFont="1" applyFill="1" applyBorder="1" applyAlignment="1">
      <alignment horizontal="right" vertical="center"/>
    </xf>
    <xf numFmtId="0" fontId="13" fillId="13" borderId="0" xfId="0" applyFont="1" applyFill="1" applyBorder="1" applyAlignment="1">
      <alignment horizontal="center" vertical="center" wrapText="1"/>
    </xf>
    <xf numFmtId="0" fontId="6" fillId="3" borderId="0" xfId="0" applyFont="1" applyFill="1" applyAlignment="1">
      <alignment horizontal="right" vertical="center" wrapText="1"/>
    </xf>
    <xf numFmtId="165" fontId="2" fillId="3" borderId="0" xfId="0" applyNumberFormat="1" applyFont="1" applyFill="1" applyBorder="1" applyAlignment="1">
      <alignment horizontal="left" vertical="center" wrapText="1"/>
    </xf>
    <xf numFmtId="165" fontId="13" fillId="3" borderId="0" xfId="0" applyNumberFormat="1" applyFont="1" applyFill="1" applyBorder="1" applyAlignment="1">
      <alignment horizontal="right" vertical="center" wrapText="1"/>
    </xf>
    <xf numFmtId="0" fontId="6" fillId="0" borderId="0" xfId="0" applyFont="1" applyFill="1" applyAlignment="1">
      <alignment horizontal="right" vertical="center" wrapText="1"/>
    </xf>
    <xf numFmtId="165" fontId="13" fillId="3" borderId="10" xfId="0" applyNumberFormat="1" applyFont="1" applyFill="1" applyBorder="1" applyAlignment="1">
      <alignment horizontal="left" vertical="center" wrapText="1"/>
    </xf>
    <xf numFmtId="165" fontId="13" fillId="3" borderId="10" xfId="0" applyNumberFormat="1" applyFont="1" applyFill="1" applyBorder="1" applyAlignment="1">
      <alignment horizontal="right" vertical="center" wrapText="1"/>
    </xf>
    <xf numFmtId="9" fontId="13" fillId="3" borderId="10" xfId="1" applyFont="1" applyFill="1" applyBorder="1" applyAlignment="1">
      <alignment horizontal="right" vertical="center" wrapText="1"/>
    </xf>
    <xf numFmtId="9" fontId="13" fillId="3" borderId="7" xfId="1" applyFont="1" applyFill="1" applyBorder="1" applyAlignment="1" applyProtection="1">
      <alignment horizontal="right" vertical="center" wrapText="1"/>
    </xf>
    <xf numFmtId="9" fontId="13" fillId="3" borderId="23" xfId="1" applyFont="1" applyFill="1" applyBorder="1" applyAlignment="1" applyProtection="1">
      <alignment horizontal="right" vertical="center" wrapText="1"/>
    </xf>
    <xf numFmtId="0" fontId="13" fillId="3" borderId="0" xfId="0" applyFont="1" applyFill="1" applyBorder="1" applyAlignment="1">
      <alignment vertical="center"/>
    </xf>
    <xf numFmtId="0" fontId="6" fillId="0" borderId="0" xfId="0" applyFont="1" applyFill="1"/>
    <xf numFmtId="0" fontId="13" fillId="8" borderId="0" xfId="0" applyFont="1" applyFill="1" applyBorder="1"/>
    <xf numFmtId="44" fontId="54" fillId="8" borderId="0" xfId="3" applyFont="1" applyFill="1" applyBorder="1" applyAlignment="1">
      <alignment horizontal="right"/>
    </xf>
    <xf numFmtId="44" fontId="33" fillId="8" borderId="0" xfId="3" applyFont="1" applyFill="1" applyBorder="1" applyAlignment="1">
      <alignment horizontal="right"/>
    </xf>
    <xf numFmtId="44" fontId="6" fillId="8" borderId="0" xfId="3" applyFont="1" applyFill="1"/>
    <xf numFmtId="44" fontId="6" fillId="8" borderId="0" xfId="3" applyFont="1" applyFill="1" applyBorder="1"/>
    <xf numFmtId="44" fontId="6" fillId="8" borderId="24" xfId="3" applyFont="1" applyFill="1" applyBorder="1"/>
    <xf numFmtId="44" fontId="6" fillId="3" borderId="25" xfId="3" applyFont="1" applyFill="1" applyBorder="1" applyProtection="1"/>
    <xf numFmtId="44" fontId="33" fillId="3" borderId="0" xfId="3" applyFont="1" applyFill="1" applyBorder="1"/>
    <xf numFmtId="168" fontId="33" fillId="3" borderId="0" xfId="0" applyNumberFormat="1" applyFont="1" applyFill="1"/>
    <xf numFmtId="0" fontId="6" fillId="3" borderId="26" xfId="0" applyFont="1" applyFill="1" applyBorder="1"/>
    <xf numFmtId="44" fontId="54" fillId="3" borderId="27" xfId="3" applyFont="1" applyFill="1" applyBorder="1"/>
    <xf numFmtId="44" fontId="6" fillId="3" borderId="28" xfId="3" applyFont="1" applyFill="1" applyBorder="1" applyProtection="1"/>
    <xf numFmtId="44" fontId="54" fillId="3" borderId="0" xfId="3" applyFont="1" applyFill="1" applyBorder="1"/>
    <xf numFmtId="165" fontId="6" fillId="3" borderId="10" xfId="0" applyNumberFormat="1" applyFont="1" applyFill="1" applyBorder="1" applyAlignment="1">
      <alignment vertical="center"/>
    </xf>
    <xf numFmtId="44" fontId="6" fillId="3" borderId="29" xfId="3" applyFont="1" applyFill="1" applyBorder="1" applyProtection="1"/>
    <xf numFmtId="44" fontId="33" fillId="3" borderId="10" xfId="3" applyFont="1" applyFill="1" applyBorder="1" applyAlignment="1">
      <alignment vertical="center"/>
    </xf>
    <xf numFmtId="165" fontId="6" fillId="3" borderId="30" xfId="0" applyNumberFormat="1" applyFont="1" applyFill="1" applyBorder="1" applyAlignment="1">
      <alignment vertical="center"/>
    </xf>
    <xf numFmtId="44" fontId="54" fillId="3" borderId="10" xfId="3" applyFont="1" applyFill="1" applyBorder="1" applyAlignment="1">
      <alignment vertical="center"/>
    </xf>
    <xf numFmtId="0" fontId="6" fillId="3" borderId="31" xfId="0" applyFont="1" applyFill="1" applyBorder="1"/>
    <xf numFmtId="10" fontId="19" fillId="3" borderId="0" xfId="0" applyNumberFormat="1" applyFont="1" applyFill="1" applyAlignment="1">
      <alignment horizontal="right"/>
    </xf>
    <xf numFmtId="10" fontId="36" fillId="3" borderId="0" xfId="0" applyNumberFormat="1" applyFont="1" applyFill="1"/>
    <xf numFmtId="0" fontId="6" fillId="3" borderId="0" xfId="0" applyFont="1" applyFill="1" applyAlignment="1">
      <alignment horizontal="right" vertical="center"/>
    </xf>
    <xf numFmtId="0" fontId="6" fillId="0" borderId="0" xfId="0" applyFont="1" applyFill="1" applyAlignment="1">
      <alignment horizontal="right" vertical="center"/>
    </xf>
    <xf numFmtId="168" fontId="2" fillId="3" borderId="10" xfId="3" applyNumberFormat="1" applyFont="1" applyFill="1" applyBorder="1" applyAlignment="1">
      <alignment horizontal="left" vertical="center" wrapText="1"/>
    </xf>
    <xf numFmtId="168" fontId="13" fillId="3" borderId="10" xfId="3" applyNumberFormat="1" applyFont="1" applyFill="1" applyBorder="1" applyAlignment="1">
      <alignment horizontal="right" vertical="center" wrapText="1"/>
    </xf>
    <xf numFmtId="168" fontId="13" fillId="3" borderId="7" xfId="3" applyNumberFormat="1" applyFont="1" applyFill="1" applyBorder="1" applyAlignment="1" applyProtection="1">
      <alignment horizontal="right" vertical="center" wrapText="1"/>
    </xf>
    <xf numFmtId="9" fontId="54" fillId="3" borderId="10" xfId="1" applyFont="1" applyFill="1" applyBorder="1" applyAlignment="1">
      <alignment horizontal="right" vertical="center" wrapText="1"/>
    </xf>
    <xf numFmtId="165" fontId="13" fillId="8" borderId="0" xfId="0" applyNumberFormat="1" applyFont="1" applyFill="1" applyBorder="1" applyAlignment="1">
      <alignment horizontal="right"/>
    </xf>
    <xf numFmtId="1" fontId="13" fillId="8" borderId="0" xfId="0" applyNumberFormat="1" applyFont="1" applyFill="1" applyBorder="1" applyAlignment="1">
      <alignment horizontal="right"/>
    </xf>
    <xf numFmtId="0" fontId="54" fillId="8" borderId="0" xfId="3" applyNumberFormat="1" applyFont="1" applyFill="1" applyBorder="1" applyAlignment="1">
      <alignment horizontal="right"/>
    </xf>
    <xf numFmtId="44" fontId="54" fillId="8" borderId="26" xfId="3" applyFont="1" applyFill="1" applyBorder="1" applyAlignment="1">
      <alignment horizontal="right"/>
    </xf>
    <xf numFmtId="44" fontId="54" fillId="8" borderId="32" xfId="0" applyNumberFormat="1" applyFont="1" applyFill="1" applyBorder="1"/>
    <xf numFmtId="44" fontId="54" fillId="8" borderId="0" xfId="0" applyNumberFormat="1" applyFont="1" applyFill="1"/>
    <xf numFmtId="165" fontId="6" fillId="3" borderId="0" xfId="0" applyNumberFormat="1" applyFont="1" applyFill="1" applyBorder="1" applyAlignment="1">
      <alignment horizontal="right"/>
    </xf>
    <xf numFmtId="44" fontId="33" fillId="3" borderId="0" xfId="3" applyFont="1" applyFill="1" applyBorder="1" applyAlignment="1">
      <alignment horizontal="right"/>
    </xf>
    <xf numFmtId="1" fontId="6" fillId="3" borderId="0" xfId="0" applyNumberFormat="1" applyFont="1" applyFill="1" applyBorder="1" applyAlignment="1">
      <alignment horizontal="right"/>
    </xf>
    <xf numFmtId="44" fontId="33" fillId="3" borderId="26" xfId="3" applyFont="1" applyFill="1" applyBorder="1" applyAlignment="1">
      <alignment horizontal="right"/>
    </xf>
    <xf numFmtId="44" fontId="54" fillId="3" borderId="32" xfId="0" applyNumberFormat="1" applyFont="1" applyFill="1" applyBorder="1"/>
    <xf numFmtId="44" fontId="54" fillId="3" borderId="0" xfId="0" applyNumberFormat="1" applyFont="1" applyFill="1"/>
    <xf numFmtId="44" fontId="33" fillId="3" borderId="10" xfId="3" applyFont="1" applyFill="1" applyBorder="1" applyAlignment="1">
      <alignment horizontal="right" vertical="center"/>
    </xf>
    <xf numFmtId="1" fontId="6" fillId="3" borderId="10" xfId="0" applyNumberFormat="1" applyFont="1" applyFill="1" applyBorder="1" applyAlignment="1">
      <alignment vertical="center"/>
    </xf>
    <xf numFmtId="44" fontId="33" fillId="3" borderId="30" xfId="3" applyFont="1" applyFill="1" applyBorder="1" applyAlignment="1">
      <alignment vertical="center"/>
    </xf>
    <xf numFmtId="44" fontId="54" fillId="3" borderId="33" xfId="3" applyFont="1" applyFill="1" applyBorder="1" applyAlignment="1">
      <alignment vertical="center"/>
    </xf>
    <xf numFmtId="49" fontId="19" fillId="3" borderId="0" xfId="0" applyNumberFormat="1" applyFont="1" applyFill="1" applyAlignment="1">
      <alignment horizontal="right"/>
    </xf>
    <xf numFmtId="10" fontId="36" fillId="3" borderId="0" xfId="0" applyNumberFormat="1" applyFont="1" applyFill="1" applyBorder="1"/>
    <xf numFmtId="0" fontId="6" fillId="3" borderId="0" xfId="0" applyFont="1" applyFill="1" applyBorder="1" applyAlignment="1">
      <alignment horizontal="right" wrapText="1"/>
    </xf>
    <xf numFmtId="165" fontId="13" fillId="8" borderId="0" xfId="0" applyNumberFormat="1" applyFont="1" applyFill="1" applyBorder="1" applyAlignment="1">
      <alignment horizontal="right" vertical="center" wrapText="1"/>
    </xf>
    <xf numFmtId="0" fontId="6" fillId="0" borderId="0" xfId="0" applyFont="1" applyFill="1" applyBorder="1" applyAlignment="1">
      <alignment horizontal="right" wrapText="1"/>
    </xf>
    <xf numFmtId="0" fontId="13" fillId="3" borderId="0" xfId="0" applyFont="1" applyFill="1" applyAlignment="1">
      <alignment vertical="center"/>
    </xf>
    <xf numFmtId="165" fontId="13" fillId="3" borderId="10" xfId="0" applyNumberFormat="1" applyFont="1" applyFill="1" applyBorder="1" applyAlignment="1">
      <alignment vertical="center"/>
    </xf>
    <xf numFmtId="165" fontId="13" fillId="8" borderId="10" xfId="0" applyNumberFormat="1" applyFont="1" applyFill="1" applyBorder="1" applyAlignment="1">
      <alignment vertical="center"/>
    </xf>
    <xf numFmtId="0" fontId="13" fillId="0" borderId="0" xfId="0" applyFont="1" applyFill="1" applyAlignment="1">
      <alignment vertical="center"/>
    </xf>
    <xf numFmtId="10" fontId="13" fillId="8" borderId="0" xfId="1" applyNumberFormat="1" applyFont="1" applyFill="1" applyBorder="1" applyAlignment="1">
      <alignment horizontal="right"/>
    </xf>
    <xf numFmtId="9" fontId="6" fillId="8" borderId="34" xfId="1" applyFont="1" applyFill="1" applyBorder="1"/>
    <xf numFmtId="9" fontId="6" fillId="8" borderId="0" xfId="1" applyFont="1" applyFill="1" applyBorder="1"/>
    <xf numFmtId="164" fontId="13" fillId="8" borderId="0" xfId="1" applyNumberFormat="1" applyFont="1" applyFill="1" applyBorder="1"/>
    <xf numFmtId="44" fontId="54" fillId="7" borderId="0" xfId="0" applyNumberFormat="1" applyFont="1" applyFill="1" applyBorder="1"/>
    <xf numFmtId="10" fontId="6" fillId="3" borderId="0" xfId="1" applyNumberFormat="1" applyFont="1" applyFill="1" applyBorder="1" applyAlignment="1">
      <alignment horizontal="right"/>
    </xf>
    <xf numFmtId="9" fontId="6" fillId="3" borderId="35" xfId="1" applyFont="1" applyFill="1" applyBorder="1"/>
    <xf numFmtId="9" fontId="6" fillId="3" borderId="0" xfId="1" applyFont="1" applyFill="1" applyBorder="1"/>
    <xf numFmtId="164" fontId="6" fillId="3" borderId="0" xfId="1" applyNumberFormat="1" applyFont="1" applyFill="1"/>
    <xf numFmtId="44" fontId="54" fillId="8" borderId="0" xfId="0" applyNumberFormat="1" applyFont="1" applyFill="1" applyBorder="1"/>
    <xf numFmtId="10" fontId="6" fillId="3" borderId="10" xfId="1" applyNumberFormat="1" applyFont="1" applyFill="1" applyBorder="1" applyAlignment="1">
      <alignment vertical="center"/>
    </xf>
    <xf numFmtId="9" fontId="6" fillId="3" borderId="36" xfId="1" applyFont="1" applyFill="1" applyBorder="1" applyAlignment="1">
      <alignment vertical="center"/>
    </xf>
    <xf numFmtId="9" fontId="6" fillId="3" borderId="10" xfId="1" applyFont="1" applyFill="1" applyBorder="1" applyAlignment="1">
      <alignment vertical="center"/>
    </xf>
    <xf numFmtId="164" fontId="6" fillId="3" borderId="10" xfId="1" applyNumberFormat="1" applyFont="1" applyFill="1" applyBorder="1" applyAlignment="1">
      <alignment vertical="center"/>
    </xf>
    <xf numFmtId="44" fontId="54" fillId="8" borderId="10" xfId="3" applyFont="1" applyFill="1" applyBorder="1" applyAlignment="1">
      <alignment vertical="center"/>
    </xf>
    <xf numFmtId="0" fontId="55" fillId="3" borderId="0" xfId="0" applyFont="1" applyFill="1"/>
    <xf numFmtId="0" fontId="55" fillId="3" borderId="0" xfId="0" applyFont="1" applyFill="1" applyAlignment="1">
      <alignment horizontal="right"/>
    </xf>
    <xf numFmtId="165" fontId="13" fillId="3" borderId="10" xfId="0" applyNumberFormat="1" applyFont="1" applyFill="1" applyBorder="1" applyAlignment="1">
      <alignment horizontal="right" vertical="center"/>
    </xf>
    <xf numFmtId="165" fontId="13" fillId="3" borderId="0" xfId="0" applyNumberFormat="1" applyFont="1" applyFill="1" applyBorder="1" applyAlignment="1">
      <alignment vertical="center"/>
    </xf>
    <xf numFmtId="165" fontId="13" fillId="14" borderId="10" xfId="0" applyNumberFormat="1" applyFont="1" applyFill="1" applyBorder="1" applyAlignment="1">
      <alignment horizontal="right" vertical="center" wrapText="1"/>
    </xf>
    <xf numFmtId="0" fontId="13" fillId="14" borderId="0" xfId="0" applyFont="1" applyFill="1" applyBorder="1"/>
    <xf numFmtId="44" fontId="54" fillId="14" borderId="0" xfId="1" applyNumberFormat="1" applyFont="1" applyFill="1" applyBorder="1" applyAlignment="1">
      <alignment horizontal="right"/>
    </xf>
    <xf numFmtId="0" fontId="6" fillId="14" borderId="0" xfId="0" applyFont="1" applyFill="1" applyBorder="1"/>
    <xf numFmtId="44" fontId="33" fillId="14" borderId="0" xfId="3" applyFont="1" applyFill="1" applyBorder="1"/>
    <xf numFmtId="9" fontId="6" fillId="14" borderId="0" xfId="1" applyFont="1" applyFill="1" applyBorder="1"/>
    <xf numFmtId="9" fontId="13" fillId="14" borderId="0" xfId="1" applyFont="1" applyFill="1" applyBorder="1"/>
    <xf numFmtId="164" fontId="13" fillId="14" borderId="0" xfId="1" applyNumberFormat="1" applyFont="1" applyFill="1" applyBorder="1"/>
    <xf numFmtId="44" fontId="54" fillId="14" borderId="32" xfId="0" applyNumberFormat="1" applyFont="1" applyFill="1" applyBorder="1"/>
    <xf numFmtId="44" fontId="54" fillId="15" borderId="0" xfId="0" applyNumberFormat="1" applyFont="1" applyFill="1" applyBorder="1"/>
    <xf numFmtId="44" fontId="6" fillId="16" borderId="37" xfId="3" applyFont="1" applyFill="1" applyBorder="1" applyAlignment="1" applyProtection="1">
      <alignment horizontal="right"/>
      <protection locked="0"/>
    </xf>
    <xf numFmtId="9" fontId="13" fillId="3" borderId="0" xfId="1" applyFont="1" applyFill="1" applyBorder="1"/>
    <xf numFmtId="44" fontId="54" fillId="14" borderId="0" xfId="0" applyNumberFormat="1" applyFont="1" applyFill="1" applyBorder="1"/>
    <xf numFmtId="44" fontId="6" fillId="16" borderId="6" xfId="3" applyFont="1" applyFill="1" applyBorder="1" applyAlignment="1" applyProtection="1">
      <alignment horizontal="right"/>
      <protection locked="0"/>
    </xf>
    <xf numFmtId="44" fontId="6" fillId="16" borderId="38" xfId="3" applyFont="1" applyFill="1" applyBorder="1" applyAlignment="1" applyProtection="1">
      <alignment vertical="center"/>
      <protection locked="0"/>
    </xf>
    <xf numFmtId="44" fontId="54" fillId="14" borderId="10" xfId="3" applyFont="1" applyFill="1" applyBorder="1" applyAlignment="1">
      <alignment vertical="center"/>
    </xf>
    <xf numFmtId="0" fontId="6" fillId="16" borderId="1" xfId="0" applyFont="1" applyFill="1" applyBorder="1" applyAlignment="1">
      <alignment wrapText="1"/>
    </xf>
    <xf numFmtId="0" fontId="13" fillId="7" borderId="0" xfId="0" applyFont="1" applyFill="1" applyBorder="1" applyAlignment="1">
      <alignment vertical="center"/>
    </xf>
    <xf numFmtId="0" fontId="2" fillId="8" borderId="39" xfId="0" applyFont="1" applyFill="1" applyBorder="1" applyAlignment="1" applyProtection="1">
      <alignment vertical="center"/>
    </xf>
    <xf numFmtId="0" fontId="6" fillId="3" borderId="22" xfId="0" applyFont="1" applyFill="1" applyBorder="1" applyAlignment="1">
      <alignment horizontal="left"/>
    </xf>
    <xf numFmtId="0" fontId="13" fillId="6" borderId="0" xfId="0" applyFont="1" applyFill="1" applyBorder="1" applyAlignment="1">
      <alignment vertical="center"/>
    </xf>
    <xf numFmtId="0" fontId="13" fillId="5" borderId="40" xfId="0" applyFont="1" applyFill="1" applyBorder="1" applyAlignment="1">
      <alignment vertical="center"/>
    </xf>
    <xf numFmtId="0" fontId="13" fillId="5" borderId="40" xfId="0" applyFont="1" applyFill="1" applyBorder="1" applyAlignment="1">
      <alignment horizontal="left" vertical="center"/>
    </xf>
    <xf numFmtId="0" fontId="13" fillId="5" borderId="40" xfId="0" applyFont="1" applyFill="1" applyBorder="1" applyAlignment="1">
      <alignment horizontal="right" vertical="center"/>
    </xf>
    <xf numFmtId="164" fontId="13" fillId="5" borderId="40" xfId="0" applyNumberFormat="1" applyFont="1" applyFill="1" applyBorder="1" applyAlignment="1">
      <alignment horizontal="right" vertical="center"/>
    </xf>
    <xf numFmtId="9" fontId="13" fillId="5" borderId="40" xfId="0" applyNumberFormat="1" applyFont="1" applyFill="1" applyBorder="1" applyAlignment="1">
      <alignment horizontal="right" vertical="center"/>
    </xf>
    <xf numFmtId="0" fontId="34" fillId="4" borderId="0" xfId="0" applyFont="1" applyFill="1" applyAlignment="1">
      <alignment wrapText="1"/>
    </xf>
    <xf numFmtId="0" fontId="8" fillId="4" borderId="0" xfId="0" applyFont="1" applyFill="1" applyAlignment="1">
      <alignment horizontal="center" vertical="center" wrapText="1"/>
    </xf>
    <xf numFmtId="166" fontId="8" fillId="7" borderId="0" xfId="2" applyNumberFormat="1" applyFont="1" applyFill="1" applyAlignment="1">
      <alignment horizontal="left" vertical="top"/>
    </xf>
    <xf numFmtId="0" fontId="13" fillId="7" borderId="0" xfId="0" applyFont="1" applyFill="1" applyBorder="1" applyAlignment="1">
      <alignment horizontal="center"/>
    </xf>
    <xf numFmtId="14" fontId="6" fillId="0" borderId="0" xfId="0" applyNumberFormat="1" applyFont="1" applyAlignment="1">
      <alignment horizontal="left"/>
    </xf>
    <xf numFmtId="169" fontId="6" fillId="3" borderId="0" xfId="0" applyNumberFormat="1" applyFont="1" applyFill="1" applyBorder="1" applyAlignment="1" applyProtection="1">
      <alignment horizontal="right"/>
    </xf>
    <xf numFmtId="169" fontId="15" fillId="3" borderId="0" xfId="0" applyNumberFormat="1" applyFont="1" applyFill="1" applyBorder="1" applyAlignment="1" applyProtection="1">
      <alignment horizontal="right"/>
    </xf>
    <xf numFmtId="170" fontId="28" fillId="3" borderId="0" xfId="0" applyNumberFormat="1" applyFont="1" applyFill="1" applyBorder="1" applyAlignment="1" applyProtection="1">
      <alignment horizontal="right" vertical="center"/>
    </xf>
    <xf numFmtId="170" fontId="14" fillId="3" borderId="0" xfId="0" applyNumberFormat="1" applyFont="1" applyFill="1" applyBorder="1" applyAlignment="1" applyProtection="1">
      <alignment horizontal="right" vertical="center"/>
    </xf>
    <xf numFmtId="164" fontId="4" fillId="3" borderId="0" xfId="1" applyNumberFormat="1" applyFont="1" applyFill="1" applyBorder="1" applyAlignment="1" applyProtection="1">
      <alignment horizontal="right" vertical="center"/>
    </xf>
    <xf numFmtId="17" fontId="11" fillId="0" borderId="0" xfId="0" applyNumberFormat="1" applyFont="1" applyBorder="1"/>
    <xf numFmtId="14" fontId="0" fillId="0" borderId="0" xfId="0" applyNumberFormat="1" applyBorder="1"/>
    <xf numFmtId="0" fontId="0" fillId="0" borderId="0" xfId="0" applyBorder="1"/>
    <xf numFmtId="1" fontId="47" fillId="3" borderId="0" xfId="0" applyNumberFormat="1" applyFont="1" applyFill="1" applyBorder="1" applyAlignment="1">
      <alignment horizontal="right"/>
    </xf>
    <xf numFmtId="1" fontId="0" fillId="3" borderId="0" xfId="0" applyNumberFormat="1" applyFill="1"/>
    <xf numFmtId="0" fontId="6" fillId="3" borderId="41" xfId="0" applyFont="1" applyFill="1" applyBorder="1" applyAlignment="1">
      <alignment horizontal="right"/>
    </xf>
    <xf numFmtId="0" fontId="0" fillId="0" borderId="0" xfId="0" applyFill="1"/>
    <xf numFmtId="0" fontId="0" fillId="0" borderId="19" xfId="0" applyFill="1" applyBorder="1"/>
    <xf numFmtId="0" fontId="0" fillId="0" borderId="0" xfId="0" applyFill="1" applyBorder="1"/>
    <xf numFmtId="0" fontId="0" fillId="0" borderId="0" xfId="0" applyFill="1" applyAlignment="1">
      <alignment vertical="center"/>
    </xf>
    <xf numFmtId="9" fontId="18" fillId="0" borderId="0" xfId="1" applyFont="1" applyFill="1" applyBorder="1" applyAlignment="1" applyProtection="1">
      <alignment vertical="center"/>
    </xf>
    <xf numFmtId="0" fontId="6" fillId="0" borderId="0" xfId="0" applyFont="1" applyFill="1" applyBorder="1" applyProtection="1"/>
    <xf numFmtId="0" fontId="29" fillId="0" borderId="0" xfId="0" applyFont="1" applyFill="1"/>
    <xf numFmtId="0" fontId="57" fillId="0" borderId="0" xfId="0" applyFont="1" applyFill="1" applyBorder="1" applyAlignment="1" applyProtection="1">
      <alignment horizontal="right" vertical="center"/>
    </xf>
    <xf numFmtId="9" fontId="57" fillId="0" borderId="0" xfId="1" applyFont="1" applyFill="1" applyBorder="1" applyAlignment="1" applyProtection="1">
      <alignment vertical="center"/>
    </xf>
    <xf numFmtId="9" fontId="0" fillId="0" borderId="0" xfId="0" applyNumberFormat="1" applyFont="1" applyFill="1" applyProtection="1">
      <protection locked="0"/>
    </xf>
    <xf numFmtId="10" fontId="0" fillId="0" borderId="0" xfId="0" applyNumberFormat="1" applyFont="1" applyFill="1" applyProtection="1">
      <protection locked="0"/>
    </xf>
    <xf numFmtId="0" fontId="0" fillId="17" borderId="0" xfId="0" applyFill="1" applyAlignment="1">
      <alignment vertical="top" wrapText="1"/>
    </xf>
    <xf numFmtId="49" fontId="0" fillId="17" borderId="1" xfId="0" applyNumberFormat="1" applyFill="1" applyBorder="1"/>
    <xf numFmtId="0" fontId="3" fillId="17" borderId="3" xfId="0" applyFont="1" applyFill="1" applyBorder="1"/>
    <xf numFmtId="0" fontId="3" fillId="17" borderId="5" xfId="0" applyFont="1" applyFill="1" applyBorder="1" applyAlignment="1">
      <alignment vertical="top" wrapText="1"/>
    </xf>
    <xf numFmtId="0" fontId="0" fillId="17" borderId="0" xfId="0" applyFill="1"/>
    <xf numFmtId="166" fontId="8" fillId="3" borderId="9" xfId="2" applyNumberFormat="1" applyFont="1" applyFill="1" applyBorder="1" applyAlignment="1" applyProtection="1">
      <alignment horizontal="center" vertical="center" wrapText="1"/>
    </xf>
    <xf numFmtId="0" fontId="0" fillId="3" borderId="16" xfId="0" applyFill="1" applyBorder="1" applyAlignment="1">
      <alignment horizontal="center" vertical="center" wrapText="1"/>
    </xf>
    <xf numFmtId="14" fontId="14" fillId="3" borderId="9" xfId="0" applyNumberFormat="1" applyFont="1" applyFill="1" applyBorder="1" applyAlignment="1" applyProtection="1">
      <alignment horizontal="center" vertical="center" wrapText="1"/>
    </xf>
    <xf numFmtId="14" fontId="10" fillId="3" borderId="16" xfId="0" applyNumberFormat="1" applyFont="1" applyFill="1" applyBorder="1" applyAlignment="1">
      <alignment horizontal="center" vertical="center" wrapText="1"/>
    </xf>
    <xf numFmtId="0" fontId="32" fillId="3" borderId="9" xfId="0" applyFont="1" applyFill="1" applyBorder="1" applyAlignment="1" applyProtection="1">
      <alignment horizontal="center" vertical="center" wrapText="1"/>
    </xf>
    <xf numFmtId="0" fontId="0" fillId="3" borderId="18" xfId="0" applyFill="1" applyBorder="1" applyAlignment="1">
      <alignment horizontal="center" vertical="center" wrapText="1"/>
    </xf>
    <xf numFmtId="0" fontId="5" fillId="7" borderId="0" xfId="0" applyFont="1" applyFill="1" applyAlignment="1">
      <alignment vertical="center"/>
    </xf>
    <xf numFmtId="0" fontId="0" fillId="0" borderId="0" xfId="0" applyAlignment="1"/>
    <xf numFmtId="0" fontId="13" fillId="4" borderId="0" xfId="0" applyFont="1" applyFill="1" applyAlignment="1">
      <alignment vertical="center" wrapText="1"/>
    </xf>
    <xf numFmtId="0" fontId="13" fillId="4" borderId="0" xfId="0" applyFont="1" applyFill="1" applyBorder="1" applyAlignment="1">
      <alignment horizontal="left" vertical="center" wrapText="1"/>
    </xf>
    <xf numFmtId="0" fontId="5" fillId="3" borderId="0" xfId="0" applyFont="1" applyFill="1" applyAlignment="1">
      <alignment wrapText="1"/>
    </xf>
    <xf numFmtId="0" fontId="0" fillId="0" borderId="0" xfId="0" applyAlignment="1">
      <alignment wrapText="1"/>
    </xf>
    <xf numFmtId="0" fontId="56" fillId="3" borderId="0" xfId="0" applyFont="1" applyFill="1" applyAlignment="1">
      <alignment vertical="center" wrapText="1"/>
    </xf>
    <xf numFmtId="0" fontId="0" fillId="0" borderId="0" xfId="0" applyAlignment="1">
      <alignment vertical="center" wrapText="1"/>
    </xf>
  </cellXfs>
  <cellStyles count="4">
    <cellStyle name="Currency" xfId="3" builtinId="4"/>
    <cellStyle name="Normal" xfId="0" builtinId="0"/>
    <cellStyle name="Normal 2" xfId="2"/>
    <cellStyle name="Percent" xfId="1" builtinId="5"/>
  </cellStyles>
  <dxfs count="62">
    <dxf>
      <font>
        <sz val="10"/>
      </font>
    </dxf>
    <dxf>
      <font>
        <sz val="10"/>
      </font>
    </dxf>
    <dxf>
      <font>
        <sz val="10"/>
      </font>
    </dxf>
    <dxf>
      <font>
        <color rgb="FFFF0000"/>
      </font>
    </dxf>
    <dxf>
      <font>
        <color rgb="FFFF0000"/>
      </font>
    </dxf>
    <dxf>
      <font>
        <color rgb="FFFF0000"/>
      </font>
    </dxf>
    <dxf>
      <font>
        <color rgb="FFFF0000"/>
      </font>
    </dxf>
    <dxf>
      <font>
        <color rgb="FFFF0000"/>
      </font>
    </dxf>
    <dxf>
      <font>
        <color rgb="FFFF0000"/>
      </font>
    </dxf>
    <dxf>
      <font>
        <color rgb="FF00B050"/>
      </font>
    </dxf>
    <dxf>
      <font>
        <color rgb="FFFF0000"/>
      </font>
    </dxf>
    <dxf>
      <font>
        <color rgb="FF00B050"/>
      </font>
    </dxf>
    <dxf>
      <font>
        <color rgb="FFFF0000"/>
      </font>
    </dxf>
    <dxf>
      <font>
        <color rgb="FF00B050"/>
      </font>
    </dxf>
    <dxf>
      <font>
        <color rgb="FFFF0000"/>
      </font>
    </dxf>
    <dxf>
      <font>
        <color rgb="FF00B050"/>
      </font>
    </dxf>
    <dxf>
      <font>
        <color rgb="FFFF0000"/>
      </font>
    </dxf>
    <dxf>
      <font>
        <color rgb="FFFFC000"/>
      </font>
    </dxf>
    <dxf>
      <font>
        <color rgb="FF00B050"/>
      </font>
    </dxf>
    <dxf>
      <font>
        <color rgb="FFFF0000"/>
      </font>
    </dxf>
    <dxf>
      <font>
        <color rgb="FF00B050"/>
      </font>
    </dxf>
    <dxf>
      <font>
        <color rgb="FFFF0000"/>
      </font>
    </dxf>
    <dxf>
      <font>
        <color rgb="FF00B050"/>
      </font>
    </dxf>
    <dxf>
      <font>
        <color rgb="FFFF0000"/>
      </font>
    </dxf>
    <dxf>
      <font>
        <color rgb="FF00B050"/>
      </font>
    </dxf>
    <dxf>
      <font>
        <color rgb="FFFF0000"/>
      </font>
    </dxf>
    <dxf>
      <font>
        <color rgb="FF00B050"/>
      </font>
    </dxf>
    <dxf>
      <font>
        <color rgb="FFFF0000"/>
      </font>
    </dxf>
    <dxf>
      <font>
        <color rgb="FF00B050"/>
      </font>
    </dxf>
    <dxf>
      <font>
        <color rgb="FFFF0000"/>
      </font>
    </dxf>
    <dxf>
      <font>
        <color rgb="FFFFC000"/>
      </font>
    </dxf>
    <dxf>
      <font>
        <color rgb="FF00B050"/>
      </font>
    </dxf>
    <dxf>
      <font>
        <color rgb="FFFF0000"/>
      </font>
    </dxf>
    <dxf>
      <font>
        <color rgb="FFFFC000"/>
      </font>
    </dxf>
    <dxf>
      <font>
        <color rgb="FF00B050"/>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b val="0"/>
        <i/>
        <strike val="0"/>
        <color theme="4" tint="0.59996337778862885"/>
      </font>
    </dxf>
    <dxf>
      <font>
        <color rgb="FFFF0000"/>
      </font>
    </dxf>
    <dxf>
      <font>
        <color rgb="FFFF0000"/>
      </font>
    </dxf>
    <dxf>
      <font>
        <color rgb="FFFFC000"/>
      </font>
    </dxf>
    <dxf>
      <font>
        <color rgb="FF00B050"/>
      </font>
    </dxf>
    <dxf>
      <font>
        <color rgb="FFFF0000"/>
      </font>
    </dxf>
    <dxf>
      <font>
        <color rgb="FFFFC000"/>
      </font>
    </dxf>
    <dxf>
      <font>
        <color rgb="FF00B050"/>
      </font>
    </dxf>
    <dxf>
      <font>
        <color rgb="FF00B050"/>
      </font>
    </dxf>
    <dxf>
      <font>
        <color rgb="FFFF0000"/>
      </font>
    </dxf>
    <dxf>
      <font>
        <color rgb="FF00B050"/>
      </font>
    </dxf>
    <dxf>
      <font>
        <color rgb="FFFF0000"/>
      </font>
    </dxf>
    <dxf>
      <font>
        <color rgb="FF00B050"/>
      </font>
    </dxf>
    <dxf>
      <font>
        <color rgb="FFFF0000"/>
      </font>
    </dxf>
    <dxf>
      <font>
        <color rgb="FF00B050"/>
      </font>
    </dxf>
    <dxf>
      <font>
        <color rgb="FF00B050"/>
      </font>
    </dxf>
    <dxf>
      <font>
        <color rgb="FFFF0000"/>
      </font>
    </dxf>
  </dxfs>
  <tableStyles count="0" defaultTableStyle="TableStyleMedium2" defaultPivotStyle="PivotStyleLight16"/>
  <colors>
    <mruColors>
      <color rgb="FFE2C0C0"/>
      <color rgb="FFFF99CC"/>
      <color rgb="FFFFC9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6"/>
    </mc:Choice>
    <mc:Fallback>
      <c:style val="6"/>
    </mc:Fallback>
  </mc:AlternateContent>
  <c:chart>
    <c:autoTitleDeleted val="1"/>
    <c:plotArea>
      <c:layout/>
      <c:barChart>
        <c:barDir val="col"/>
        <c:grouping val="clustered"/>
        <c:varyColors val="0"/>
        <c:ser>
          <c:idx val="0"/>
          <c:order val="0"/>
          <c:tx>
            <c:strRef>
              <c:f>Performance!$L$32:$M$32</c:f>
              <c:strCache>
                <c:ptCount val="2"/>
                <c:pt idx="0">
                  <c:v>Bow Health Network</c:v>
                </c:pt>
                <c:pt idx="1">
                  <c:v>NW5</c:v>
                </c:pt>
              </c:strCache>
            </c:strRef>
          </c:tx>
          <c:spPr>
            <a:solidFill>
              <a:schemeClr val="tx2">
                <a:lumMod val="40000"/>
                <a:lumOff val="60000"/>
              </a:schemeClr>
            </a:solidFill>
            <a:ln>
              <a:noFill/>
            </a:ln>
            <a:effectLst/>
          </c:spPr>
          <c:invertIfNegative val="0"/>
          <c:dPt>
            <c:idx val="0"/>
            <c:invertIfNegative val="0"/>
            <c:bubble3D val="0"/>
            <c:extLst>
              <c:ext xmlns:c16="http://schemas.microsoft.com/office/drawing/2014/chart" uri="{C3380CC4-5D6E-409C-BE32-E72D297353CC}">
                <c16:uniqueId val="{00000000-3018-46E0-A60D-9F80C967245F}"/>
              </c:ext>
            </c:extLst>
          </c:dPt>
          <c:cat>
            <c:numRef>
              <c:f>Performance!$N$31:$Z$31</c:f>
              <c:numCache>
                <c:formatCode>dd/mm/yy;@</c:formatCode>
                <c:ptCount val="13"/>
                <c:pt idx="0">
                  <c:v>43556</c:v>
                </c:pt>
                <c:pt idx="1">
                  <c:v>43586</c:v>
                </c:pt>
                <c:pt idx="2">
                  <c:v>43617</c:v>
                </c:pt>
                <c:pt idx="3">
                  <c:v>43647</c:v>
                </c:pt>
                <c:pt idx="4">
                  <c:v>43678</c:v>
                </c:pt>
                <c:pt idx="5">
                  <c:v>43709</c:v>
                </c:pt>
                <c:pt idx="6">
                  <c:v>43739</c:v>
                </c:pt>
                <c:pt idx="7">
                  <c:v>43770</c:v>
                </c:pt>
                <c:pt idx="8">
                  <c:v>43800</c:v>
                </c:pt>
                <c:pt idx="9">
                  <c:v>43831</c:v>
                </c:pt>
                <c:pt idx="10">
                  <c:v>43862</c:v>
                </c:pt>
                <c:pt idx="11">
                  <c:v>43891</c:v>
                </c:pt>
                <c:pt idx="12">
                  <c:v>43922</c:v>
                </c:pt>
              </c:numCache>
            </c:numRef>
          </c:cat>
          <c:val>
            <c:numRef>
              <c:f>Performance!$N$32:$Z$32</c:f>
              <c:numCache>
                <c:formatCode>0.0%</c:formatCode>
                <c:ptCount val="13"/>
                <c:pt idx="0">
                  <c:v>0.17599999999999999</c:v>
                </c:pt>
                <c:pt idx="1">
                  <c:v>0.17799999999999999</c:v>
                </c:pt>
                <c:pt idx="2">
                  <c:v>0.17499999999999999</c:v>
                </c:pt>
                <c:pt idx="3">
                  <c:v>0.17599999999999999</c:v>
                </c:pt>
                <c:pt idx="4">
                  <c:v>0.187</c:v>
                </c:pt>
                <c:pt idx="5">
                  <c:v>0.191</c:v>
                </c:pt>
                <c:pt idx="6">
                  <c:v>0.193</c:v>
                </c:pt>
                <c:pt idx="7">
                  <c:v>0.191</c:v>
                </c:pt>
                <c:pt idx="8">
                  <c:v>0.187</c:v>
                </c:pt>
                <c:pt idx="9">
                  <c:v>0.185</c:v>
                </c:pt>
                <c:pt idx="10">
                  <c:v>0</c:v>
                </c:pt>
                <c:pt idx="11">
                  <c:v>0</c:v>
                </c:pt>
                <c:pt idx="12">
                  <c:v>0</c:v>
                </c:pt>
              </c:numCache>
            </c:numRef>
          </c:val>
          <c:extLst>
            <c:ext xmlns:c16="http://schemas.microsoft.com/office/drawing/2014/chart" uri="{C3380CC4-5D6E-409C-BE32-E72D297353CC}">
              <c16:uniqueId val="{00000001-3018-46E0-A60D-9F80C967245F}"/>
            </c:ext>
          </c:extLst>
        </c:ser>
        <c:ser>
          <c:idx val="1"/>
          <c:order val="1"/>
          <c:tx>
            <c:strRef>
              <c:f>Performance!$L$33:$M$33</c:f>
              <c:strCache>
                <c:ptCount val="2"/>
                <c:pt idx="0">
                  <c:v>Harley Grove Medical Centre</c:v>
                </c:pt>
                <c:pt idx="1">
                  <c:v>F84044</c:v>
                </c:pt>
              </c:strCache>
            </c:strRef>
          </c:tx>
          <c:spPr>
            <a:pattFill prst="dkUpDiag">
              <a:fgClr>
                <a:schemeClr val="accent3">
                  <a:lumMod val="40000"/>
                  <a:lumOff val="60000"/>
                </a:schemeClr>
              </a:fgClr>
              <a:bgClr>
                <a:schemeClr val="bg1"/>
              </a:bgClr>
            </a:pattFill>
            <a:ln>
              <a:solidFill>
                <a:schemeClr val="accent3">
                  <a:lumMod val="40000"/>
                  <a:lumOff val="60000"/>
                </a:schemeClr>
              </a:solidFill>
            </a:ln>
            <a:effectLst/>
          </c:spPr>
          <c:invertIfNegative val="0"/>
          <c:cat>
            <c:numRef>
              <c:f>Performance!$N$31:$Z$31</c:f>
              <c:numCache>
                <c:formatCode>dd/mm/yy;@</c:formatCode>
                <c:ptCount val="13"/>
                <c:pt idx="0">
                  <c:v>43556</c:v>
                </c:pt>
                <c:pt idx="1">
                  <c:v>43586</c:v>
                </c:pt>
                <c:pt idx="2">
                  <c:v>43617</c:v>
                </c:pt>
                <c:pt idx="3">
                  <c:v>43647</c:v>
                </c:pt>
                <c:pt idx="4">
                  <c:v>43678</c:v>
                </c:pt>
                <c:pt idx="5">
                  <c:v>43709</c:v>
                </c:pt>
                <c:pt idx="6">
                  <c:v>43739</c:v>
                </c:pt>
                <c:pt idx="7">
                  <c:v>43770</c:v>
                </c:pt>
                <c:pt idx="8">
                  <c:v>43800</c:v>
                </c:pt>
                <c:pt idx="9">
                  <c:v>43831</c:v>
                </c:pt>
                <c:pt idx="10">
                  <c:v>43862</c:v>
                </c:pt>
                <c:pt idx="11">
                  <c:v>43891</c:v>
                </c:pt>
                <c:pt idx="12">
                  <c:v>43922</c:v>
                </c:pt>
              </c:numCache>
            </c:numRef>
          </c:cat>
          <c:val>
            <c:numRef>
              <c:f>Performance!$N$33:$Z$33</c:f>
              <c:numCache>
                <c:formatCode>0.0%</c:formatCode>
                <c:ptCount val="13"/>
                <c:pt idx="0">
                  <c:v>0.17699999999999999</c:v>
                </c:pt>
                <c:pt idx="1">
                  <c:v>0.17899999999999999</c:v>
                </c:pt>
                <c:pt idx="2">
                  <c:v>0.19600000000000001</c:v>
                </c:pt>
                <c:pt idx="3">
                  <c:v>0.19700000000000001</c:v>
                </c:pt>
                <c:pt idx="4">
                  <c:v>0.191</c:v>
                </c:pt>
                <c:pt idx="5">
                  <c:v>0.19</c:v>
                </c:pt>
                <c:pt idx="6">
                  <c:v>0.189</c:v>
                </c:pt>
                <c:pt idx="7">
                  <c:v>0.183</c:v>
                </c:pt>
                <c:pt idx="8">
                  <c:v>0.17799999999999999</c:v>
                </c:pt>
                <c:pt idx="9">
                  <c:v>0.17499999999999999</c:v>
                </c:pt>
                <c:pt idx="10">
                  <c:v>0</c:v>
                </c:pt>
                <c:pt idx="11">
                  <c:v>0</c:v>
                </c:pt>
                <c:pt idx="12">
                  <c:v>0</c:v>
                </c:pt>
              </c:numCache>
            </c:numRef>
          </c:val>
          <c:extLst>
            <c:ext xmlns:c16="http://schemas.microsoft.com/office/drawing/2014/chart" uri="{C3380CC4-5D6E-409C-BE32-E72D297353CC}">
              <c16:uniqueId val="{00000002-3018-46E0-A60D-9F80C967245F}"/>
            </c:ext>
          </c:extLst>
        </c:ser>
        <c:ser>
          <c:idx val="2"/>
          <c:order val="2"/>
          <c:tx>
            <c:strRef>
              <c:f>Performance!$L$34:$M$34</c:f>
              <c:strCache>
                <c:ptCount val="2"/>
                <c:pt idx="0">
                  <c:v>St Stephens Health Centre</c:v>
                </c:pt>
                <c:pt idx="1">
                  <c:v>F84034</c:v>
                </c:pt>
              </c:strCache>
            </c:strRef>
          </c:tx>
          <c:spPr>
            <a:pattFill prst="dkUpDiag">
              <a:fgClr>
                <a:schemeClr val="accent2">
                  <a:lumMod val="40000"/>
                  <a:lumOff val="60000"/>
                </a:schemeClr>
              </a:fgClr>
              <a:bgClr>
                <a:schemeClr val="bg1"/>
              </a:bgClr>
            </a:pattFill>
            <a:ln>
              <a:solidFill>
                <a:schemeClr val="accent2">
                  <a:lumMod val="40000"/>
                  <a:lumOff val="60000"/>
                </a:schemeClr>
              </a:solidFill>
            </a:ln>
            <a:effectLst/>
          </c:spPr>
          <c:invertIfNegative val="0"/>
          <c:cat>
            <c:numRef>
              <c:f>Performance!$N$31:$Z$31</c:f>
              <c:numCache>
                <c:formatCode>dd/mm/yy;@</c:formatCode>
                <c:ptCount val="13"/>
                <c:pt idx="0">
                  <c:v>43556</c:v>
                </c:pt>
                <c:pt idx="1">
                  <c:v>43586</c:v>
                </c:pt>
                <c:pt idx="2">
                  <c:v>43617</c:v>
                </c:pt>
                <c:pt idx="3">
                  <c:v>43647</c:v>
                </c:pt>
                <c:pt idx="4">
                  <c:v>43678</c:v>
                </c:pt>
                <c:pt idx="5">
                  <c:v>43709</c:v>
                </c:pt>
                <c:pt idx="6">
                  <c:v>43739</c:v>
                </c:pt>
                <c:pt idx="7">
                  <c:v>43770</c:v>
                </c:pt>
                <c:pt idx="8">
                  <c:v>43800</c:v>
                </c:pt>
                <c:pt idx="9">
                  <c:v>43831</c:v>
                </c:pt>
                <c:pt idx="10">
                  <c:v>43862</c:v>
                </c:pt>
                <c:pt idx="11">
                  <c:v>43891</c:v>
                </c:pt>
                <c:pt idx="12">
                  <c:v>43922</c:v>
                </c:pt>
              </c:numCache>
            </c:numRef>
          </c:cat>
          <c:val>
            <c:numRef>
              <c:f>Performance!$N$34:$Z$34</c:f>
              <c:numCache>
                <c:formatCode>0.0%</c:formatCode>
                <c:ptCount val="13"/>
                <c:pt idx="0">
                  <c:v>0.19</c:v>
                </c:pt>
                <c:pt idx="1">
                  <c:v>0.19800000000000001</c:v>
                </c:pt>
                <c:pt idx="2">
                  <c:v>0.19500000000000001</c:v>
                </c:pt>
                <c:pt idx="3">
                  <c:v>0.20200000000000001</c:v>
                </c:pt>
                <c:pt idx="4">
                  <c:v>0.21199999999999999</c:v>
                </c:pt>
                <c:pt idx="5">
                  <c:v>0.222</c:v>
                </c:pt>
                <c:pt idx="6">
                  <c:v>0.22600000000000001</c:v>
                </c:pt>
                <c:pt idx="7">
                  <c:v>0.22800000000000001</c:v>
                </c:pt>
                <c:pt idx="8">
                  <c:v>0.22700000000000001</c:v>
                </c:pt>
                <c:pt idx="9">
                  <c:v>0.22500000000000001</c:v>
                </c:pt>
                <c:pt idx="10">
                  <c:v>0</c:v>
                </c:pt>
                <c:pt idx="11">
                  <c:v>0</c:v>
                </c:pt>
                <c:pt idx="12">
                  <c:v>0</c:v>
                </c:pt>
              </c:numCache>
            </c:numRef>
          </c:val>
          <c:extLst>
            <c:ext xmlns:c16="http://schemas.microsoft.com/office/drawing/2014/chart" uri="{C3380CC4-5D6E-409C-BE32-E72D297353CC}">
              <c16:uniqueId val="{00000003-3018-46E0-A60D-9F80C967245F}"/>
            </c:ext>
          </c:extLst>
        </c:ser>
        <c:ser>
          <c:idx val="3"/>
          <c:order val="3"/>
          <c:tx>
            <c:strRef>
              <c:f>Performance!$L$35:$M$35</c:f>
              <c:strCache>
                <c:ptCount val="2"/>
                <c:pt idx="0">
                  <c:v>Ruston Street Clinic (Dr Amin)</c:v>
                </c:pt>
                <c:pt idx="1">
                  <c:v>F84030</c:v>
                </c:pt>
              </c:strCache>
            </c:strRef>
          </c:tx>
          <c:spPr>
            <a:pattFill prst="dkUpDiag">
              <a:fgClr>
                <a:schemeClr val="accent4">
                  <a:lumMod val="40000"/>
                  <a:lumOff val="60000"/>
                </a:schemeClr>
              </a:fgClr>
              <a:bgClr>
                <a:schemeClr val="bg1"/>
              </a:bgClr>
            </a:pattFill>
            <a:ln>
              <a:solidFill>
                <a:schemeClr val="accent4">
                  <a:lumMod val="40000"/>
                  <a:lumOff val="60000"/>
                </a:schemeClr>
              </a:solidFill>
            </a:ln>
            <a:effectLst/>
          </c:spPr>
          <c:invertIfNegative val="0"/>
          <c:cat>
            <c:numRef>
              <c:f>Performance!$N$31:$Z$31</c:f>
              <c:numCache>
                <c:formatCode>dd/mm/yy;@</c:formatCode>
                <c:ptCount val="13"/>
                <c:pt idx="0">
                  <c:v>43556</c:v>
                </c:pt>
                <c:pt idx="1">
                  <c:v>43586</c:v>
                </c:pt>
                <c:pt idx="2">
                  <c:v>43617</c:v>
                </c:pt>
                <c:pt idx="3">
                  <c:v>43647</c:v>
                </c:pt>
                <c:pt idx="4">
                  <c:v>43678</c:v>
                </c:pt>
                <c:pt idx="5">
                  <c:v>43709</c:v>
                </c:pt>
                <c:pt idx="6">
                  <c:v>43739</c:v>
                </c:pt>
                <c:pt idx="7">
                  <c:v>43770</c:v>
                </c:pt>
                <c:pt idx="8">
                  <c:v>43800</c:v>
                </c:pt>
                <c:pt idx="9">
                  <c:v>43831</c:v>
                </c:pt>
                <c:pt idx="10">
                  <c:v>43862</c:v>
                </c:pt>
                <c:pt idx="11">
                  <c:v>43891</c:v>
                </c:pt>
                <c:pt idx="12">
                  <c:v>43922</c:v>
                </c:pt>
              </c:numCache>
            </c:numRef>
          </c:cat>
          <c:val>
            <c:numRef>
              <c:f>Performance!$N$35:$Z$35</c:f>
              <c:numCache>
                <c:formatCode>0.0%</c:formatCode>
                <c:ptCount val="13"/>
                <c:pt idx="0">
                  <c:v>0.17199999999999999</c:v>
                </c:pt>
                <c:pt idx="1">
                  <c:v>0.16</c:v>
                </c:pt>
                <c:pt idx="2">
                  <c:v>0.12</c:v>
                </c:pt>
                <c:pt idx="3">
                  <c:v>0.115</c:v>
                </c:pt>
                <c:pt idx="4">
                  <c:v>0.11700000000000001</c:v>
                </c:pt>
                <c:pt idx="5">
                  <c:v>0.11</c:v>
                </c:pt>
                <c:pt idx="6">
                  <c:v>0.112</c:v>
                </c:pt>
                <c:pt idx="7">
                  <c:v>0.106</c:v>
                </c:pt>
                <c:pt idx="8">
                  <c:v>9.1999999999999998E-2</c:v>
                </c:pt>
                <c:pt idx="9">
                  <c:v>8.5999999999999993E-2</c:v>
                </c:pt>
                <c:pt idx="10">
                  <c:v>0</c:v>
                </c:pt>
                <c:pt idx="11">
                  <c:v>0</c:v>
                </c:pt>
                <c:pt idx="12">
                  <c:v>0</c:v>
                </c:pt>
              </c:numCache>
            </c:numRef>
          </c:val>
          <c:extLst>
            <c:ext xmlns:c16="http://schemas.microsoft.com/office/drawing/2014/chart" uri="{C3380CC4-5D6E-409C-BE32-E72D297353CC}">
              <c16:uniqueId val="{00000004-3018-46E0-A60D-9F80C967245F}"/>
            </c:ext>
          </c:extLst>
        </c:ser>
        <c:ser>
          <c:idx val="4"/>
          <c:order val="4"/>
          <c:tx>
            <c:strRef>
              <c:f>Performance!$L$36:$M$36</c:f>
              <c:strCache>
                <c:ptCount val="2"/>
                <c:pt idx="0">
                  <c:v>Grove Road Surgery (Dr Shah)</c:v>
                </c:pt>
                <c:pt idx="1">
                  <c:v>F84055</c:v>
                </c:pt>
              </c:strCache>
            </c:strRef>
          </c:tx>
          <c:spPr>
            <a:pattFill prst="dkUpDiag">
              <a:fgClr>
                <a:schemeClr val="accent5">
                  <a:lumMod val="40000"/>
                  <a:lumOff val="60000"/>
                </a:schemeClr>
              </a:fgClr>
              <a:bgClr>
                <a:schemeClr val="bg1"/>
              </a:bgClr>
            </a:pattFill>
            <a:ln>
              <a:solidFill>
                <a:schemeClr val="accent5">
                  <a:lumMod val="40000"/>
                  <a:lumOff val="60000"/>
                </a:schemeClr>
              </a:solidFill>
            </a:ln>
            <a:effectLst/>
          </c:spPr>
          <c:invertIfNegative val="0"/>
          <c:cat>
            <c:numRef>
              <c:f>Performance!$N$31:$Z$31</c:f>
              <c:numCache>
                <c:formatCode>dd/mm/yy;@</c:formatCode>
                <c:ptCount val="13"/>
                <c:pt idx="0">
                  <c:v>43556</c:v>
                </c:pt>
                <c:pt idx="1">
                  <c:v>43586</c:v>
                </c:pt>
                <c:pt idx="2">
                  <c:v>43617</c:v>
                </c:pt>
                <c:pt idx="3">
                  <c:v>43647</c:v>
                </c:pt>
                <c:pt idx="4">
                  <c:v>43678</c:v>
                </c:pt>
                <c:pt idx="5">
                  <c:v>43709</c:v>
                </c:pt>
                <c:pt idx="6">
                  <c:v>43739</c:v>
                </c:pt>
                <c:pt idx="7">
                  <c:v>43770</c:v>
                </c:pt>
                <c:pt idx="8">
                  <c:v>43800</c:v>
                </c:pt>
                <c:pt idx="9">
                  <c:v>43831</c:v>
                </c:pt>
                <c:pt idx="10">
                  <c:v>43862</c:v>
                </c:pt>
                <c:pt idx="11">
                  <c:v>43891</c:v>
                </c:pt>
                <c:pt idx="12">
                  <c:v>43922</c:v>
                </c:pt>
              </c:numCache>
            </c:numRef>
          </c:cat>
          <c:val>
            <c:numRef>
              <c:f>Performance!$N$36:$Z$36</c:f>
              <c:numCache>
                <c:formatCode>0.0%</c:formatCode>
                <c:ptCount val="13"/>
                <c:pt idx="0">
                  <c:v>0.157</c:v>
                </c:pt>
                <c:pt idx="1">
                  <c:v>0.14000000000000001</c:v>
                </c:pt>
                <c:pt idx="2">
                  <c:v>0.124</c:v>
                </c:pt>
                <c:pt idx="3">
                  <c:v>0.127</c:v>
                </c:pt>
                <c:pt idx="4">
                  <c:v>0.14799999999999999</c:v>
                </c:pt>
                <c:pt idx="5">
                  <c:v>0.14899999999999999</c:v>
                </c:pt>
                <c:pt idx="6">
                  <c:v>0.14699999999999999</c:v>
                </c:pt>
                <c:pt idx="7">
                  <c:v>0.155</c:v>
                </c:pt>
                <c:pt idx="8">
                  <c:v>0.159</c:v>
                </c:pt>
                <c:pt idx="9">
                  <c:v>0.158</c:v>
                </c:pt>
                <c:pt idx="10">
                  <c:v>0</c:v>
                </c:pt>
                <c:pt idx="11">
                  <c:v>0</c:v>
                </c:pt>
                <c:pt idx="12">
                  <c:v>0</c:v>
                </c:pt>
              </c:numCache>
            </c:numRef>
          </c:val>
          <c:extLst>
            <c:ext xmlns:c16="http://schemas.microsoft.com/office/drawing/2014/chart" uri="{C3380CC4-5D6E-409C-BE32-E72D297353CC}">
              <c16:uniqueId val="{00000005-3018-46E0-A60D-9F80C967245F}"/>
            </c:ext>
          </c:extLst>
        </c:ser>
        <c:ser>
          <c:idx val="5"/>
          <c:order val="5"/>
          <c:tx>
            <c:strRef>
              <c:f>Performance!$L$37:$M$37</c:f>
              <c:strCache>
                <c:ptCount val="2"/>
                <c:pt idx="0">
                  <c:v>The Tredegar Practice</c:v>
                </c:pt>
                <c:pt idx="1">
                  <c:v>F84696</c:v>
                </c:pt>
              </c:strCache>
            </c:strRef>
          </c:tx>
          <c:spPr>
            <a:pattFill prst="dkUpDiag">
              <a:fgClr>
                <a:schemeClr val="accent6">
                  <a:lumMod val="40000"/>
                  <a:lumOff val="60000"/>
                </a:schemeClr>
              </a:fgClr>
              <a:bgClr>
                <a:schemeClr val="bg1"/>
              </a:bgClr>
            </a:pattFill>
            <a:ln>
              <a:solidFill>
                <a:schemeClr val="accent6">
                  <a:lumMod val="40000"/>
                  <a:lumOff val="60000"/>
                </a:schemeClr>
              </a:solidFill>
            </a:ln>
            <a:effectLst/>
          </c:spPr>
          <c:invertIfNegative val="0"/>
          <c:cat>
            <c:numRef>
              <c:f>Performance!$N$31:$Z$31</c:f>
              <c:numCache>
                <c:formatCode>dd/mm/yy;@</c:formatCode>
                <c:ptCount val="13"/>
                <c:pt idx="0">
                  <c:v>43556</c:v>
                </c:pt>
                <c:pt idx="1">
                  <c:v>43586</c:v>
                </c:pt>
                <c:pt idx="2">
                  <c:v>43617</c:v>
                </c:pt>
                <c:pt idx="3">
                  <c:v>43647</c:v>
                </c:pt>
                <c:pt idx="4">
                  <c:v>43678</c:v>
                </c:pt>
                <c:pt idx="5">
                  <c:v>43709</c:v>
                </c:pt>
                <c:pt idx="6">
                  <c:v>43739</c:v>
                </c:pt>
                <c:pt idx="7">
                  <c:v>43770</c:v>
                </c:pt>
                <c:pt idx="8">
                  <c:v>43800</c:v>
                </c:pt>
                <c:pt idx="9">
                  <c:v>43831</c:v>
                </c:pt>
                <c:pt idx="10">
                  <c:v>43862</c:v>
                </c:pt>
                <c:pt idx="11">
                  <c:v>43891</c:v>
                </c:pt>
                <c:pt idx="12">
                  <c:v>43922</c:v>
                </c:pt>
              </c:numCache>
            </c:numRef>
          </c:cat>
          <c:val>
            <c:numRef>
              <c:f>Performance!$N$37:$Z$37</c:f>
              <c:numCache>
                <c:formatCode>0.0%</c:formatCode>
                <c:ptCount val="13"/>
                <c:pt idx="0">
                  <c:v>0.153</c:v>
                </c:pt>
                <c:pt idx="1">
                  <c:v>0.154</c:v>
                </c:pt>
                <c:pt idx="2">
                  <c:v>0.159</c:v>
                </c:pt>
                <c:pt idx="3">
                  <c:v>0.14599999999999999</c:v>
                </c:pt>
                <c:pt idx="4">
                  <c:v>0.184</c:v>
                </c:pt>
                <c:pt idx="5">
                  <c:v>0.184</c:v>
                </c:pt>
                <c:pt idx="6">
                  <c:v>0.189</c:v>
                </c:pt>
                <c:pt idx="7">
                  <c:v>0.17499999999999999</c:v>
                </c:pt>
                <c:pt idx="8">
                  <c:v>0.16900000000000001</c:v>
                </c:pt>
                <c:pt idx="9">
                  <c:v>0.17199999999999999</c:v>
                </c:pt>
                <c:pt idx="10">
                  <c:v>0</c:v>
                </c:pt>
                <c:pt idx="11">
                  <c:v>0</c:v>
                </c:pt>
                <c:pt idx="12">
                  <c:v>0</c:v>
                </c:pt>
              </c:numCache>
            </c:numRef>
          </c:val>
          <c:extLst>
            <c:ext xmlns:c16="http://schemas.microsoft.com/office/drawing/2014/chart" uri="{C3380CC4-5D6E-409C-BE32-E72D297353CC}">
              <c16:uniqueId val="{00000006-3018-46E0-A60D-9F80C967245F}"/>
            </c:ext>
          </c:extLst>
        </c:ser>
        <c:dLbls>
          <c:showLegendKey val="0"/>
          <c:showVal val="0"/>
          <c:showCatName val="0"/>
          <c:showSerName val="0"/>
          <c:showPercent val="0"/>
          <c:showBubbleSize val="0"/>
        </c:dLbls>
        <c:gapWidth val="150"/>
        <c:axId val="-217801056"/>
        <c:axId val="-217791808"/>
      </c:barChart>
      <c:catAx>
        <c:axId val="-217801056"/>
        <c:scaling>
          <c:orientation val="minMax"/>
        </c:scaling>
        <c:delete val="0"/>
        <c:axPos val="b"/>
        <c:numFmt formatCode="dd/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7791808"/>
        <c:crosses val="autoZero"/>
        <c:auto val="0"/>
        <c:lblAlgn val="ctr"/>
        <c:lblOffset val="100"/>
        <c:noMultiLvlLbl val="1"/>
      </c:catAx>
      <c:valAx>
        <c:axId val="-217791808"/>
        <c:scaling>
          <c:orientation val="minMax"/>
          <c:max val="1"/>
        </c:scaling>
        <c:delete val="0"/>
        <c:axPos val="l"/>
        <c:majorGridlines>
          <c:spPr>
            <a:ln w="9525" cap="flat" cmpd="sng" algn="ctr">
              <a:solidFill>
                <a:schemeClr val="bg1">
                  <a:lumMod val="9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217801056"/>
        <c:crosses val="autoZero"/>
        <c:crossBetween val="between"/>
        <c:majorUnit val="0.2"/>
      </c:valAx>
      <c:spPr>
        <a:noFill/>
        <a:ln>
          <a:noFill/>
        </a:ln>
        <a:effectLst/>
      </c:spPr>
    </c:plotArea>
    <c:legend>
      <c:legendPos val="r"/>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309640232754327"/>
          <c:y val="4.8484855604112198E-2"/>
          <c:w val="0.80248293203549848"/>
          <c:h val="0.91794870590073319"/>
        </c:manualLayout>
      </c:layout>
      <c:barChart>
        <c:barDir val="col"/>
        <c:grouping val="clustered"/>
        <c:varyColors val="0"/>
        <c:ser>
          <c:idx val="0"/>
          <c:order val="0"/>
          <c:tx>
            <c:strRef>
              <c:f>'Networks Trend'!$B$26</c:f>
              <c:strCache>
                <c:ptCount val="1"/>
                <c:pt idx="0">
                  <c:v> Borough</c:v>
                </c:pt>
              </c:strCache>
            </c:strRef>
          </c:tx>
          <c:spPr>
            <a:solidFill>
              <a:schemeClr val="tx2">
                <a:lumMod val="40000"/>
                <a:lumOff val="60000"/>
              </a:schemeClr>
            </a:solidFill>
            <a:ln>
              <a:no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Trend'!$C$26:$P$26</c:f>
              <c:numCache>
                <c:formatCode>0.0%</c:formatCode>
                <c:ptCount val="14"/>
                <c:pt idx="0" formatCode="General">
                  <c:v>0</c:v>
                </c:pt>
                <c:pt idx="1">
                  <c:v>0.56999999999999995</c:v>
                </c:pt>
                <c:pt idx="2">
                  <c:v>0.51900000000000002</c:v>
                </c:pt>
                <c:pt idx="3">
                  <c:v>0.47299999999999998</c:v>
                </c:pt>
                <c:pt idx="4">
                  <c:v>0.435</c:v>
                </c:pt>
                <c:pt idx="5">
                  <c:v>0.442</c:v>
                </c:pt>
                <c:pt idx="6">
                  <c:v>0.45400000000000001</c:v>
                </c:pt>
                <c:pt idx="7">
                  <c:v>0.47299999999999998</c:v>
                </c:pt>
                <c:pt idx="8">
                  <c:v>0.46800000000000003</c:v>
                </c:pt>
                <c:pt idx="9">
                  <c:v>0.48</c:v>
                </c:pt>
                <c:pt idx="10">
                  <c:v>0.49299999999999999</c:v>
                </c:pt>
                <c:pt idx="11">
                  <c:v>0</c:v>
                </c:pt>
                <c:pt idx="12">
                  <c:v>0</c:v>
                </c:pt>
                <c:pt idx="13">
                  <c:v>0</c:v>
                </c:pt>
              </c:numCache>
            </c:numRef>
          </c:val>
          <c:extLst>
            <c:ext xmlns:c16="http://schemas.microsoft.com/office/drawing/2014/chart" uri="{C3380CC4-5D6E-409C-BE32-E72D297353CC}">
              <c16:uniqueId val="{00000000-F0A7-4F60-8A3F-3068F2FADC4D}"/>
            </c:ext>
          </c:extLst>
        </c:ser>
        <c:ser>
          <c:idx val="1"/>
          <c:order val="1"/>
          <c:tx>
            <c:strRef>
              <c:f>'Networks Trend'!$B$27</c:f>
              <c:strCache>
                <c:ptCount val="1"/>
                <c:pt idx="0">
                  <c:v> The One Network</c:v>
                </c:pt>
              </c:strCache>
            </c:strRef>
          </c:tx>
          <c:spPr>
            <a:pattFill prst="dkUpDiag">
              <a:fgClr>
                <a:schemeClr val="accent3">
                  <a:lumMod val="40000"/>
                  <a:lumOff val="60000"/>
                </a:schemeClr>
              </a:fgClr>
              <a:bgClr>
                <a:schemeClr val="bg1"/>
              </a:bgClr>
            </a:pattFill>
            <a:ln>
              <a:solidFill>
                <a:schemeClr val="accent3">
                  <a:lumMod val="40000"/>
                  <a:lumOff val="60000"/>
                </a:schemeClr>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Trend'!$C$27:$P$27</c:f>
              <c:numCache>
                <c:formatCode>0.0%</c:formatCode>
                <c:ptCount val="14"/>
                <c:pt idx="0" formatCode="General">
                  <c:v>0</c:v>
                </c:pt>
                <c:pt idx="1">
                  <c:v>0.626</c:v>
                </c:pt>
                <c:pt idx="2">
                  <c:v>0.55100000000000005</c:v>
                </c:pt>
                <c:pt idx="3">
                  <c:v>0.45600000000000002</c:v>
                </c:pt>
                <c:pt idx="4">
                  <c:v>0.45700000000000002</c:v>
                </c:pt>
                <c:pt idx="5">
                  <c:v>0.441</c:v>
                </c:pt>
                <c:pt idx="6">
                  <c:v>0.44900000000000001</c:v>
                </c:pt>
                <c:pt idx="7">
                  <c:v>0.45700000000000002</c:v>
                </c:pt>
                <c:pt idx="8">
                  <c:v>0.41799999999999998</c:v>
                </c:pt>
                <c:pt idx="9">
                  <c:v>0.40600000000000003</c:v>
                </c:pt>
                <c:pt idx="10">
                  <c:v>0.39100000000000001</c:v>
                </c:pt>
                <c:pt idx="11">
                  <c:v>0</c:v>
                </c:pt>
                <c:pt idx="12">
                  <c:v>0</c:v>
                </c:pt>
                <c:pt idx="13">
                  <c:v>0</c:v>
                </c:pt>
              </c:numCache>
            </c:numRef>
          </c:val>
          <c:extLst>
            <c:ext xmlns:c16="http://schemas.microsoft.com/office/drawing/2014/chart" uri="{C3380CC4-5D6E-409C-BE32-E72D297353CC}">
              <c16:uniqueId val="{00000001-F0A7-4F60-8A3F-3068F2FADC4D}"/>
            </c:ext>
          </c:extLst>
        </c:ser>
        <c:ser>
          <c:idx val="2"/>
          <c:order val="2"/>
          <c:tx>
            <c:strRef>
              <c:f>'Networks Trend'!$B$28</c:f>
              <c:strCache>
                <c:ptCount val="1"/>
                <c:pt idx="0">
                  <c:v> East End Health Network</c:v>
                </c:pt>
              </c:strCache>
            </c:strRef>
          </c:tx>
          <c:spPr>
            <a:pattFill prst="dkUpDiag">
              <a:fgClr>
                <a:schemeClr val="accent2">
                  <a:lumMod val="40000"/>
                  <a:lumOff val="60000"/>
                </a:schemeClr>
              </a:fgClr>
              <a:bgClr>
                <a:schemeClr val="bg1"/>
              </a:bgClr>
            </a:pattFill>
            <a:ln>
              <a:solidFill>
                <a:schemeClr val="accent2">
                  <a:lumMod val="40000"/>
                  <a:lumOff val="60000"/>
                </a:schemeClr>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Trend'!$C$28:$P$28</c:f>
              <c:numCache>
                <c:formatCode>0.0%</c:formatCode>
                <c:ptCount val="14"/>
                <c:pt idx="0" formatCode="General">
                  <c:v>0</c:v>
                </c:pt>
                <c:pt idx="1">
                  <c:v>0.57599999999999996</c:v>
                </c:pt>
                <c:pt idx="2">
                  <c:v>0.54</c:v>
                </c:pt>
                <c:pt idx="3">
                  <c:v>0.55000000000000004</c:v>
                </c:pt>
                <c:pt idx="4">
                  <c:v>0.52500000000000002</c:v>
                </c:pt>
                <c:pt idx="5">
                  <c:v>0.54600000000000004</c:v>
                </c:pt>
                <c:pt idx="6">
                  <c:v>0.57299999999999995</c:v>
                </c:pt>
                <c:pt idx="7">
                  <c:v>0.61799999999999999</c:v>
                </c:pt>
                <c:pt idx="8">
                  <c:v>0.61799999999999999</c:v>
                </c:pt>
                <c:pt idx="9">
                  <c:v>0.64200000000000002</c:v>
                </c:pt>
                <c:pt idx="10">
                  <c:v>0.627</c:v>
                </c:pt>
                <c:pt idx="11">
                  <c:v>0</c:v>
                </c:pt>
                <c:pt idx="12">
                  <c:v>0</c:v>
                </c:pt>
                <c:pt idx="13">
                  <c:v>0</c:v>
                </c:pt>
              </c:numCache>
            </c:numRef>
          </c:val>
          <c:extLst>
            <c:ext xmlns:c16="http://schemas.microsoft.com/office/drawing/2014/chart" uri="{C3380CC4-5D6E-409C-BE32-E72D297353CC}">
              <c16:uniqueId val="{00000002-F0A7-4F60-8A3F-3068F2FADC4D}"/>
            </c:ext>
          </c:extLst>
        </c:ser>
        <c:ser>
          <c:idx val="3"/>
          <c:order val="3"/>
          <c:tx>
            <c:strRef>
              <c:f>'Networks Trend'!$B$29</c:f>
              <c:strCache>
                <c:ptCount val="1"/>
                <c:pt idx="0">
                  <c:v> Stepney and Whitechapel Network</c:v>
                </c:pt>
              </c:strCache>
            </c:strRef>
          </c:tx>
          <c:spPr>
            <a:pattFill prst="dkUpDiag">
              <a:fgClr>
                <a:schemeClr val="accent4">
                  <a:lumMod val="40000"/>
                  <a:lumOff val="60000"/>
                </a:schemeClr>
              </a:fgClr>
              <a:bgClr>
                <a:schemeClr val="bg1"/>
              </a:bgClr>
            </a:pattFill>
            <a:ln>
              <a:solidFill>
                <a:schemeClr val="accent4">
                  <a:lumMod val="40000"/>
                  <a:lumOff val="60000"/>
                </a:schemeClr>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Trend'!$C$29:$P$29</c:f>
              <c:numCache>
                <c:formatCode>0.0%</c:formatCode>
                <c:ptCount val="14"/>
                <c:pt idx="0" formatCode="General">
                  <c:v>0</c:v>
                </c:pt>
                <c:pt idx="1">
                  <c:v>0.36699999999999999</c:v>
                </c:pt>
                <c:pt idx="2">
                  <c:v>0.36299999999999999</c:v>
                </c:pt>
                <c:pt idx="3">
                  <c:v>0.376</c:v>
                </c:pt>
                <c:pt idx="4">
                  <c:v>0.36199999999999999</c:v>
                </c:pt>
                <c:pt idx="5">
                  <c:v>0.35899999999999999</c:v>
                </c:pt>
                <c:pt idx="6">
                  <c:v>0.34899999999999998</c:v>
                </c:pt>
                <c:pt idx="7">
                  <c:v>0.311</c:v>
                </c:pt>
                <c:pt idx="8">
                  <c:v>0.26700000000000002</c:v>
                </c:pt>
                <c:pt idx="9">
                  <c:v>0.27800000000000002</c:v>
                </c:pt>
                <c:pt idx="10">
                  <c:v>0.27</c:v>
                </c:pt>
                <c:pt idx="11">
                  <c:v>0</c:v>
                </c:pt>
                <c:pt idx="12">
                  <c:v>0</c:v>
                </c:pt>
                <c:pt idx="13">
                  <c:v>0</c:v>
                </c:pt>
              </c:numCache>
            </c:numRef>
          </c:val>
          <c:extLst>
            <c:ext xmlns:c16="http://schemas.microsoft.com/office/drawing/2014/chart" uri="{C3380CC4-5D6E-409C-BE32-E72D297353CC}">
              <c16:uniqueId val="{00000003-F0A7-4F60-8A3F-3068F2FADC4D}"/>
            </c:ext>
          </c:extLst>
        </c:ser>
        <c:ser>
          <c:idx val="4"/>
          <c:order val="4"/>
          <c:tx>
            <c:strRef>
              <c:f>'Networks Trend'!$B$30</c:f>
              <c:strCache>
                <c:ptCount val="1"/>
                <c:pt idx="0">
                  <c:v> The Highway Network</c:v>
                </c:pt>
              </c:strCache>
            </c:strRef>
          </c:tx>
          <c:spPr>
            <a:pattFill prst="dkUpDiag">
              <a:fgClr>
                <a:schemeClr val="accent5">
                  <a:lumMod val="40000"/>
                  <a:lumOff val="60000"/>
                </a:schemeClr>
              </a:fgClr>
              <a:bgClr>
                <a:schemeClr val="bg1"/>
              </a:bgClr>
            </a:pattFill>
            <a:ln>
              <a:solidFill>
                <a:schemeClr val="accent5">
                  <a:lumMod val="40000"/>
                  <a:lumOff val="60000"/>
                </a:schemeClr>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Trend'!$C$30:$P$30</c:f>
              <c:numCache>
                <c:formatCode>0.0%</c:formatCode>
                <c:ptCount val="14"/>
                <c:pt idx="0" formatCode="General">
                  <c:v>0</c:v>
                </c:pt>
                <c:pt idx="1">
                  <c:v>0.59399999999999997</c:v>
                </c:pt>
                <c:pt idx="2">
                  <c:v>0.504</c:v>
                </c:pt>
                <c:pt idx="3">
                  <c:v>0.47899999999999998</c:v>
                </c:pt>
                <c:pt idx="4">
                  <c:v>0.46700000000000003</c:v>
                </c:pt>
                <c:pt idx="5">
                  <c:v>0.50800000000000001</c:v>
                </c:pt>
                <c:pt idx="6">
                  <c:v>0.53300000000000003</c:v>
                </c:pt>
                <c:pt idx="7">
                  <c:v>0.504</c:v>
                </c:pt>
                <c:pt idx="8">
                  <c:v>0.51700000000000002</c:v>
                </c:pt>
                <c:pt idx="9">
                  <c:v>0.51700000000000002</c:v>
                </c:pt>
                <c:pt idx="10">
                  <c:v>0.48199999999999998</c:v>
                </c:pt>
                <c:pt idx="11">
                  <c:v>0</c:v>
                </c:pt>
                <c:pt idx="12">
                  <c:v>0</c:v>
                </c:pt>
                <c:pt idx="13">
                  <c:v>0</c:v>
                </c:pt>
              </c:numCache>
            </c:numRef>
          </c:val>
          <c:extLst>
            <c:ext xmlns:c16="http://schemas.microsoft.com/office/drawing/2014/chart" uri="{C3380CC4-5D6E-409C-BE32-E72D297353CC}">
              <c16:uniqueId val="{00000004-F0A7-4F60-8A3F-3068F2FADC4D}"/>
            </c:ext>
          </c:extLst>
        </c:ser>
        <c:ser>
          <c:idx val="5"/>
          <c:order val="5"/>
          <c:tx>
            <c:strRef>
              <c:f>'Networks Trend'!$B$31</c:f>
              <c:strCache>
                <c:ptCount val="1"/>
                <c:pt idx="0">
                  <c:v> Bow Health Network</c:v>
                </c:pt>
              </c:strCache>
            </c:strRef>
          </c:tx>
          <c:spPr>
            <a:pattFill prst="dkUpDiag">
              <a:fgClr>
                <a:schemeClr val="accent6">
                  <a:lumMod val="40000"/>
                  <a:lumOff val="60000"/>
                </a:schemeClr>
              </a:fgClr>
              <a:bgClr>
                <a:schemeClr val="bg1"/>
              </a:bgClr>
            </a:pattFill>
            <a:ln>
              <a:solidFill>
                <a:schemeClr val="accent6">
                  <a:lumMod val="40000"/>
                  <a:lumOff val="60000"/>
                </a:schemeClr>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Trend'!$C$31:$P$31</c:f>
              <c:numCache>
                <c:formatCode>0.0%</c:formatCode>
                <c:ptCount val="14"/>
                <c:pt idx="0" formatCode="General">
                  <c:v>0</c:v>
                </c:pt>
                <c:pt idx="1">
                  <c:v>0.496</c:v>
                </c:pt>
                <c:pt idx="2">
                  <c:v>0.46300000000000002</c:v>
                </c:pt>
                <c:pt idx="3">
                  <c:v>0.38500000000000001</c:v>
                </c:pt>
                <c:pt idx="4">
                  <c:v>0.27100000000000002</c:v>
                </c:pt>
                <c:pt idx="5">
                  <c:v>0.26200000000000001</c:v>
                </c:pt>
                <c:pt idx="6">
                  <c:v>0.28299999999999997</c:v>
                </c:pt>
                <c:pt idx="7">
                  <c:v>0.32500000000000001</c:v>
                </c:pt>
                <c:pt idx="8">
                  <c:v>0.312</c:v>
                </c:pt>
                <c:pt idx="9">
                  <c:v>0.34399999999999997</c:v>
                </c:pt>
                <c:pt idx="10">
                  <c:v>0.35699999999999998</c:v>
                </c:pt>
                <c:pt idx="11">
                  <c:v>0</c:v>
                </c:pt>
                <c:pt idx="12">
                  <c:v>0</c:v>
                </c:pt>
                <c:pt idx="13">
                  <c:v>0</c:v>
                </c:pt>
              </c:numCache>
            </c:numRef>
          </c:val>
          <c:extLst>
            <c:ext xmlns:c16="http://schemas.microsoft.com/office/drawing/2014/chart" uri="{C3380CC4-5D6E-409C-BE32-E72D297353CC}">
              <c16:uniqueId val="{00000005-F0A7-4F60-8A3F-3068F2FADC4D}"/>
            </c:ext>
          </c:extLst>
        </c:ser>
        <c:ser>
          <c:idx val="6"/>
          <c:order val="6"/>
          <c:tx>
            <c:strRef>
              <c:f>'Networks Trend'!$B$32</c:f>
              <c:strCache>
                <c:ptCount val="1"/>
                <c:pt idx="0">
                  <c:v> Mile End East and Bromley By Bow Network</c:v>
                </c:pt>
              </c:strCache>
            </c:strRef>
          </c:tx>
          <c:spPr>
            <a:pattFill prst="dkUpDiag">
              <a:fgClr>
                <a:schemeClr val="bg2">
                  <a:lumMod val="90000"/>
                </a:schemeClr>
              </a:fgClr>
              <a:bgClr>
                <a:schemeClr val="bg1"/>
              </a:bgClr>
            </a:pattFill>
            <a:ln>
              <a:solidFill>
                <a:schemeClr val="bg2">
                  <a:lumMod val="75000"/>
                </a:schemeClr>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Trend'!$C$32:$P$32</c:f>
              <c:numCache>
                <c:formatCode>0.0%</c:formatCode>
                <c:ptCount val="14"/>
                <c:pt idx="0" formatCode="General">
                  <c:v>0</c:v>
                </c:pt>
                <c:pt idx="1">
                  <c:v>0.64300000000000002</c:v>
                </c:pt>
                <c:pt idx="2">
                  <c:v>0.58299999999999996</c:v>
                </c:pt>
                <c:pt idx="3">
                  <c:v>0.54500000000000004</c:v>
                </c:pt>
                <c:pt idx="4">
                  <c:v>0.498</c:v>
                </c:pt>
                <c:pt idx="5">
                  <c:v>0.50900000000000001</c:v>
                </c:pt>
                <c:pt idx="6">
                  <c:v>0.52400000000000002</c:v>
                </c:pt>
                <c:pt idx="7">
                  <c:v>0.54100000000000004</c:v>
                </c:pt>
                <c:pt idx="8">
                  <c:v>0.55000000000000004</c:v>
                </c:pt>
                <c:pt idx="9">
                  <c:v>0.55700000000000005</c:v>
                </c:pt>
                <c:pt idx="10">
                  <c:v>0.60899999999999999</c:v>
                </c:pt>
                <c:pt idx="11">
                  <c:v>0</c:v>
                </c:pt>
                <c:pt idx="12">
                  <c:v>0</c:v>
                </c:pt>
                <c:pt idx="13">
                  <c:v>0</c:v>
                </c:pt>
              </c:numCache>
            </c:numRef>
          </c:val>
          <c:extLst>
            <c:ext xmlns:c16="http://schemas.microsoft.com/office/drawing/2014/chart" uri="{C3380CC4-5D6E-409C-BE32-E72D297353CC}">
              <c16:uniqueId val="{00000006-F0A7-4F60-8A3F-3068F2FADC4D}"/>
            </c:ext>
          </c:extLst>
        </c:ser>
        <c:ser>
          <c:idx val="7"/>
          <c:order val="7"/>
          <c:tx>
            <c:strRef>
              <c:f>'Networks Trend'!$B$33</c:f>
              <c:strCache>
                <c:ptCount val="1"/>
                <c:pt idx="0">
                  <c:v> Poplar and Limehouse Network</c:v>
                </c:pt>
              </c:strCache>
            </c:strRef>
          </c:tx>
          <c:spPr>
            <a:pattFill prst="dkUpDiag">
              <a:fgClr>
                <a:schemeClr val="bg1">
                  <a:lumMod val="65000"/>
                </a:schemeClr>
              </a:fgClr>
              <a:bgClr>
                <a:schemeClr val="bg1"/>
              </a:bgClr>
            </a:pattFill>
            <a:ln>
              <a:solidFill>
                <a:schemeClr val="bg1">
                  <a:lumMod val="65000"/>
                </a:schemeClr>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Trend'!$C$33:$P$33</c:f>
              <c:numCache>
                <c:formatCode>0.0%</c:formatCode>
                <c:ptCount val="14"/>
                <c:pt idx="0" formatCode="General">
                  <c:v>0</c:v>
                </c:pt>
                <c:pt idx="1">
                  <c:v>0.75</c:v>
                </c:pt>
                <c:pt idx="2">
                  <c:v>0.72199999999999998</c:v>
                </c:pt>
                <c:pt idx="3">
                  <c:v>0.621</c:v>
                </c:pt>
                <c:pt idx="4">
                  <c:v>0.59399999999999997</c:v>
                </c:pt>
                <c:pt idx="5">
                  <c:v>0.57399999999999995</c:v>
                </c:pt>
                <c:pt idx="6">
                  <c:v>0.58699999999999997</c:v>
                </c:pt>
                <c:pt idx="7">
                  <c:v>0.60899999999999999</c:v>
                </c:pt>
                <c:pt idx="8">
                  <c:v>0.59499999999999997</c:v>
                </c:pt>
                <c:pt idx="9">
                  <c:v>0.61299999999999999</c:v>
                </c:pt>
                <c:pt idx="10">
                  <c:v>0.70899999999999996</c:v>
                </c:pt>
                <c:pt idx="11">
                  <c:v>0</c:v>
                </c:pt>
                <c:pt idx="12">
                  <c:v>0</c:v>
                </c:pt>
                <c:pt idx="13">
                  <c:v>0</c:v>
                </c:pt>
              </c:numCache>
            </c:numRef>
          </c:val>
          <c:extLst>
            <c:ext xmlns:c16="http://schemas.microsoft.com/office/drawing/2014/chart" uri="{C3380CC4-5D6E-409C-BE32-E72D297353CC}">
              <c16:uniqueId val="{00000007-F0A7-4F60-8A3F-3068F2FADC4D}"/>
            </c:ext>
          </c:extLst>
        </c:ser>
        <c:ser>
          <c:idx val="8"/>
          <c:order val="8"/>
          <c:tx>
            <c:strRef>
              <c:f>'Networks Trend'!$B$34</c:f>
              <c:strCache>
                <c:ptCount val="1"/>
                <c:pt idx="0">
                  <c:v> Healthy Island Network</c:v>
                </c:pt>
              </c:strCache>
            </c:strRef>
          </c:tx>
          <c:spPr>
            <a:pattFill prst="dkUpDiag">
              <a:fgClr>
                <a:srgbClr val="E2C0C0"/>
              </a:fgClr>
              <a:bgClr>
                <a:schemeClr val="bg1"/>
              </a:bgClr>
            </a:pattFill>
            <a:ln>
              <a:solidFill>
                <a:srgbClr val="E2C0C0"/>
              </a:solidFill>
            </a:ln>
            <a:effectLst/>
          </c:spPr>
          <c:invertIfNegative val="0"/>
          <c:cat>
            <c:strRef>
              <c:f>'Networks Trend'!$C$25:$P$25</c:f>
              <c:strCache>
                <c:ptCount val="14"/>
                <c:pt idx="0">
                  <c:v>x</c:v>
                </c:pt>
                <c:pt idx="1">
                  <c:v>01/04/2019</c:v>
                </c:pt>
                <c:pt idx="2">
                  <c:v>01/05/2019</c:v>
                </c:pt>
                <c:pt idx="3">
                  <c:v>01/06/2019</c:v>
                </c:pt>
                <c:pt idx="4">
                  <c:v>01/07/2019</c:v>
                </c:pt>
                <c:pt idx="5">
                  <c:v>01/08/2019</c:v>
                </c:pt>
                <c:pt idx="6">
                  <c:v>01/09/2019</c:v>
                </c:pt>
                <c:pt idx="7">
                  <c:v>01/10/2019</c:v>
                </c:pt>
                <c:pt idx="8">
                  <c:v>01/11/2019</c:v>
                </c:pt>
                <c:pt idx="9">
                  <c:v>01/12/2019</c:v>
                </c:pt>
                <c:pt idx="10">
                  <c:v>01/01/2020</c:v>
                </c:pt>
                <c:pt idx="11">
                  <c:v>01/02/2020</c:v>
                </c:pt>
                <c:pt idx="12">
                  <c:v>01/03/2020</c:v>
                </c:pt>
                <c:pt idx="13">
                  <c:v>01/04/2020</c:v>
                </c:pt>
              </c:strCache>
            </c:strRef>
          </c:cat>
          <c:val>
            <c:numRef>
              <c:f>'Networks Trend'!$C$34:$P$34</c:f>
              <c:numCache>
                <c:formatCode>0.0%</c:formatCode>
                <c:ptCount val="14"/>
                <c:pt idx="0">
                  <c:v>0</c:v>
                </c:pt>
                <c:pt idx="1">
                  <c:v>0.50600000000000001</c:v>
                </c:pt>
                <c:pt idx="2">
                  <c:v>0.42399999999999999</c:v>
                </c:pt>
                <c:pt idx="3">
                  <c:v>0.374</c:v>
                </c:pt>
                <c:pt idx="4">
                  <c:v>0.309</c:v>
                </c:pt>
                <c:pt idx="5">
                  <c:v>0.33600000000000002</c:v>
                </c:pt>
                <c:pt idx="6">
                  <c:v>0.33600000000000002</c:v>
                </c:pt>
                <c:pt idx="7">
                  <c:v>0.41899999999999998</c:v>
                </c:pt>
                <c:pt idx="8">
                  <c:v>0.46400000000000002</c:v>
                </c:pt>
                <c:pt idx="9">
                  <c:v>0.47899999999999998</c:v>
                </c:pt>
                <c:pt idx="10">
                  <c:v>0.5</c:v>
                </c:pt>
                <c:pt idx="11">
                  <c:v>0</c:v>
                </c:pt>
                <c:pt idx="12">
                  <c:v>0</c:v>
                </c:pt>
                <c:pt idx="13">
                  <c:v>0</c:v>
                </c:pt>
              </c:numCache>
            </c:numRef>
          </c:val>
          <c:extLst>
            <c:ext xmlns:c16="http://schemas.microsoft.com/office/drawing/2014/chart" uri="{C3380CC4-5D6E-409C-BE32-E72D297353CC}">
              <c16:uniqueId val="{00000008-F0A7-4F60-8A3F-3068F2FADC4D}"/>
            </c:ext>
          </c:extLst>
        </c:ser>
        <c:dLbls>
          <c:showLegendKey val="0"/>
          <c:showVal val="0"/>
          <c:showCatName val="0"/>
          <c:showSerName val="0"/>
          <c:showPercent val="0"/>
          <c:showBubbleSize val="0"/>
        </c:dLbls>
        <c:gapWidth val="219"/>
        <c:overlap val="-27"/>
        <c:axId val="-217786368"/>
        <c:axId val="-217785824"/>
      </c:barChart>
      <c:catAx>
        <c:axId val="-217786368"/>
        <c:scaling>
          <c:orientation val="minMax"/>
        </c:scaling>
        <c:delete val="1"/>
        <c:axPos val="b"/>
        <c:numFmt formatCode="General" sourceLinked="1"/>
        <c:majorTickMark val="none"/>
        <c:minorTickMark val="none"/>
        <c:tickLblPos val="nextTo"/>
        <c:crossAx val="-217785824"/>
        <c:crosses val="autoZero"/>
        <c:auto val="1"/>
        <c:lblAlgn val="ctr"/>
        <c:lblOffset val="100"/>
        <c:noMultiLvlLbl val="1"/>
      </c:catAx>
      <c:valAx>
        <c:axId val="-217785824"/>
        <c:scaling>
          <c:orientation val="minMax"/>
          <c:max val="1"/>
        </c:scaling>
        <c:delete val="0"/>
        <c:axPos val="l"/>
        <c:majorGridlines>
          <c:spPr>
            <a:ln w="9525" cap="flat" cmpd="sng" algn="ctr">
              <a:solidFill>
                <a:schemeClr val="bg1">
                  <a:lumMod val="9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217786368"/>
        <c:crosses val="autoZero"/>
        <c:crossBetween val="between"/>
        <c:majorUnit val="0.2"/>
      </c:valAx>
      <c:spPr>
        <a:noFill/>
        <a:ln>
          <a:noFill/>
        </a:ln>
        <a:effectLst/>
      </c:spPr>
    </c:plotArea>
    <c:legend>
      <c:legendPos val="l"/>
      <c:layout>
        <c:manualLayout>
          <c:xMode val="edge"/>
          <c:yMode val="edge"/>
          <c:x val="8.4520903839919071E-4"/>
          <c:y val="0.13100014771582294"/>
          <c:w val="0.16828675661614284"/>
          <c:h val="0.7864842665028382"/>
        </c:manualLayout>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7">
  <a:schemeClr val="accent4"/>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10</xdr:col>
      <xdr:colOff>89295</xdr:colOff>
      <xdr:row>9</xdr:row>
      <xdr:rowOff>80962</xdr:rowOff>
    </xdr:from>
    <xdr:to>
      <xdr:col>26</xdr:col>
      <xdr:colOff>83343</xdr:colOff>
      <xdr:row>29</xdr:row>
      <xdr:rowOff>190499</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35718</xdr:colOff>
      <xdr:row>5</xdr:row>
      <xdr:rowOff>154780</xdr:rowOff>
    </xdr:from>
    <xdr:to>
      <xdr:col>16</xdr:col>
      <xdr:colOff>83344</xdr:colOff>
      <xdr:row>23</xdr:row>
      <xdr:rowOff>130967</xdr:rowOff>
    </xdr:to>
    <xdr:graphicFrame macro="">
      <xdr:nvGraphicFramePr>
        <xdr:cNvPr id="11" name="Chart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EG/Data%20Processing/2016-2017/Enhanced%20Services/Tower%20Hamlets/Report%20Production/NIS%20Reports/07%20NHS%20Health%20Checks%20(NHS%20HC)/TH%20NHS%20Health%20Checks%20Dashboard%202016-2017%20v1.1%20-%20March.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iled-06"/>
      <sheetName val="Compiled-05"/>
      <sheetName val="Compiled-04"/>
      <sheetName val="Compiled-03-2015"/>
      <sheetName val="Compiled 0916"/>
      <sheetName val="Compiled_08_1617"/>
      <sheetName val="Compiled_05_16"/>
      <sheetName val="Compiled_04_16"/>
      <sheetName val="Compiled_06_1617"/>
      <sheetName val="Compiled-03-16"/>
      <sheetName val="Compiled July 2016"/>
      <sheetName val="Compiled 11_16"/>
      <sheetName val="Compiled 10_16 v2"/>
      <sheetName val="Compiled 10_16"/>
      <sheetName val="Compiled 03-2017"/>
      <sheetName val="Compiled 02-2017"/>
      <sheetName val="Compiled 01-2017"/>
      <sheetName val="Compiled 12-2016"/>
      <sheetName val="Registers"/>
      <sheetName val="Performance"/>
      <sheetName val="Stratification"/>
      <sheetName val="Networks Trend"/>
      <sheetName val="Networks Summary"/>
      <sheetName val="Payments"/>
      <sheetName val="Borough Detail"/>
      <sheetName val="LOCATIONS"/>
      <sheetName val="PRACTICES"/>
      <sheetName val="HEADERS2"/>
      <sheetName val="SELECT"/>
      <sheetName val="TARGETS"/>
      <sheetName val="REGCHART"/>
      <sheetName val="PERFORMCHART"/>
      <sheetName val="STRATCHART"/>
      <sheetName val="NETWORKCHART"/>
      <sheetName val="PAYMENT"/>
      <sheetName val="BLAN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ow r="15">
          <cell r="B15" t="str">
            <v>NHS Health Checks</v>
          </cell>
        </row>
        <row r="34">
          <cell r="D34" t="str">
            <v>'HEADERS2'!$C$1:$C$50</v>
          </cell>
        </row>
        <row r="35">
          <cell r="F35" t="str">
            <v>'STRATCHART'!$R$19:$V$25</v>
          </cell>
        </row>
      </sheetData>
      <sheetData sheetId="26" refreshError="1"/>
      <sheetData sheetId="27" refreshError="1"/>
      <sheetData sheetId="28">
        <row r="9">
          <cell r="C9" t="str">
            <v>'Compiled 03-2017'!$C$1:$AI$1</v>
          </cell>
        </row>
        <row r="26">
          <cell r="E26" t="str">
            <v>'STRATCHART'!$C$7:$O$7</v>
          </cell>
        </row>
        <row r="27">
          <cell r="E27" t="str">
            <v>'STRATCHART'!$C$20:$O$20</v>
          </cell>
        </row>
        <row r="28">
          <cell r="E28" t="str">
            <v>'STRATCHART'!$C$33:$O$33</v>
          </cell>
        </row>
        <row r="29">
          <cell r="E29" t="e">
            <v>#N/A</v>
          </cell>
        </row>
        <row r="30">
          <cell r="E30" t="e">
            <v>#N/A</v>
          </cell>
        </row>
        <row r="31">
          <cell r="E31" t="e">
            <v>#N/A</v>
          </cell>
        </row>
        <row r="33">
          <cell r="E33" t="str">
            <v>'PERFORMCHART'!$C$7:$O$7</v>
          </cell>
        </row>
        <row r="34">
          <cell r="E34" t="str">
            <v>'PERFORMCHART'!$C$20:$O$20</v>
          </cell>
        </row>
        <row r="35">
          <cell r="E35" t="str">
            <v>'PERFORMCHART'!$C$33:$O$33</v>
          </cell>
        </row>
        <row r="36">
          <cell r="E36" t="str">
            <v>'PERFORMCHART'!$C$46:$O$46</v>
          </cell>
        </row>
        <row r="37">
          <cell r="E37" t="str">
            <v>'PERFORMCHART'!$C$59:$O$59</v>
          </cell>
        </row>
        <row r="38">
          <cell r="E38" t="str">
            <v>'PERFORMCHART'!$C$72:$O$72</v>
          </cell>
        </row>
        <row r="39">
          <cell r="E39" t="e">
            <v>#N/A</v>
          </cell>
        </row>
        <row r="42">
          <cell r="E42" t="str">
            <v>'REGCHART'!$C$7:$O$7</v>
          </cell>
        </row>
        <row r="43">
          <cell r="E43" t="str">
            <v>'REGCHART'!$C$20:$O$20</v>
          </cell>
        </row>
        <row r="44">
          <cell r="E44" t="str">
            <v>'REGCHART'!$C$33:$O$33</v>
          </cell>
        </row>
        <row r="45">
          <cell r="E45" t="e">
            <v>#N/A</v>
          </cell>
        </row>
        <row r="46">
          <cell r="E46" t="e">
            <v>#N/A</v>
          </cell>
        </row>
        <row r="47">
          <cell r="E47" t="str">
            <v>'REGCHART'!$C$72:$O$72</v>
          </cell>
        </row>
        <row r="48">
          <cell r="E48" t="str">
            <v>'REGCHART'!$C$85:$O$85</v>
          </cell>
        </row>
        <row r="49">
          <cell r="E49" t="e">
            <v>#N/A</v>
          </cell>
        </row>
        <row r="50">
          <cell r="E50" t="e">
            <v>#N/A</v>
          </cell>
        </row>
      </sheetData>
      <sheetData sheetId="29">
        <row r="1">
          <cell r="A1" t="str">
            <v>CP05-M01%</v>
          </cell>
        </row>
      </sheetData>
      <sheetData sheetId="30" refreshError="1"/>
      <sheetData sheetId="31">
        <row r="17">
          <cell r="AB17" t="str">
            <v>'PERFORMCHART'!$A$6:$X$13</v>
          </cell>
        </row>
      </sheetData>
      <sheetData sheetId="32">
        <row r="17">
          <cell r="T17" t="str">
            <v>'STRATCHART'!$A$6:$O$13</v>
          </cell>
        </row>
      </sheetData>
      <sheetData sheetId="33">
        <row r="2">
          <cell r="AC2" t="str">
            <v>'NETWORKCHART'!$A$36:$Y$45</v>
          </cell>
        </row>
      </sheetData>
      <sheetData sheetId="34" refreshError="1"/>
      <sheetData sheetId="35"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setup" refreshedDate="42927.443989814812" createdVersion="5" refreshedVersion="5" minRefreshableVersion="3" recordCount="9">
  <cacheSource type="worksheet">
    <worksheetSource ref="B25:O34" sheet="Networks Trend"/>
  </cacheSource>
  <cacheFields count="14">
    <cacheField name="% Eligible with Recent NHS Health Check (15m)" numFmtId="0">
      <sharedItems count="9">
        <s v=" Borough"/>
        <s v=" The One Network"/>
        <s v=" East End Health Network"/>
        <s v=" Stepney and Whitechapel Network"/>
        <s v=" The Highway Network"/>
        <s v=" Bow Health Network"/>
        <s v=" Mile End East and Bromley By Bow Network"/>
        <s v=" Poplar and Limehouse Network"/>
        <s v=" Healthy Island Network"/>
      </sharedItems>
    </cacheField>
    <cacheField name="x" numFmtId="0">
      <sharedItems/>
    </cacheField>
    <cacheField name="Apr-17" numFmtId="164">
      <sharedItems/>
    </cacheField>
    <cacheField name="May-17" numFmtId="164">
      <sharedItems containsSemiMixedTypes="0" containsString="0" containsNumber="1" minValue="0.16126042632066728" maxValue="0.19567137809187279"/>
    </cacheField>
    <cacheField name="Jun-17" numFmtId="164">
      <sharedItems containsSemiMixedTypes="0" containsString="0" containsNumber="1" minValue="0.1458806524881272" maxValue="0.204560697518444"/>
    </cacheField>
    <cacheField name="Jul-17" numFmtId="164">
      <sharedItems containsSemiMixedTypes="0" containsString="0" containsNumber="1" minValue="0.14422680412371133" maxValue="0.21175414984297891"/>
    </cacheField>
    <cacheField name="Aug-17" numFmtId="164">
      <sharedItems/>
    </cacheField>
    <cacheField name="Sep-17" numFmtId="164">
      <sharedItems/>
    </cacheField>
    <cacheField name="Oct-17" numFmtId="164">
      <sharedItems/>
    </cacheField>
    <cacheField name="Nov-17" numFmtId="164">
      <sharedItems/>
    </cacheField>
    <cacheField name="Dec-17" numFmtId="164">
      <sharedItems/>
    </cacheField>
    <cacheField name="Jan-18" numFmtId="164">
      <sharedItems/>
    </cacheField>
    <cacheField name="Feb-18" numFmtId="164">
      <sharedItems/>
    </cacheField>
    <cacheField name="Mar-18" numFmtId="164">
      <sharedItems/>
    </cacheField>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count="9">
  <r>
    <x v="0"/>
    <s v="Total"/>
    <s v="-"/>
    <n v="0.17459072098891226"/>
    <n v="0.17161521323575263"/>
    <n v="0.17046320226337394"/>
    <s v="-"/>
    <s v="-"/>
    <s v="-"/>
    <s v="-"/>
    <s v="-"/>
    <s v="-"/>
    <s v="-"/>
    <s v="-"/>
  </r>
  <r>
    <x v="1"/>
    <s v="NW1"/>
    <s v="-"/>
    <n v="0.177064089810999"/>
    <n v="0.16950354609929077"/>
    <n v="0.16692712032959228"/>
    <s v="-"/>
    <s v="-"/>
    <s v="-"/>
    <s v="-"/>
    <s v="-"/>
    <s v="-"/>
    <s v="-"/>
    <s v="-"/>
  </r>
  <r>
    <x v="2"/>
    <s v="NW2"/>
    <s v="-"/>
    <n v="0.17413469278239871"/>
    <n v="0.16112531969309463"/>
    <n v="0.15839243498817968"/>
    <s v="-"/>
    <s v="-"/>
    <s v="-"/>
    <s v="-"/>
    <s v="-"/>
    <s v="-"/>
    <s v="-"/>
    <s v="-"/>
  </r>
  <r>
    <x v="3"/>
    <s v="NW3"/>
    <s v="-"/>
    <n v="0.19567137809187279"/>
    <n v="0.204560697518444"/>
    <n v="0.21175414984297891"/>
    <s v="-"/>
    <s v="-"/>
    <s v="-"/>
    <s v="-"/>
    <s v="-"/>
    <s v="-"/>
    <s v="-"/>
    <s v="-"/>
  </r>
  <r>
    <x v="4"/>
    <s v="NW4"/>
    <s v="-"/>
    <n v="0.16966824644549763"/>
    <n v="0.17292623615239125"/>
    <n v="0.16091954022988506"/>
    <s v="-"/>
    <s v="-"/>
    <s v="-"/>
    <s v="-"/>
    <s v="-"/>
    <s v="-"/>
    <s v="-"/>
    <s v="-"/>
  </r>
  <r>
    <x v="5"/>
    <s v="NW5"/>
    <s v="-"/>
    <n v="0.17696586979401593"/>
    <n v="0.17739993981342161"/>
    <n v="0.17585895117540687"/>
    <s v="-"/>
    <s v="-"/>
    <s v="-"/>
    <s v="-"/>
    <s v="-"/>
    <s v="-"/>
    <s v="-"/>
    <s v="-"/>
  </r>
  <r>
    <x v="6"/>
    <s v="NW6"/>
    <s v="-"/>
    <n v="0.16453382084095064"/>
    <n v="0.16195001032844453"/>
    <n v="0.16322740404457284"/>
    <s v="-"/>
    <s v="-"/>
    <s v="-"/>
    <s v="-"/>
    <s v="-"/>
    <s v="-"/>
    <s v="-"/>
    <s v="-"/>
  </r>
  <r>
    <x v="7"/>
    <s v="NW7"/>
    <s v="-"/>
    <n v="0.17742724382489605"/>
    <n v="0.17957530379280717"/>
    <n v="0.18239921337266471"/>
    <s v="-"/>
    <s v="-"/>
    <s v="-"/>
    <s v="-"/>
    <s v="-"/>
    <s v="-"/>
    <s v="-"/>
    <s v="-"/>
  </r>
  <r>
    <x v="8"/>
    <s v="NW8"/>
    <s v="-"/>
    <n v="0.16126042632066728"/>
    <n v="0.1458806524881272"/>
    <n v="0.14422680412371133"/>
    <s v="-"/>
    <s v="-"/>
    <s v="-"/>
    <s v="-"/>
    <s v="-"/>
    <s v="-"/>
    <s v="-"/>
    <s v="-"/>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2" cacheId="2"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4">
  <location ref="A9:L10" firstHeaderRow="0" firstDataRow="1" firstDataCol="0"/>
  <pivotFields count="14">
    <pivotField showAll="0">
      <items count="10">
        <item h="1" x="0"/>
        <item h="1" x="5"/>
        <item h="1" x="2"/>
        <item h="1" x="8"/>
        <item h="1" x="6"/>
        <item x="7"/>
        <item h="1" x="3"/>
        <item h="1" x="4"/>
        <item h="1" x="1"/>
        <item t="default"/>
      </items>
    </pivotField>
    <pivotField showAll="0"/>
    <pivotField dataField="1" showAll="0"/>
    <pivotField dataField="1" numFmtId="164" showAll="0"/>
    <pivotField dataField="1" numFmtId="164" showAll="0"/>
    <pivotField dataField="1" numFmtId="164" showAll="0"/>
    <pivotField dataField="1" showAll="0"/>
    <pivotField dataField="1" showAll="0"/>
    <pivotField dataField="1" showAll="0"/>
    <pivotField dataField="1" showAll="0"/>
    <pivotField dataField="1" showAll="0"/>
    <pivotField dataField="1" showAll="0"/>
    <pivotField dataField="1" showAll="0"/>
    <pivotField dataField="1" showAll="0"/>
  </pivotFields>
  <rowItems count="1">
    <i/>
  </rowItems>
  <colFields count="1">
    <field x="-2"/>
  </colFields>
  <colItems count="12">
    <i>
      <x/>
    </i>
    <i i="1">
      <x v="1"/>
    </i>
    <i i="2">
      <x v="2"/>
    </i>
    <i i="3">
      <x v="3"/>
    </i>
    <i i="4">
      <x v="4"/>
    </i>
    <i i="5">
      <x v="5"/>
    </i>
    <i i="6">
      <x v="6"/>
    </i>
    <i i="7">
      <x v="7"/>
    </i>
    <i i="8">
      <x v="8"/>
    </i>
    <i i="9">
      <x v="9"/>
    </i>
    <i i="10">
      <x v="10"/>
    </i>
    <i i="11">
      <x v="11"/>
    </i>
  </colItems>
  <dataFields count="12">
    <dataField name="Sum of Apr-17" fld="2" baseField="0" baseItem="1"/>
    <dataField name="Sum of May-17" fld="3" baseField="0" baseItem="0"/>
    <dataField name="Sum of Jun-17" fld="4" baseField="0" baseItem="0"/>
    <dataField name="Sum of Jul-17" fld="5" baseField="0" baseItem="0"/>
    <dataField name="Sum of Aug-17" fld="6" baseField="0" baseItem="1"/>
    <dataField name="Sum of Sep-17" fld="7" baseField="0" baseItem="1"/>
    <dataField name="Sum of Oct-17" fld="8" baseField="0" baseItem="1"/>
    <dataField name="Sum of Nov-17" fld="9" baseField="0" baseItem="1"/>
    <dataField name="Sum of Dec-17" fld="10" baseField="0" baseItem="1"/>
    <dataField name="Sum of Jan-18" fld="11" baseField="0" baseItem="1"/>
    <dataField name="Sum of Feb-18" fld="12" baseField="0" baseItem="1"/>
    <dataField name="Sum of Mar-18" fld="13" baseField="0" baseItem="1"/>
  </dataFields>
  <formats count="3">
    <format dxfId="2">
      <pivotArea type="all" dataOnly="0" outline="0" fieldPosition="0"/>
    </format>
    <format dxfId="1">
      <pivotArea outline="0" collapsedLevelsAreSubtotals="1" fieldPosition="0"/>
    </format>
    <format dxfId="0">
      <pivotArea dataOnly="0" labelOnly="1" outline="0" fieldPosition="0">
        <references count="1">
          <reference field="4294967294" count="12">
            <x v="0"/>
            <x v="1"/>
            <x v="2"/>
            <x v="3"/>
            <x v="4"/>
            <x v="5"/>
            <x v="6"/>
            <x v="7"/>
            <x v="8"/>
            <x v="9"/>
            <x v="10"/>
            <x v="1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4" tint="0.59999389629810485"/>
  </sheetPr>
  <dimension ref="A1:AA49"/>
  <sheetViews>
    <sheetView showGridLines="0" zoomScale="80" zoomScaleNormal="80" workbookViewId="0">
      <selection activeCell="B28" sqref="B28"/>
    </sheetView>
  </sheetViews>
  <sheetFormatPr defaultColWidth="9.140625" defaultRowHeight="15" x14ac:dyDescent="0.25"/>
  <cols>
    <col min="1" max="1" width="1.7109375" style="458" customWidth="1"/>
    <col min="2" max="2" width="10.7109375" style="458" customWidth="1"/>
    <col min="3" max="3" width="50.85546875" style="458" customWidth="1"/>
    <col min="4" max="4" width="8.85546875" style="458" customWidth="1"/>
    <col min="5" max="6" width="8.28515625" style="458" customWidth="1"/>
    <col min="7" max="7" width="9.140625" style="458" customWidth="1"/>
    <col min="8" max="9" width="5.7109375" style="458" customWidth="1"/>
    <col min="10" max="10" width="1.7109375" style="459" customWidth="1"/>
    <col min="11" max="11" width="1.7109375" style="458" customWidth="1"/>
    <col min="12" max="12" width="27.28515625" style="458" customWidth="1"/>
    <col min="13" max="13" width="13.85546875" style="458" bestFit="1" customWidth="1"/>
    <col min="14" max="26" width="12.7109375" style="458" customWidth="1"/>
    <col min="27" max="27" width="1.7109375" style="458" customWidth="1"/>
    <col min="28" max="30" width="9.140625" style="458" customWidth="1"/>
    <col min="31" max="16384" width="9.140625" style="458"/>
  </cols>
  <sheetData>
    <row r="1" spans="1:27" s="126" customFormat="1" ht="18.75" customHeight="1" x14ac:dyDescent="0.25">
      <c r="A1" s="87"/>
      <c r="B1" s="44" t="s">
        <v>417</v>
      </c>
      <c r="C1" s="106"/>
      <c r="D1" s="107"/>
      <c r="E1" s="107"/>
      <c r="F1" s="107"/>
      <c r="G1" s="55"/>
      <c r="H1" s="55"/>
      <c r="I1" s="55"/>
      <c r="J1" s="216"/>
      <c r="K1" s="96"/>
      <c r="L1" s="148"/>
      <c r="M1" s="69"/>
      <c r="N1" s="69"/>
      <c r="O1" s="69"/>
      <c r="P1" s="69"/>
      <c r="Q1" s="69"/>
      <c r="R1" s="69"/>
      <c r="S1" s="69"/>
      <c r="T1" s="69"/>
      <c r="U1" s="69"/>
      <c r="V1" s="69"/>
      <c r="W1" s="69"/>
      <c r="X1" s="69"/>
      <c r="Y1" s="69"/>
      <c r="Z1" s="69"/>
      <c r="AA1" s="69"/>
    </row>
    <row r="2" spans="1:27" s="126" customFormat="1" ht="9.9499999999999993" customHeight="1" thickBot="1" x14ac:dyDescent="0.3">
      <c r="A2" s="87"/>
      <c r="B2" s="127"/>
      <c r="C2" s="127"/>
      <c r="D2" s="127"/>
      <c r="E2" s="127"/>
      <c r="F2" s="127"/>
      <c r="G2" s="127"/>
      <c r="H2" s="127"/>
      <c r="I2" s="127"/>
      <c r="J2" s="217"/>
      <c r="K2" s="116"/>
      <c r="L2" s="127"/>
      <c r="M2" s="127"/>
      <c r="N2" s="127"/>
      <c r="O2" s="127"/>
      <c r="P2" s="127"/>
      <c r="Q2" s="127"/>
      <c r="R2" s="127"/>
      <c r="S2" s="127"/>
      <c r="T2" s="127"/>
      <c r="U2" s="127"/>
      <c r="V2" s="127"/>
      <c r="W2" s="127"/>
      <c r="X2" s="127"/>
      <c r="Y2" s="127"/>
      <c r="Z2" s="127"/>
      <c r="AA2" s="116"/>
    </row>
    <row r="3" spans="1:27" s="126" customFormat="1" ht="20.100000000000001" customHeight="1" thickBot="1" x14ac:dyDescent="0.3">
      <c r="A3" s="87"/>
      <c r="B3" s="474" t="s">
        <v>309</v>
      </c>
      <c r="C3" s="475"/>
      <c r="D3" s="210" t="s">
        <v>167</v>
      </c>
      <c r="E3" s="476">
        <v>43831</v>
      </c>
      <c r="F3" s="477"/>
      <c r="G3" s="210" t="s">
        <v>167</v>
      </c>
      <c r="H3" s="127"/>
      <c r="I3" s="127"/>
      <c r="J3" s="217"/>
      <c r="K3" s="116"/>
      <c r="L3" s="127"/>
      <c r="M3" s="127"/>
      <c r="N3" s="127"/>
      <c r="O3" s="127"/>
      <c r="P3" s="127"/>
      <c r="Q3" s="127"/>
      <c r="R3" s="127"/>
      <c r="S3" s="127"/>
      <c r="T3" s="127"/>
      <c r="U3" s="127"/>
      <c r="V3" s="127"/>
      <c r="W3" s="127"/>
      <c r="X3" s="127"/>
      <c r="Y3" s="127"/>
      <c r="Z3" s="127"/>
      <c r="AA3" s="116"/>
    </row>
    <row r="4" spans="1:27" s="126" customFormat="1" ht="9.9499999999999993" customHeight="1" x14ac:dyDescent="0.25">
      <c r="A4" s="87"/>
      <c r="B4" s="127"/>
      <c r="C4" s="127"/>
      <c r="D4" s="127"/>
      <c r="E4" s="127"/>
      <c r="F4" s="127"/>
      <c r="G4" s="127"/>
      <c r="H4" s="127"/>
      <c r="I4" s="127"/>
      <c r="J4" s="217"/>
      <c r="K4" s="116"/>
      <c r="L4" s="127"/>
      <c r="M4" s="127"/>
      <c r="N4" s="127"/>
      <c r="O4" s="127"/>
      <c r="P4" s="127"/>
      <c r="Q4" s="127"/>
      <c r="R4" s="127"/>
      <c r="S4" s="127"/>
      <c r="T4" s="127"/>
      <c r="U4" s="127"/>
      <c r="V4" s="127"/>
      <c r="W4" s="127"/>
      <c r="X4" s="127"/>
      <c r="Y4" s="127"/>
      <c r="Z4" s="127"/>
      <c r="AA4" s="116"/>
    </row>
    <row r="5" spans="1:27" s="126" customFormat="1" ht="9.9499999999999993" customHeight="1" thickBot="1" x14ac:dyDescent="0.3">
      <c r="A5" s="87"/>
      <c r="B5" s="182"/>
      <c r="C5" s="183"/>
      <c r="D5" s="179"/>
      <c r="E5" s="184"/>
      <c r="F5" s="184"/>
      <c r="G5" s="180"/>
      <c r="H5" s="180"/>
      <c r="I5" s="180"/>
      <c r="J5" s="217"/>
      <c r="K5" s="116"/>
      <c r="L5" s="182"/>
      <c r="M5" s="182"/>
      <c r="N5" s="182"/>
      <c r="O5" s="182"/>
      <c r="P5" s="182"/>
      <c r="Q5" s="182"/>
      <c r="R5" s="183"/>
      <c r="S5" s="183"/>
      <c r="T5" s="183"/>
      <c r="U5" s="183"/>
      <c r="V5" s="183"/>
      <c r="W5" s="183"/>
      <c r="X5" s="183"/>
      <c r="Y5" s="183"/>
      <c r="Z5" s="183"/>
      <c r="AA5" s="116"/>
    </row>
    <row r="6" spans="1:27" s="186" customFormat="1" ht="20.100000000000001" customHeight="1" thickBot="1" x14ac:dyDescent="0.3">
      <c r="A6" s="181"/>
      <c r="B6" s="182" t="s">
        <v>296</v>
      </c>
      <c r="C6" s="183"/>
      <c r="D6" s="179" t="str">
        <f>VLOOKUP(Performance!B3,SELECT!A13:B21,2,0)</f>
        <v>NW5</v>
      </c>
      <c r="E6" s="184" t="s">
        <v>297</v>
      </c>
      <c r="F6" s="184" t="s">
        <v>295</v>
      </c>
      <c r="G6" s="180" t="s">
        <v>274</v>
      </c>
      <c r="H6" s="180" t="s">
        <v>171</v>
      </c>
      <c r="I6" s="180" t="s">
        <v>173</v>
      </c>
      <c r="J6" s="218"/>
      <c r="K6" s="185"/>
      <c r="L6" s="182" t="s">
        <v>298</v>
      </c>
      <c r="M6" s="478" t="s">
        <v>270</v>
      </c>
      <c r="N6" s="479"/>
      <c r="O6" s="479"/>
      <c r="P6" s="475"/>
      <c r="Q6" s="182" t="s">
        <v>167</v>
      </c>
      <c r="R6" s="183"/>
      <c r="S6" s="183"/>
      <c r="T6" s="183"/>
      <c r="U6" s="183"/>
      <c r="V6" s="183"/>
      <c r="W6" s="183"/>
      <c r="X6" s="183"/>
      <c r="Y6" s="183"/>
      <c r="Z6" s="183"/>
      <c r="AA6" s="185"/>
    </row>
    <row r="7" spans="1:27" s="186" customFormat="1" ht="9.9499999999999993" customHeight="1" x14ac:dyDescent="0.25">
      <c r="A7" s="181"/>
      <c r="B7" s="182"/>
      <c r="C7" s="183"/>
      <c r="D7" s="179"/>
      <c r="E7" s="184"/>
      <c r="F7" s="184"/>
      <c r="G7" s="180"/>
      <c r="H7" s="180"/>
      <c r="I7" s="180"/>
      <c r="J7" s="218"/>
      <c r="K7" s="185"/>
      <c r="L7" s="182"/>
      <c r="M7" s="182"/>
      <c r="N7" s="182"/>
      <c r="O7" s="182"/>
      <c r="P7" s="182"/>
      <c r="Q7" s="182"/>
      <c r="R7" s="183"/>
      <c r="S7" s="183"/>
      <c r="T7" s="183"/>
      <c r="U7" s="183"/>
      <c r="V7" s="183"/>
      <c r="W7" s="183"/>
      <c r="X7" s="183"/>
      <c r="Y7" s="183"/>
      <c r="Z7" s="183"/>
      <c r="AA7" s="185"/>
    </row>
    <row r="8" spans="1:27" s="126" customFormat="1" x14ac:dyDescent="0.25">
      <c r="A8" s="87"/>
      <c r="B8" s="229" t="s">
        <v>71</v>
      </c>
      <c r="C8" s="112" t="s">
        <v>270</v>
      </c>
      <c r="D8" s="111"/>
      <c r="E8" s="227">
        <f ca="1">SUMIFS(OFFSET(REL_D,,MATCH($B$10,IND,0)-1),REL_D,$E$3,IF(LEFT($D6,1)="N",NwID,OrgID),$D6)</f>
        <v>7107</v>
      </c>
      <c r="F8" s="227">
        <f ca="1">SUMIFS(OFFSET(REL_D,,MATCH($B$11,IND,0)-1),REL_D,$E$3,IF(LEFT($D6,1)="N",NwID,OrgID),$D6)</f>
        <v>1318</v>
      </c>
      <c r="G8" s="239">
        <f ca="1">IFERROR(ROUND(F8/E8,3),"-")</f>
        <v>0.185</v>
      </c>
      <c r="H8" s="234">
        <v>0.15</v>
      </c>
      <c r="I8" s="234">
        <v>0.17</v>
      </c>
      <c r="J8" s="219"/>
      <c r="K8" s="147"/>
      <c r="L8" s="128"/>
      <c r="M8" s="187" t="str">
        <f>VLOOKUP(M6,SELECT!A1:C7,2,0)</f>
        <v>CP05-M01</v>
      </c>
      <c r="N8" s="187" t="str">
        <f>VLOOKUP(M6,SELECT!A1:C7,3,0)</f>
        <v>05-M01</v>
      </c>
      <c r="O8" s="128"/>
      <c r="P8" s="128"/>
      <c r="Q8" s="128"/>
      <c r="R8" s="128"/>
      <c r="S8" s="128"/>
      <c r="T8" s="128"/>
      <c r="U8" s="128"/>
      <c r="V8" s="128"/>
      <c r="W8" s="128"/>
      <c r="X8" s="128"/>
      <c r="Y8" s="128"/>
      <c r="Z8" s="128"/>
      <c r="AA8" s="147"/>
    </row>
    <row r="9" spans="1:27" s="126" customFormat="1" x14ac:dyDescent="0.25">
      <c r="A9" s="87"/>
      <c r="B9" s="311"/>
      <c r="C9" s="43" t="str">
        <f ca="1">_xlfn.IFNA(VLOOKUP(D9,'PRACTICES &amp; NETWORKS'!$A$2:$C$42,2,0),"-")</f>
        <v>Harley Grove Medical Centre</v>
      </c>
      <c r="D9" s="43" t="str">
        <f ca="1">T(OFFSET('PRACTICES &amp; NETWORKS'!$A2,0,SELECT!$E$15))</f>
        <v>F84044</v>
      </c>
      <c r="E9" s="118">
        <f ca="1">SUMIFS(OFFSET(REL_D,,MATCH($B$10,IND,0)-1),REL_D,$E$3,IF(LEFT($D9,1)="N",NwID,OrgID),$D9)</f>
        <v>1378</v>
      </c>
      <c r="F9" s="118">
        <f ca="1">SUMIFS(OFFSET(REL_D,,MATCH($B$11,IND,0)-1),REL_D,$E$3,IF(LEFT($D9,1)="N",NwID,OrgID),$D9)</f>
        <v>241</v>
      </c>
      <c r="G9" s="247">
        <f ca="1">IFERROR(ROUND(F9/E9,3),"-")</f>
        <v>0.17499999999999999</v>
      </c>
      <c r="H9" s="130"/>
      <c r="I9" s="130"/>
      <c r="J9" s="220"/>
      <c r="K9" s="115"/>
      <c r="L9" s="115"/>
      <c r="M9" s="115"/>
      <c r="N9" s="115"/>
      <c r="O9" s="115"/>
      <c r="P9" s="115"/>
      <c r="Q9" s="115"/>
      <c r="R9" s="115"/>
      <c r="S9" s="115"/>
      <c r="T9" s="115"/>
      <c r="U9" s="115"/>
      <c r="V9" s="115"/>
      <c r="W9" s="115"/>
      <c r="X9" s="115"/>
      <c r="Y9" s="115"/>
      <c r="Z9" s="115"/>
      <c r="AA9" s="115"/>
    </row>
    <row r="10" spans="1:27" s="126" customFormat="1" x14ac:dyDescent="0.25">
      <c r="A10" s="87"/>
      <c r="B10" s="233" t="s">
        <v>20</v>
      </c>
      <c r="C10" s="43" t="str">
        <f ca="1">_xlfn.IFNA(VLOOKUP(D10,'PRACTICES &amp; NETWORKS'!$A$2:$C$42,2,0),"-")</f>
        <v>St Stephens Health Centre</v>
      </c>
      <c r="D10" s="43" t="str">
        <f ca="1">T(OFFSET('PRACTICES &amp; NETWORKS'!$A3,0,SELECT!$E$15))</f>
        <v>F84034</v>
      </c>
      <c r="E10" s="118">
        <f ca="1">SUMIFS(OFFSET(REL_D,,MATCH($B$10,IND,0)-1),REL_D,$E$3,IF(LEFT($D10,1)="N",NwID,OrgID),$D10)</f>
        <v>3172</v>
      </c>
      <c r="F10" s="118">
        <f ca="1">SUMIFS(OFFSET(REL_D,,MATCH($B$11,IND,0)-1),REL_D,$E$3,IF(LEFT($D10,1)="N",NwID,OrgID),$D10)</f>
        <v>714</v>
      </c>
      <c r="G10" s="247">
        <f t="shared" ref="G10:G13" ca="1" si="0">IFERROR(ROUND(F10/E10,3),"-")</f>
        <v>0.22500000000000001</v>
      </c>
      <c r="H10" s="130"/>
      <c r="I10" s="130"/>
      <c r="J10" s="220"/>
      <c r="K10" s="115"/>
      <c r="L10" s="115"/>
      <c r="M10" s="115"/>
      <c r="N10" s="115"/>
      <c r="O10" s="115"/>
      <c r="P10" s="115"/>
      <c r="Q10" s="115"/>
      <c r="R10" s="115"/>
      <c r="S10" s="115"/>
      <c r="T10" s="115"/>
      <c r="U10" s="115"/>
      <c r="V10" s="115"/>
      <c r="W10" s="115"/>
      <c r="X10" s="115"/>
      <c r="Y10" s="115"/>
      <c r="Z10" s="115"/>
      <c r="AA10" s="115"/>
    </row>
    <row r="11" spans="1:27" s="126" customFormat="1" x14ac:dyDescent="0.25">
      <c r="A11" s="87"/>
      <c r="B11" s="233" t="s">
        <v>21</v>
      </c>
      <c r="C11" s="43" t="str">
        <f ca="1">_xlfn.IFNA(VLOOKUP(D11,'PRACTICES &amp; NETWORKS'!$A$2:$C$42,2,0),"-")</f>
        <v>Ruston Street Clinic (Dr Amin)</v>
      </c>
      <c r="D11" s="43" t="str">
        <f ca="1">T(OFFSET('PRACTICES &amp; NETWORKS'!$A4,0,SELECT!$E$15))</f>
        <v>F84030</v>
      </c>
      <c r="E11" s="118">
        <f ca="1">SUMIFS(OFFSET(REL_D,,MATCH($B$10,IND,0)-1),REL_D,$E$3,IF(LEFT($D11,1)="N",NwID,OrgID),$D11)</f>
        <v>778</v>
      </c>
      <c r="F11" s="118">
        <f ca="1">SUMIFS(OFFSET(REL_D,,MATCH($B$11,IND,0)-1),REL_D,$E$3,IF(LEFT($D11,1)="N",NwID,OrgID),$D11)</f>
        <v>67</v>
      </c>
      <c r="G11" s="247">
        <f t="shared" ca="1" si="0"/>
        <v>8.5999999999999993E-2</v>
      </c>
      <c r="H11" s="130"/>
      <c r="I11" s="130"/>
      <c r="J11" s="220"/>
      <c r="K11" s="115"/>
      <c r="L11" s="115"/>
      <c r="M11" s="115"/>
      <c r="N11" s="115"/>
      <c r="O11" s="115"/>
      <c r="P11" s="115"/>
      <c r="Q11" s="115"/>
      <c r="R11" s="115"/>
      <c r="S11" s="115"/>
      <c r="T11" s="115"/>
      <c r="U11" s="115"/>
      <c r="V11" s="115"/>
      <c r="W11" s="115"/>
      <c r="X11" s="115"/>
      <c r="Y11" s="115"/>
      <c r="Z11" s="115"/>
      <c r="AA11" s="115"/>
    </row>
    <row r="12" spans="1:27" s="126" customFormat="1" x14ac:dyDescent="0.25">
      <c r="A12" s="87"/>
      <c r="B12" s="311"/>
      <c r="C12" s="43" t="str">
        <f ca="1">_xlfn.IFNA(VLOOKUP(D12,'PRACTICES &amp; NETWORKS'!$A$2:$C$42,2,0),"-")</f>
        <v>Grove Road Surgery (Dr Shah)</v>
      </c>
      <c r="D12" s="43" t="str">
        <f ca="1">T(OFFSET('PRACTICES &amp; NETWORKS'!$A5,0,SELECT!$E$15))</f>
        <v>F84055</v>
      </c>
      <c r="E12" s="118">
        <f ca="1">SUMIFS(OFFSET(REL_D,,MATCH($B$10,IND,0)-1),REL_D,$E$3,IF(LEFT($D12,1)="N",NwID,OrgID),$D12)</f>
        <v>708</v>
      </c>
      <c r="F12" s="118">
        <f ca="1">SUMIFS(OFFSET(REL_D,,MATCH($B$11,IND,0)-1),REL_D,$E$3,IF(LEFT($D12,1)="N",NwID,OrgID),$D12)</f>
        <v>112</v>
      </c>
      <c r="G12" s="247">
        <f t="shared" ca="1" si="0"/>
        <v>0.158</v>
      </c>
      <c r="H12" s="130"/>
      <c r="I12" s="130"/>
      <c r="J12" s="220"/>
      <c r="K12" s="115"/>
      <c r="L12" s="115"/>
      <c r="M12" s="115"/>
      <c r="N12" s="115"/>
      <c r="O12" s="115"/>
      <c r="P12" s="115"/>
      <c r="Q12" s="115"/>
      <c r="R12" s="115"/>
      <c r="S12" s="115"/>
      <c r="T12" s="115"/>
      <c r="U12" s="115"/>
      <c r="V12" s="115"/>
      <c r="W12" s="115"/>
      <c r="X12" s="115"/>
      <c r="Y12" s="115"/>
      <c r="Z12" s="115"/>
      <c r="AA12" s="115"/>
    </row>
    <row r="13" spans="1:27" s="126" customFormat="1" x14ac:dyDescent="0.25">
      <c r="A13" s="87"/>
      <c r="B13" s="312"/>
      <c r="C13" s="173" t="str">
        <f ca="1">_xlfn.IFNA(VLOOKUP(D13,'PRACTICES &amp; NETWORKS'!$A$2:$C$42,2,0),"-")</f>
        <v>The Tredegar Practice</v>
      </c>
      <c r="D13" s="173" t="str">
        <f ca="1">T(OFFSET('PRACTICES &amp; NETWORKS'!$A6,0,SELECT!$E$15))</f>
        <v>F84696</v>
      </c>
      <c r="E13" s="118">
        <f ca="1">SUMIFS(OFFSET(REL_D,,MATCH($B$10,IND,0)-1),REL_D,$E$3,IF(LEFT($D13,1)="N",NwID,OrgID),$D13)</f>
        <v>1071</v>
      </c>
      <c r="F13" s="118">
        <f ca="1">SUMIFS(OFFSET(REL_D,,MATCH($B$11,IND,0)-1),REL_D,$E$3,IF(LEFT($D13,1)="N",NwID,OrgID),$D13)</f>
        <v>184</v>
      </c>
      <c r="G13" s="247">
        <f t="shared" ca="1" si="0"/>
        <v>0.17199999999999999</v>
      </c>
      <c r="H13" s="131"/>
      <c r="I13" s="131"/>
      <c r="J13" s="221"/>
      <c r="K13" s="115"/>
      <c r="L13" s="115"/>
      <c r="M13" s="115"/>
      <c r="N13" s="115"/>
      <c r="O13" s="115"/>
      <c r="P13" s="115"/>
      <c r="Q13" s="115"/>
      <c r="R13" s="115"/>
      <c r="S13" s="115"/>
      <c r="T13" s="115"/>
      <c r="U13" s="115"/>
      <c r="V13" s="115"/>
      <c r="W13" s="115"/>
      <c r="X13" s="115"/>
      <c r="Y13" s="115"/>
      <c r="Z13" s="115"/>
      <c r="AA13" s="115"/>
    </row>
    <row r="14" spans="1:27" s="126" customFormat="1" x14ac:dyDescent="0.25">
      <c r="A14" s="87"/>
      <c r="B14" s="229" t="s">
        <v>72</v>
      </c>
      <c r="C14" s="112" t="s">
        <v>81</v>
      </c>
      <c r="D14" s="111"/>
      <c r="E14" s="228">
        <f ca="1">SUMIFS(OFFSET(REL_D,,MATCH($B$16,IND,0)-1),REL_D,$E$3,IF(LEFT($D6,1)="N",NwID,OrgID),$D6)</f>
        <v>99</v>
      </c>
      <c r="F14" s="228">
        <f ca="1">SUMIFS(OFFSET(REL_D,,MATCH($B$17,IND,0)-1),REL_D,$E$3,IF(LEFT($D6,1)="N",NwID,OrgID),$D6)</f>
        <v>58</v>
      </c>
      <c r="G14" s="250">
        <f ca="1">IFERROR(ROUND(F14/E14,3),"-")</f>
        <v>0.58599999999999997</v>
      </c>
      <c r="H14" s="234">
        <v>0.6</v>
      </c>
      <c r="I14" s="234"/>
      <c r="J14" s="219"/>
      <c r="K14" s="115"/>
      <c r="L14" s="115"/>
      <c r="M14" s="115"/>
      <c r="N14" s="115"/>
      <c r="O14" s="115"/>
      <c r="P14" s="115"/>
      <c r="Q14" s="115"/>
      <c r="R14" s="115"/>
      <c r="S14" s="115"/>
      <c r="T14" s="115"/>
      <c r="U14" s="115"/>
      <c r="V14" s="115"/>
      <c r="W14" s="115"/>
      <c r="X14" s="115"/>
      <c r="Y14" s="115"/>
      <c r="Z14" s="115"/>
      <c r="AA14" s="115"/>
    </row>
    <row r="15" spans="1:27" s="126" customFormat="1" x14ac:dyDescent="0.25">
      <c r="A15" s="87"/>
      <c r="B15" s="313"/>
      <c r="C15" s="43" t="str">
        <f ca="1">_xlfn.IFNA(VLOOKUP(D9,'PRACTICES &amp; NETWORKS'!$A$2:$C$42,2,0),"-")</f>
        <v>Harley Grove Medical Centre</v>
      </c>
      <c r="D15" s="43" t="str">
        <f ca="1">T(OFFSET('PRACTICES &amp; NETWORKS'!$A2,0,SELECT!$E$15))</f>
        <v>F84044</v>
      </c>
      <c r="E15" s="118">
        <f ca="1">SUMIFS(OFFSET(REL_D,,MATCH($B$16,IND,0)-1),REL_D,$E$3,IF(LEFT($D15,1)="N",NwID,OrgID),$D15)</f>
        <v>13</v>
      </c>
      <c r="F15" s="118">
        <f ca="1">SUMIFS(OFFSET(REL_D,,MATCH($B$17,IND,0)-1),REL_D,$E$3,IF(LEFT($D15,1)="N",NwID,OrgID),$D15)</f>
        <v>11</v>
      </c>
      <c r="G15" s="247">
        <f ca="1">IFERROR(ROUND(F15/E15,3),"-")</f>
        <v>0.84599999999999997</v>
      </c>
      <c r="H15" s="130"/>
      <c r="I15" s="130"/>
      <c r="J15" s="220"/>
      <c r="K15" s="115"/>
      <c r="L15" s="115"/>
      <c r="M15" s="115"/>
      <c r="N15" s="115"/>
      <c r="O15" s="115"/>
      <c r="P15" s="115"/>
      <c r="Q15" s="115"/>
      <c r="R15" s="115"/>
      <c r="S15" s="115"/>
      <c r="T15" s="115"/>
      <c r="U15" s="115"/>
      <c r="V15" s="115"/>
      <c r="W15" s="115"/>
      <c r="X15" s="115"/>
      <c r="Y15" s="115"/>
      <c r="Z15" s="115"/>
      <c r="AA15" s="115"/>
    </row>
    <row r="16" spans="1:27" s="126" customFormat="1" x14ac:dyDescent="0.25">
      <c r="A16" s="87"/>
      <c r="B16" s="233" t="s">
        <v>24</v>
      </c>
      <c r="C16" s="43" t="str">
        <f ca="1">_xlfn.IFNA(VLOOKUP(D10,'PRACTICES &amp; NETWORKS'!$A$2:$C$42,2,0),"-")</f>
        <v>St Stephens Health Centre</v>
      </c>
      <c r="D16" s="43" t="str">
        <f ca="1">T(OFFSET('PRACTICES &amp; NETWORKS'!$A3,0,SELECT!$E$15))</f>
        <v>F84034</v>
      </c>
      <c r="E16" s="118">
        <f ca="1">SUMIFS(OFFSET(REL_D,,MATCH($B$16,IND,0)-1),REL_D,$E$3,IF(LEFT($D16,1)="N",NwID,OrgID),$D16)</f>
        <v>52</v>
      </c>
      <c r="F16" s="118">
        <f ca="1">SUMIFS(OFFSET(REL_D,,MATCH($B$17,IND,0)-1),REL_D,$E$3,IF(LEFT($D16,1)="N",NwID,OrgID),$D16)</f>
        <v>24</v>
      </c>
      <c r="G16" s="247">
        <f t="shared" ref="G16:G19" ca="1" si="1">IFERROR(ROUND(F16/E16,3),"-")</f>
        <v>0.46200000000000002</v>
      </c>
      <c r="H16" s="130"/>
      <c r="I16" s="130"/>
      <c r="J16" s="220"/>
      <c r="K16" s="132"/>
      <c r="L16" s="115"/>
      <c r="M16" s="115"/>
      <c r="N16" s="115"/>
      <c r="O16" s="115"/>
      <c r="P16" s="115"/>
      <c r="Q16" s="115"/>
      <c r="R16" s="115"/>
      <c r="S16" s="115"/>
      <c r="T16" s="115"/>
      <c r="U16" s="115"/>
      <c r="V16" s="115"/>
      <c r="W16" s="115"/>
      <c r="X16" s="115"/>
      <c r="Y16" s="115"/>
      <c r="Z16" s="115"/>
      <c r="AA16" s="115"/>
    </row>
    <row r="17" spans="1:27" s="126" customFormat="1" x14ac:dyDescent="0.25">
      <c r="A17" s="87"/>
      <c r="B17" s="233" t="s">
        <v>25</v>
      </c>
      <c r="C17" s="43" t="str">
        <f ca="1">_xlfn.IFNA(VLOOKUP(D11,'PRACTICES &amp; NETWORKS'!$A$2:$C$42,2,0),"-")</f>
        <v>Ruston Street Clinic (Dr Amin)</v>
      </c>
      <c r="D17" s="43" t="str">
        <f ca="1">T(OFFSET('PRACTICES &amp; NETWORKS'!$A4,0,SELECT!$E$15))</f>
        <v>F84030</v>
      </c>
      <c r="E17" s="118">
        <f ca="1">SUMIFS(OFFSET(REL_D,,MATCH($B$16,IND,0)-1),REL_D,$E$3,IF(LEFT($D17,1)="N",NwID,OrgID),$D17)</f>
        <v>0</v>
      </c>
      <c r="F17" s="118">
        <f ca="1">SUMIFS(OFFSET(REL_D,,MATCH($B$17,IND,0)-1),REL_D,$E$3,IF(LEFT($D17,1)="N",NwID,OrgID),$D17)</f>
        <v>0</v>
      </c>
      <c r="G17" s="247" t="str">
        <f t="shared" ca="1" si="1"/>
        <v>-</v>
      </c>
      <c r="H17" s="130"/>
      <c r="I17" s="130"/>
      <c r="J17" s="220"/>
      <c r="K17" s="133"/>
      <c r="L17" s="115"/>
      <c r="M17" s="115"/>
      <c r="N17" s="115"/>
      <c r="O17" s="115"/>
      <c r="P17" s="115"/>
      <c r="Q17" s="115"/>
      <c r="R17" s="115"/>
      <c r="S17" s="115"/>
      <c r="T17" s="115"/>
      <c r="U17" s="115"/>
      <c r="V17" s="115"/>
      <c r="W17" s="115"/>
      <c r="X17" s="115"/>
      <c r="Y17" s="115"/>
      <c r="Z17" s="115"/>
      <c r="AA17" s="115"/>
    </row>
    <row r="18" spans="1:27" s="126" customFormat="1" ht="15.75" x14ac:dyDescent="0.25">
      <c r="A18" s="87"/>
      <c r="B18" s="314"/>
      <c r="C18" s="43" t="str">
        <f ca="1">_xlfn.IFNA(VLOOKUP(D12,'PRACTICES &amp; NETWORKS'!$A$2:$C$42,2,0),"-")</f>
        <v>Grove Road Surgery (Dr Shah)</v>
      </c>
      <c r="D18" s="43" t="str">
        <f ca="1">T(OFFSET('PRACTICES &amp; NETWORKS'!$A5,0,SELECT!$E$15))</f>
        <v>F84055</v>
      </c>
      <c r="E18" s="118">
        <f ca="1">SUMIFS(OFFSET(REL_D,,MATCH($B$16,IND,0)-1),REL_D,$E$3,IF(LEFT($D18,1)="N",NwID,OrgID),$D18)</f>
        <v>16</v>
      </c>
      <c r="F18" s="118">
        <f ca="1">SUMIFS(OFFSET(REL_D,,MATCH($B$17,IND,0)-1),REL_D,$E$3,IF(LEFT($D18,1)="N",NwID,OrgID),$D18)</f>
        <v>11</v>
      </c>
      <c r="G18" s="247">
        <f t="shared" ca="1" si="1"/>
        <v>0.68799999999999994</v>
      </c>
      <c r="H18" s="130"/>
      <c r="I18" s="130"/>
      <c r="J18" s="220"/>
      <c r="K18" s="134"/>
      <c r="L18" s="117"/>
      <c r="M18" s="117"/>
      <c r="N18" s="115"/>
      <c r="O18" s="115"/>
      <c r="P18" s="117"/>
      <c r="Q18" s="117"/>
      <c r="R18" s="117"/>
      <c r="S18" s="117"/>
      <c r="T18" s="117"/>
      <c r="U18" s="117"/>
      <c r="V18" s="117"/>
      <c r="W18" s="117"/>
      <c r="X18" s="117"/>
      <c r="Y18" s="117"/>
      <c r="Z18" s="117"/>
      <c r="AA18" s="117"/>
    </row>
    <row r="19" spans="1:27" s="126" customFormat="1" ht="15.75" customHeight="1" x14ac:dyDescent="0.25">
      <c r="A19" s="87"/>
      <c r="B19" s="312"/>
      <c r="C19" s="173" t="str">
        <f ca="1">_xlfn.IFNA(VLOOKUP(D13,'PRACTICES &amp; NETWORKS'!$A$2:$C$42,2,0),"-")</f>
        <v>The Tredegar Practice</v>
      </c>
      <c r="D19" s="173" t="str">
        <f ca="1">T(OFFSET('PRACTICES &amp; NETWORKS'!$A6,0,SELECT!$E$15))</f>
        <v>F84696</v>
      </c>
      <c r="E19" s="118">
        <f ca="1">SUMIFS(OFFSET(REL_D,,MATCH($B$16,IND,0)-1),REL_D,$E$3,IF(LEFT($D19,1)="N",NwID,OrgID),$D19)</f>
        <v>18</v>
      </c>
      <c r="F19" s="118">
        <f ca="1">SUMIFS(OFFSET(REL_D,,MATCH($B$17,IND,0)-1),REL_D,$E$3,IF(LEFT($D19,1)="N",NwID,OrgID),$D19)</f>
        <v>12</v>
      </c>
      <c r="G19" s="247">
        <f t="shared" ca="1" si="1"/>
        <v>0.66700000000000004</v>
      </c>
      <c r="H19" s="131"/>
      <c r="I19" s="131"/>
      <c r="J19" s="221"/>
      <c r="K19" s="135"/>
      <c r="L19" s="117"/>
      <c r="M19" s="117"/>
      <c r="N19" s="115"/>
      <c r="O19" s="115"/>
      <c r="P19" s="117"/>
      <c r="Q19" s="117"/>
      <c r="R19" s="117"/>
      <c r="S19" s="117"/>
      <c r="T19" s="117"/>
      <c r="U19" s="117"/>
      <c r="V19" s="117"/>
      <c r="W19" s="117"/>
      <c r="X19" s="117"/>
      <c r="Y19" s="117"/>
      <c r="Z19" s="117"/>
      <c r="AA19" s="117"/>
    </row>
    <row r="20" spans="1:27" s="126" customFormat="1" ht="15.75" customHeight="1" x14ac:dyDescent="0.25">
      <c r="A20" s="87"/>
      <c r="B20" s="229" t="s">
        <v>73</v>
      </c>
      <c r="C20" s="112" t="s">
        <v>83</v>
      </c>
      <c r="D20" s="111"/>
      <c r="E20" s="228">
        <f ca="1">SUMIFS(OFFSET(REL_D,,MATCH($B$22,IND,0)-1),REL_D,$E$3,IF(LEFT($D6,1)="N",NwID,OrgID),$D6)</f>
        <v>129</v>
      </c>
      <c r="F20" s="228">
        <f ca="1">SUMIFS(OFFSET(REL_D,,MATCH($B$23,IND,0)-1),REL_D,$E$3,IF(LEFT($D6,1)="N",NwID,OrgID),$D6)</f>
        <v>46</v>
      </c>
      <c r="G20" s="250">
        <f ca="1">IFERROR(ROUND(F20/E20,3),"-")</f>
        <v>0.35699999999999998</v>
      </c>
      <c r="H20" s="234">
        <v>0.7</v>
      </c>
      <c r="I20" s="234"/>
      <c r="J20" s="219"/>
      <c r="K20" s="130"/>
      <c r="L20" s="119"/>
      <c r="M20" s="119"/>
      <c r="N20" s="119"/>
      <c r="O20" s="119"/>
      <c r="P20" s="119"/>
      <c r="Q20" s="119"/>
      <c r="R20" s="119"/>
      <c r="S20" s="119"/>
      <c r="T20" s="119"/>
      <c r="U20" s="119"/>
      <c r="V20" s="119"/>
      <c r="W20" s="119"/>
      <c r="X20" s="119"/>
      <c r="Y20" s="119"/>
      <c r="Z20" s="119"/>
      <c r="AA20" s="119"/>
    </row>
    <row r="21" spans="1:27" s="126" customFormat="1" ht="15.75" customHeight="1" x14ac:dyDescent="0.25">
      <c r="A21" s="87"/>
      <c r="B21" s="311"/>
      <c r="C21" s="43" t="str">
        <f ca="1">_xlfn.IFNA(VLOOKUP(D9,'PRACTICES &amp; NETWORKS'!$A$2:$C$42,2,0),"-")</f>
        <v>Harley Grove Medical Centre</v>
      </c>
      <c r="D21" s="43" t="str">
        <f ca="1">T(OFFSET('PRACTICES &amp; NETWORKS'!$A2,0,SELECT!$E$15))</f>
        <v>F84044</v>
      </c>
      <c r="E21" s="118">
        <f ca="1">SUMIFS(OFFSET(REL_D,,MATCH($B$22,IND,0)-1),REL_D,$E$3,IF(LEFT($D21,1)="N",NwID,OrgID),$D21)</f>
        <v>29</v>
      </c>
      <c r="F21" s="118">
        <f ca="1">SUMIFS(OFFSET(REL_D,,MATCH($B$23,IND,0)-1),REL_D,$E$3,IF(LEFT($D21,1)="N",NwID,OrgID),$D21)</f>
        <v>4</v>
      </c>
      <c r="G21" s="247">
        <f t="shared" ref="G21:G24" ca="1" si="2">IFERROR(ROUND(F21/E21,3),"-")</f>
        <v>0.13800000000000001</v>
      </c>
      <c r="H21" s="130"/>
      <c r="I21" s="130"/>
      <c r="J21" s="220"/>
      <c r="K21" s="130"/>
      <c r="L21" s="119"/>
      <c r="M21" s="119"/>
      <c r="N21" s="119"/>
      <c r="O21" s="119"/>
      <c r="P21" s="119"/>
      <c r="Q21" s="119"/>
      <c r="R21" s="119"/>
      <c r="S21" s="119"/>
      <c r="T21" s="119"/>
      <c r="U21" s="119"/>
      <c r="V21" s="119"/>
      <c r="W21" s="119"/>
      <c r="X21" s="119"/>
      <c r="Y21" s="119"/>
      <c r="Z21" s="119"/>
      <c r="AA21" s="119"/>
    </row>
    <row r="22" spans="1:27" s="126" customFormat="1" ht="15.75" customHeight="1" x14ac:dyDescent="0.25">
      <c r="A22" s="87"/>
      <c r="B22" s="235" t="s">
        <v>26</v>
      </c>
      <c r="C22" s="43" t="str">
        <f ca="1">_xlfn.IFNA(VLOOKUP(D10,'PRACTICES &amp; NETWORKS'!$A$2:$C$42,2,0),"-")</f>
        <v>St Stephens Health Centre</v>
      </c>
      <c r="D22" s="43" t="str">
        <f ca="1">T(OFFSET('PRACTICES &amp; NETWORKS'!$A3,0,SELECT!$E$15))</f>
        <v>F84034</v>
      </c>
      <c r="E22" s="118">
        <f ca="1">SUMIFS(OFFSET(REL_D,,MATCH($B$22,IND,0)-1),REL_D,$E$3,IF(LEFT($D22,1)="N",NwID,OrgID),$D22)</f>
        <v>59</v>
      </c>
      <c r="F22" s="118">
        <f ca="1">SUMIFS(OFFSET(REL_D,,MATCH($B$23,IND,0)-1),REL_D,$E$3,IF(LEFT($D22,1)="N",NwID,OrgID),$D22)</f>
        <v>25</v>
      </c>
      <c r="G22" s="247">
        <f t="shared" ca="1" si="2"/>
        <v>0.42399999999999999</v>
      </c>
      <c r="H22" s="130"/>
      <c r="I22" s="130"/>
      <c r="J22" s="220"/>
      <c r="K22" s="130"/>
      <c r="L22" s="119"/>
      <c r="M22" s="119"/>
      <c r="N22" s="119"/>
      <c r="O22" s="119"/>
      <c r="P22" s="119"/>
      <c r="Q22" s="119"/>
      <c r="R22" s="119"/>
      <c r="S22" s="119"/>
      <c r="T22" s="119"/>
      <c r="U22" s="119"/>
      <c r="V22" s="119"/>
      <c r="W22" s="119"/>
      <c r="X22" s="119"/>
      <c r="Y22" s="119"/>
      <c r="Z22" s="119"/>
      <c r="AA22" s="119"/>
    </row>
    <row r="23" spans="1:27" s="126" customFormat="1" ht="15.75" customHeight="1" x14ac:dyDescent="0.25">
      <c r="A23" s="87"/>
      <c r="B23" s="235" t="s">
        <v>27</v>
      </c>
      <c r="C23" s="43" t="str">
        <f ca="1">_xlfn.IFNA(VLOOKUP(D11,'PRACTICES &amp; NETWORKS'!$A$2:$C$42,2,0),"-")</f>
        <v>Ruston Street Clinic (Dr Amin)</v>
      </c>
      <c r="D23" s="43" t="str">
        <f ca="1">T(OFFSET('PRACTICES &amp; NETWORKS'!$A4,0,SELECT!$E$15))</f>
        <v>F84030</v>
      </c>
      <c r="E23" s="118">
        <f ca="1">SUMIFS(OFFSET(REL_D,,MATCH($B$22,IND,0)-1),REL_D,$E$3,IF(LEFT($D23,1)="N",NwID,OrgID),$D23)</f>
        <v>14</v>
      </c>
      <c r="F23" s="118">
        <f ca="1">SUMIFS(OFFSET(REL_D,,MATCH($B$23,IND,0)-1),REL_D,$E$3,IF(LEFT($D23,1)="N",NwID,OrgID),$D23)</f>
        <v>0</v>
      </c>
      <c r="G23" s="247">
        <f t="shared" ca="1" si="2"/>
        <v>0</v>
      </c>
      <c r="H23" s="130"/>
      <c r="I23" s="130"/>
      <c r="J23" s="220"/>
      <c r="K23" s="130"/>
      <c r="L23" s="119"/>
      <c r="M23" s="119"/>
      <c r="N23" s="119"/>
      <c r="O23" s="119"/>
      <c r="P23" s="119"/>
      <c r="Q23" s="119"/>
      <c r="R23" s="119"/>
      <c r="S23" s="119"/>
      <c r="T23" s="119"/>
      <c r="U23" s="119"/>
      <c r="V23" s="119"/>
      <c r="W23" s="119"/>
      <c r="X23" s="119"/>
      <c r="Y23" s="119"/>
      <c r="Z23" s="119"/>
      <c r="AA23" s="119"/>
    </row>
    <row r="24" spans="1:27" s="126" customFormat="1" ht="15.75" customHeight="1" x14ac:dyDescent="0.25">
      <c r="A24" s="87"/>
      <c r="B24" s="314"/>
      <c r="C24" s="43" t="str">
        <f ca="1">_xlfn.IFNA(VLOOKUP(D12,'PRACTICES &amp; NETWORKS'!$A$2:$C$42,2,0),"-")</f>
        <v>Grove Road Surgery (Dr Shah)</v>
      </c>
      <c r="D24" s="43" t="str">
        <f ca="1">T(OFFSET('PRACTICES &amp; NETWORKS'!$A5,0,SELECT!$E$15))</f>
        <v>F84055</v>
      </c>
      <c r="E24" s="118">
        <f ca="1">SUMIFS(OFFSET(REL_D,,MATCH($B$22,IND,0)-1),REL_D,$E$3,IF(LEFT($D24,1)="N",NwID,OrgID),$D24)</f>
        <v>14</v>
      </c>
      <c r="F24" s="118">
        <f ca="1">SUMIFS(OFFSET(REL_D,,MATCH($B$23,IND,0)-1),REL_D,$E$3,IF(LEFT($D24,1)="N",NwID,OrgID),$D24)</f>
        <v>8</v>
      </c>
      <c r="G24" s="247">
        <f t="shared" ca="1" si="2"/>
        <v>0.57099999999999995</v>
      </c>
      <c r="H24" s="130"/>
      <c r="I24" s="130"/>
      <c r="J24" s="220"/>
      <c r="K24" s="130"/>
      <c r="L24" s="119"/>
      <c r="M24" s="119"/>
      <c r="N24" s="119"/>
      <c r="O24" s="119"/>
      <c r="P24" s="119"/>
      <c r="Q24" s="119"/>
      <c r="R24" s="119"/>
      <c r="S24" s="119"/>
      <c r="T24" s="119"/>
      <c r="U24" s="119"/>
      <c r="V24" s="119"/>
      <c r="W24" s="119"/>
      <c r="X24" s="119"/>
      <c r="Y24" s="119"/>
      <c r="Z24" s="119"/>
      <c r="AA24" s="119"/>
    </row>
    <row r="25" spans="1:27" s="126" customFormat="1" x14ac:dyDescent="0.25">
      <c r="A25" s="87"/>
      <c r="B25" s="312"/>
      <c r="C25" s="173" t="str">
        <f ca="1">_xlfn.IFNA(VLOOKUP(D13,'PRACTICES &amp; NETWORKS'!$A$2:$C$42,2,0),"-")</f>
        <v>The Tredegar Practice</v>
      </c>
      <c r="D25" s="173" t="str">
        <f ca="1">T(OFFSET('PRACTICES &amp; NETWORKS'!$A6,0,SELECT!$E$15))</f>
        <v>F84696</v>
      </c>
      <c r="E25" s="118">
        <f ca="1">SUMIFS(OFFSET(REL_D,,MATCH($B$22,IND,0)-1),REL_D,$E$3,IF(LEFT($D25,1)="N",NwID,OrgID),$D25)</f>
        <v>13</v>
      </c>
      <c r="F25" s="118">
        <f ca="1">SUMIFS(OFFSET(REL_D,,MATCH($B$23,IND,0)-1),REL_D,$E$3,IF(LEFT($D25,1)="N",NwID,OrgID),$D25)</f>
        <v>9</v>
      </c>
      <c r="G25" s="247">
        <f ca="1">IFERROR(ROUND(F25/E25,3),"-")</f>
        <v>0.69199999999999995</v>
      </c>
      <c r="H25" s="131"/>
      <c r="I25" s="131"/>
      <c r="J25" s="221"/>
      <c r="K25" s="133"/>
      <c r="L25" s="119"/>
      <c r="M25" s="119"/>
      <c r="N25" s="119"/>
      <c r="O25" s="119"/>
      <c r="P25" s="119"/>
      <c r="Q25" s="119"/>
      <c r="R25" s="119"/>
      <c r="S25" s="119"/>
      <c r="T25" s="119"/>
      <c r="U25" s="119"/>
      <c r="V25" s="119"/>
      <c r="W25" s="119"/>
      <c r="X25" s="119"/>
      <c r="Y25" s="119"/>
      <c r="Z25" s="119"/>
      <c r="AA25" s="119"/>
    </row>
    <row r="26" spans="1:27" s="126" customFormat="1" x14ac:dyDescent="0.25">
      <c r="A26" s="87"/>
      <c r="B26" s="229" t="s">
        <v>74</v>
      </c>
      <c r="C26" s="112" t="s">
        <v>397</v>
      </c>
      <c r="D26" s="111"/>
      <c r="E26" s="228">
        <f ca="1">SUMIFS(OFFSET(REL_D,,MATCH($B$28,IND,0)-1),REL_D,$E$3,IF(LEFT($D6,1)="N",NwID,OrgID),$D6)</f>
        <v>90</v>
      </c>
      <c r="F26" s="228">
        <f ca="1">SUMIFS(OFFSET(REL_D,,MATCH($B$29,IND,0)-1),REL_D,$E$3,IF(LEFT($D6,1)="N",NwID,OrgID),$D6)</f>
        <v>79</v>
      </c>
      <c r="G26" s="250">
        <f ca="1">IFERROR(ROUND(F26/E26,3),"-")</f>
        <v>0.878</v>
      </c>
      <c r="H26" s="234">
        <v>0.8</v>
      </c>
      <c r="I26" s="234"/>
      <c r="J26" s="219"/>
      <c r="K26" s="133"/>
      <c r="L26" s="119"/>
      <c r="M26" s="119"/>
      <c r="N26" s="119"/>
      <c r="O26" s="119"/>
      <c r="P26" s="119"/>
      <c r="Q26" s="119"/>
      <c r="R26" s="119"/>
      <c r="S26" s="119"/>
      <c r="T26" s="119"/>
      <c r="U26" s="119"/>
      <c r="V26" s="119"/>
      <c r="W26" s="119"/>
      <c r="X26" s="119"/>
      <c r="Y26" s="119"/>
      <c r="Z26" s="119"/>
      <c r="AA26" s="119"/>
    </row>
    <row r="27" spans="1:27" s="126" customFormat="1" x14ac:dyDescent="0.25">
      <c r="A27" s="87"/>
      <c r="B27" s="230"/>
      <c r="C27" s="43" t="str">
        <f ca="1">_xlfn.IFNA(VLOOKUP(D9,'PRACTICES &amp; NETWORKS'!$A$2:$C$42,2,0),"-")</f>
        <v>Harley Grove Medical Centre</v>
      </c>
      <c r="D27" s="43" t="str">
        <f ca="1">T(OFFSET('PRACTICES &amp; NETWORKS'!$A2,0,SELECT!$E$15))</f>
        <v>F84044</v>
      </c>
      <c r="E27" s="118">
        <f ca="1">SUMIFS(OFFSET(REL_D,,MATCH($B$28,IND,0)-1),REL_D,$E$3,IF(LEFT($D27,1)="N",NwID,OrgID),$D27)</f>
        <v>13</v>
      </c>
      <c r="F27" s="118">
        <f ca="1">SUMIFS(OFFSET(REL_D,,MATCH($B$29,IND,0)-1),REL_D,$E$3,IF(LEFT($D27,1)="N",NwID,OrgID),$D27)</f>
        <v>13</v>
      </c>
      <c r="G27" s="247">
        <f t="shared" ref="G27:G31" ca="1" si="3">IFERROR(ROUND(F27/E27,3),"-")</f>
        <v>1</v>
      </c>
      <c r="H27" s="130"/>
      <c r="I27" s="130"/>
      <c r="J27" s="220"/>
      <c r="K27" s="133"/>
      <c r="L27" s="119"/>
      <c r="M27" s="119"/>
      <c r="N27" s="119"/>
      <c r="O27" s="119"/>
      <c r="P27" s="119"/>
      <c r="Q27" s="119"/>
      <c r="R27" s="119"/>
      <c r="S27" s="119"/>
      <c r="T27" s="119"/>
      <c r="U27" s="119"/>
      <c r="V27" s="119"/>
      <c r="W27" s="119"/>
      <c r="X27" s="119"/>
      <c r="Y27" s="119"/>
      <c r="Z27" s="119"/>
      <c r="AA27" s="119"/>
    </row>
    <row r="28" spans="1:27" s="126" customFormat="1" x14ac:dyDescent="0.25">
      <c r="A28" s="87"/>
      <c r="B28" s="235" t="s">
        <v>28</v>
      </c>
      <c r="C28" s="43" t="str">
        <f ca="1">_xlfn.IFNA(VLOOKUP(D10,'PRACTICES &amp; NETWORKS'!$A$2:$C$42,2,0),"-")</f>
        <v>St Stephens Health Centre</v>
      </c>
      <c r="D28" s="43" t="str">
        <f ca="1">T(OFFSET('PRACTICES &amp; NETWORKS'!$A3,0,SELECT!$E$15))</f>
        <v>F84034</v>
      </c>
      <c r="E28" s="118">
        <f ca="1">SUMIFS(OFFSET(REL_D,,MATCH($B$28,IND,0)-1),REL_D,$E$3,IF(LEFT($D28,1)="N",NwID,OrgID),$D28)</f>
        <v>36</v>
      </c>
      <c r="F28" s="118">
        <f ca="1">SUMIFS(OFFSET(REL_D,,MATCH($B$29,IND,0)-1),REL_D,$E$3,IF(LEFT($D28,1)="N",NwID,OrgID),$D28)</f>
        <v>30</v>
      </c>
      <c r="G28" s="247">
        <f t="shared" ca="1" si="3"/>
        <v>0.83299999999999996</v>
      </c>
      <c r="H28" s="130"/>
      <c r="I28" s="130"/>
      <c r="J28" s="220"/>
      <c r="K28" s="136"/>
      <c r="L28" s="119"/>
      <c r="M28" s="119"/>
      <c r="N28" s="119"/>
      <c r="O28" s="119"/>
      <c r="P28" s="119"/>
      <c r="Q28" s="119"/>
      <c r="R28" s="119"/>
      <c r="S28" s="119"/>
      <c r="T28" s="119"/>
      <c r="U28" s="119"/>
      <c r="V28" s="119"/>
      <c r="W28" s="119"/>
      <c r="X28" s="119"/>
      <c r="Y28" s="119"/>
      <c r="Z28" s="119"/>
      <c r="AA28" s="119"/>
    </row>
    <row r="29" spans="1:27" s="126" customFormat="1" x14ac:dyDescent="0.25">
      <c r="A29" s="87"/>
      <c r="B29" s="235" t="s">
        <v>29</v>
      </c>
      <c r="C29" s="43" t="str">
        <f ca="1">_xlfn.IFNA(VLOOKUP(D11,'PRACTICES &amp; NETWORKS'!$A$2:$C$42,2,0),"-")</f>
        <v>Ruston Street Clinic (Dr Amin)</v>
      </c>
      <c r="D29" s="43" t="str">
        <f ca="1">T(OFFSET('PRACTICES &amp; NETWORKS'!$A4,0,SELECT!$E$15))</f>
        <v>F84030</v>
      </c>
      <c r="E29" s="118">
        <f ca="1">SUMIFS(OFFSET(REL_D,,MATCH($B$28,IND,0)-1),REL_D,$E$3,IF(LEFT($D29,1)="N",NwID,OrgID),$D29)</f>
        <v>6</v>
      </c>
      <c r="F29" s="118">
        <f ca="1">SUMIFS(OFFSET(REL_D,,MATCH($B$29,IND,0)-1),REL_D,$E$3,IF(LEFT($D29,1)="N",NwID,OrgID),$D29)</f>
        <v>5</v>
      </c>
      <c r="G29" s="247">
        <f t="shared" ca="1" si="3"/>
        <v>0.83299999999999996</v>
      </c>
      <c r="H29" s="130"/>
      <c r="I29" s="130"/>
      <c r="J29" s="220"/>
      <c r="K29" s="136"/>
      <c r="L29" s="119"/>
      <c r="M29" s="119"/>
      <c r="N29" s="119"/>
      <c r="O29" s="119"/>
      <c r="P29" s="119"/>
      <c r="Q29" s="119"/>
      <c r="R29" s="119"/>
      <c r="S29" s="119"/>
      <c r="T29" s="119"/>
      <c r="U29" s="119"/>
      <c r="V29" s="119"/>
      <c r="W29" s="119"/>
      <c r="X29" s="119"/>
      <c r="Y29" s="119"/>
      <c r="Z29" s="119"/>
      <c r="AA29" s="119"/>
    </row>
    <row r="30" spans="1:27" s="126" customFormat="1" ht="15.75" x14ac:dyDescent="0.25">
      <c r="A30" s="87"/>
      <c r="B30" s="314"/>
      <c r="C30" s="43" t="str">
        <f ca="1">_xlfn.IFNA(VLOOKUP(D12,'PRACTICES &amp; NETWORKS'!$A$2:$C$42,2,0),"-")</f>
        <v>Grove Road Surgery (Dr Shah)</v>
      </c>
      <c r="D30" s="43" t="str">
        <f ca="1">T(OFFSET('PRACTICES &amp; NETWORKS'!$A5,0,SELECT!$E$15))</f>
        <v>F84055</v>
      </c>
      <c r="E30" s="118">
        <f ca="1">SUMIFS(OFFSET(REL_D,,MATCH($B$28,IND,0)-1),REL_D,$E$3,IF(LEFT($D30,1)="N",NwID,OrgID),$D30)</f>
        <v>16</v>
      </c>
      <c r="F30" s="118">
        <f ca="1">SUMIFS(OFFSET(REL_D,,MATCH($B$29,IND,0)-1),REL_D,$E$3,IF(LEFT($D30,1)="N",NwID,OrgID),$D30)</f>
        <v>16</v>
      </c>
      <c r="G30" s="247">
        <f t="shared" ca="1" si="3"/>
        <v>1</v>
      </c>
      <c r="H30" s="130"/>
      <c r="I30" s="130"/>
      <c r="J30" s="220"/>
      <c r="K30" s="136"/>
      <c r="L30" s="119"/>
      <c r="M30" s="119"/>
      <c r="N30" s="447"/>
      <c r="O30" s="448"/>
      <c r="P30" s="448"/>
      <c r="Q30" s="448"/>
      <c r="R30" s="448"/>
      <c r="S30" s="448"/>
      <c r="T30" s="448"/>
      <c r="U30" s="448"/>
      <c r="V30" s="448"/>
      <c r="W30" s="448"/>
      <c r="X30" s="448"/>
      <c r="Y30" s="448"/>
      <c r="Z30" s="448"/>
      <c r="AA30" s="119"/>
    </row>
    <row r="31" spans="1:27" s="126" customFormat="1" x14ac:dyDescent="0.25">
      <c r="A31" s="87"/>
      <c r="B31" s="312"/>
      <c r="C31" s="173" t="str">
        <f ca="1">_xlfn.IFNA(VLOOKUP(D13,'PRACTICES &amp; NETWORKS'!$A$2:$C$42,2,0),"-")</f>
        <v>The Tredegar Practice</v>
      </c>
      <c r="D31" s="173" t="str">
        <f ca="1">T(OFFSET('PRACTICES &amp; NETWORKS'!$A6,0,SELECT!$E$15))</f>
        <v>F84696</v>
      </c>
      <c r="E31" s="118">
        <f ca="1">SUMIFS(OFFSET(REL_D,,MATCH($B$28,IND,0)-1),REL_D,$E$3,IF(LEFT($D31,1)="N",NwID,OrgID),$D31)</f>
        <v>19</v>
      </c>
      <c r="F31" s="251">
        <f ca="1">SUMIFS(OFFSET(REL_D,,MATCH($B$29,IND,0)-1),REL_D,$E$3,IF(LEFT($D31,1)="N",NwID,OrgID),$D31)</f>
        <v>15</v>
      </c>
      <c r="G31" s="249">
        <f t="shared" ca="1" si="3"/>
        <v>0.78900000000000003</v>
      </c>
      <c r="H31" s="252"/>
      <c r="I31" s="131"/>
      <c r="J31" s="221"/>
      <c r="K31" s="136"/>
      <c r="L31" s="144"/>
      <c r="M31" s="144"/>
      <c r="N31" s="449">
        <v>43556</v>
      </c>
      <c r="O31" s="450">
        <v>43586</v>
      </c>
      <c r="P31" s="450">
        <v>43617</v>
      </c>
      <c r="Q31" s="450">
        <v>43647</v>
      </c>
      <c r="R31" s="450">
        <v>43678</v>
      </c>
      <c r="S31" s="450">
        <v>43709</v>
      </c>
      <c r="T31" s="450">
        <v>43739</v>
      </c>
      <c r="U31" s="450">
        <v>43770</v>
      </c>
      <c r="V31" s="450">
        <v>43800</v>
      </c>
      <c r="W31" s="450">
        <v>43831</v>
      </c>
      <c r="X31" s="450">
        <v>43862</v>
      </c>
      <c r="Y31" s="450">
        <v>43891</v>
      </c>
      <c r="Z31" s="450">
        <v>43922</v>
      </c>
      <c r="AA31" s="119"/>
    </row>
    <row r="32" spans="1:27" s="126" customFormat="1" x14ac:dyDescent="0.25">
      <c r="A32" s="87"/>
      <c r="B32" s="229" t="s">
        <v>75</v>
      </c>
      <c r="C32" s="112" t="s">
        <v>411</v>
      </c>
      <c r="D32" s="198"/>
      <c r="E32" s="228">
        <f ca="1">SUMIFS(OFFSET(REL_D,,MATCH($B$34,IND,0)-1),REL_D,$E$3,IF(LEFT($D6,1)="N",NwID,OrgID),$D6)</f>
        <v>47</v>
      </c>
      <c r="F32" s="227">
        <f ca="1">SUMIFS(OFFSET(REL_D,,MATCH($B$35,IND,0)-1),REL_D,$E$3,IF(LEFT($D6,1)="N",NwID,OrgID),$D6)</f>
        <v>27</v>
      </c>
      <c r="G32" s="239">
        <f ca="1">IFERROR(ROUND(F32/E32,3),"-")</f>
        <v>0.57399999999999995</v>
      </c>
      <c r="H32" s="234">
        <v>0.8</v>
      </c>
      <c r="I32" s="234"/>
      <c r="J32" s="219"/>
      <c r="K32" s="136"/>
      <c r="L32" s="189" t="str">
        <f>B3</f>
        <v>Bow Health Network</v>
      </c>
      <c r="M32" s="302" t="str">
        <f>D6</f>
        <v>NW5</v>
      </c>
      <c r="N32" s="191">
        <f t="shared" ref="N32:Z37" ca="1" si="4">IFERROR(ROUND(SUMIFS(OFFSET(REL_D,,MATCH($M$8,IND,0)-1),REL_D,N$31,IF(LEFT($M32,1)="N",NwID,OrgID),$M32)/SUMIFS(OFFSET(REL_D,,MATCH($N$8,IND,0)-1),REL_D,N$31,IF(LEFT($M32,1)="N",NwID,OrgID),$M32),3),"-")</f>
        <v>0.17599999999999999</v>
      </c>
      <c r="O32" s="191">
        <f t="shared" ca="1" si="4"/>
        <v>0.17799999999999999</v>
      </c>
      <c r="P32" s="191">
        <f t="shared" ca="1" si="4"/>
        <v>0.17499999999999999</v>
      </c>
      <c r="Q32" s="191">
        <f t="shared" ca="1" si="4"/>
        <v>0.17599999999999999</v>
      </c>
      <c r="R32" s="191">
        <f t="shared" ca="1" si="4"/>
        <v>0.187</v>
      </c>
      <c r="S32" s="191">
        <f t="shared" ca="1" si="4"/>
        <v>0.191</v>
      </c>
      <c r="T32" s="191">
        <f t="shared" ca="1" si="4"/>
        <v>0.193</v>
      </c>
      <c r="U32" s="191">
        <f t="shared" ca="1" si="4"/>
        <v>0.191</v>
      </c>
      <c r="V32" s="191">
        <f t="shared" ca="1" si="4"/>
        <v>0.187</v>
      </c>
      <c r="W32" s="191">
        <f t="shared" ca="1" si="4"/>
        <v>0.185</v>
      </c>
      <c r="X32" s="191" t="str">
        <f t="shared" ca="1" si="4"/>
        <v>-</v>
      </c>
      <c r="Y32" s="191" t="str">
        <f t="shared" ca="1" si="4"/>
        <v>-</v>
      </c>
      <c r="Z32" s="191" t="str">
        <f t="shared" ca="1" si="4"/>
        <v>-</v>
      </c>
      <c r="AA32" s="119"/>
    </row>
    <row r="33" spans="1:27" s="126" customFormat="1" x14ac:dyDescent="0.25">
      <c r="A33" s="87"/>
      <c r="B33" s="315"/>
      <c r="C33" s="43" t="str">
        <f ca="1">_xlfn.IFNA(VLOOKUP(D9,'PRACTICES &amp; NETWORKS'!$A$2:$C$42,2,0),"-")</f>
        <v>Harley Grove Medical Centre</v>
      </c>
      <c r="D33" s="43" t="str">
        <f ca="1">T(OFFSET('PRACTICES &amp; NETWORKS'!$A2,0,SELECT!$E$15))</f>
        <v>F84044</v>
      </c>
      <c r="E33" s="118">
        <f ca="1">SUMIFS(OFFSET(REL_D,,MATCH($B$34,IND,0)-1),REL_D,$E$3,IF(LEFT($D33,1)="N",NwID,OrgID),$D33)</f>
        <v>12</v>
      </c>
      <c r="F33" s="118">
        <f ca="1">SUMIFS(OFFSET(REL_D,,MATCH($B$35,IND,0)-1),REL_D,$E$3,IF(LEFT($D33,1)="N",NwID,OrgID),$D33)</f>
        <v>12</v>
      </c>
      <c r="G33" s="247">
        <f ca="1">IFERROR(ROUND(F33/E33,3),"-")</f>
        <v>1</v>
      </c>
      <c r="H33" s="130"/>
      <c r="I33" s="130"/>
      <c r="J33" s="220"/>
      <c r="K33" s="136"/>
      <c r="L33" s="137" t="str">
        <f ca="1">VLOOKUP(D9,'PRACTICES &amp; NETWORKS'!$A$2:$C$42,2,0)</f>
        <v>Harley Grove Medical Centre</v>
      </c>
      <c r="M33" s="43" t="str">
        <f ca="1">T(OFFSET('PRACTICES &amp; NETWORKS'!$A2,0,SELECT!$E$15))</f>
        <v>F84044</v>
      </c>
      <c r="N33" s="102">
        <f t="shared" ca="1" si="4"/>
        <v>0.17699999999999999</v>
      </c>
      <c r="O33" s="226">
        <f t="shared" ca="1" si="4"/>
        <v>0.17899999999999999</v>
      </c>
      <c r="P33" s="226">
        <f t="shared" ca="1" si="4"/>
        <v>0.19600000000000001</v>
      </c>
      <c r="Q33" s="226">
        <f t="shared" ca="1" si="4"/>
        <v>0.19700000000000001</v>
      </c>
      <c r="R33" s="226">
        <f t="shared" ca="1" si="4"/>
        <v>0.191</v>
      </c>
      <c r="S33" s="226">
        <f t="shared" ca="1" si="4"/>
        <v>0.19</v>
      </c>
      <c r="T33" s="226">
        <f t="shared" ca="1" si="4"/>
        <v>0.189</v>
      </c>
      <c r="U33" s="226">
        <f t="shared" ca="1" si="4"/>
        <v>0.183</v>
      </c>
      <c r="V33" s="226">
        <f t="shared" ca="1" si="4"/>
        <v>0.17799999999999999</v>
      </c>
      <c r="W33" s="226">
        <f t="shared" ca="1" si="4"/>
        <v>0.17499999999999999</v>
      </c>
      <c r="X33" s="226" t="str">
        <f t="shared" ca="1" si="4"/>
        <v>-</v>
      </c>
      <c r="Y33" s="226" t="str">
        <f t="shared" ca="1" si="4"/>
        <v>-</v>
      </c>
      <c r="Z33" s="451" t="str">
        <f t="shared" ca="1" si="4"/>
        <v>-</v>
      </c>
      <c r="AA33" s="119"/>
    </row>
    <row r="34" spans="1:27" s="126" customFormat="1" x14ac:dyDescent="0.25">
      <c r="A34" s="87"/>
      <c r="B34" s="235" t="s">
        <v>30</v>
      </c>
      <c r="C34" s="43" t="str">
        <f ca="1">_xlfn.IFNA(VLOOKUP(D10,'PRACTICES &amp; NETWORKS'!$A$2:$C$42,2,0),"-")</f>
        <v>St Stephens Health Centre</v>
      </c>
      <c r="D34" s="43" t="str">
        <f ca="1">T(OFFSET('PRACTICES &amp; NETWORKS'!$A3,0,SELECT!$E$15))</f>
        <v>F84034</v>
      </c>
      <c r="E34" s="118">
        <f ca="1">SUMIFS(OFFSET(REL_D,,MATCH($B$34,IND,0)-1),REL_D,$E$3,IF(LEFT($D34,1)="N",NwID,OrgID),$D34)</f>
        <v>24</v>
      </c>
      <c r="F34" s="118">
        <f ca="1">SUMIFS(OFFSET(REL_D,,MATCH($B$35,IND,0)-1),REL_D,$E$3,IF(LEFT($D34,1)="N",NwID,OrgID),$D34)</f>
        <v>10</v>
      </c>
      <c r="G34" s="247">
        <f t="shared" ref="G34:G37" ca="1" si="5">IFERROR(ROUND(F34/E34,3),"-")</f>
        <v>0.41699999999999998</v>
      </c>
      <c r="H34" s="130"/>
      <c r="I34" s="130"/>
      <c r="J34" s="220"/>
      <c r="K34" s="136"/>
      <c r="L34" s="137" t="str">
        <f ca="1">VLOOKUP(D10,'PRACTICES &amp; NETWORKS'!$A$2:$C$42,2,0)</f>
        <v>St Stephens Health Centre</v>
      </c>
      <c r="M34" s="43" t="str">
        <f ca="1">T(OFFSET('PRACTICES &amp; NETWORKS'!$A3,0,SELECT!$E$15))</f>
        <v>F84034</v>
      </c>
      <c r="N34" s="102">
        <f t="shared" ca="1" si="4"/>
        <v>0.19</v>
      </c>
      <c r="O34" s="226">
        <f t="shared" ca="1" si="4"/>
        <v>0.19800000000000001</v>
      </c>
      <c r="P34" s="226">
        <f t="shared" ca="1" si="4"/>
        <v>0.19500000000000001</v>
      </c>
      <c r="Q34" s="226">
        <f t="shared" ca="1" si="4"/>
        <v>0.20200000000000001</v>
      </c>
      <c r="R34" s="226">
        <f t="shared" ca="1" si="4"/>
        <v>0.21199999999999999</v>
      </c>
      <c r="S34" s="226">
        <f t="shared" ca="1" si="4"/>
        <v>0.222</v>
      </c>
      <c r="T34" s="226">
        <f t="shared" ca="1" si="4"/>
        <v>0.22600000000000001</v>
      </c>
      <c r="U34" s="226">
        <f t="shared" ca="1" si="4"/>
        <v>0.22800000000000001</v>
      </c>
      <c r="V34" s="226">
        <f t="shared" ca="1" si="4"/>
        <v>0.22700000000000001</v>
      </c>
      <c r="W34" s="226">
        <f t="shared" ca="1" si="4"/>
        <v>0.22500000000000001</v>
      </c>
      <c r="X34" s="226" t="str">
        <f t="shared" ca="1" si="4"/>
        <v>-</v>
      </c>
      <c r="Y34" s="226" t="str">
        <f t="shared" ca="1" si="4"/>
        <v>-</v>
      </c>
      <c r="Z34" s="451" t="str">
        <f t="shared" ca="1" si="4"/>
        <v>-</v>
      </c>
      <c r="AA34" s="119"/>
    </row>
    <row r="35" spans="1:27" s="126" customFormat="1" x14ac:dyDescent="0.25">
      <c r="A35" s="87"/>
      <c r="B35" s="235" t="s">
        <v>31</v>
      </c>
      <c r="C35" s="43" t="str">
        <f ca="1">_xlfn.IFNA(VLOOKUP(D11,'PRACTICES &amp; NETWORKS'!$A$2:$C$42,2,0),"-")</f>
        <v>Ruston Street Clinic (Dr Amin)</v>
      </c>
      <c r="D35" s="43" t="str">
        <f ca="1">T(OFFSET('PRACTICES &amp; NETWORKS'!$A4,0,SELECT!$E$15))</f>
        <v>F84030</v>
      </c>
      <c r="E35" s="118">
        <f ca="1">SUMIFS(OFFSET(REL_D,,MATCH($B$34,IND,0)-1),REL_D,$E$3,IF(LEFT($D35,1)="N",NwID,OrgID),$D35)</f>
        <v>3</v>
      </c>
      <c r="F35" s="118">
        <f ca="1">SUMIFS(OFFSET(REL_D,,MATCH($B$35,IND,0)-1),REL_D,$E$3,IF(LEFT($D35,1)="N",NwID,OrgID),$D35)</f>
        <v>0</v>
      </c>
      <c r="G35" s="247">
        <f t="shared" ca="1" si="5"/>
        <v>0</v>
      </c>
      <c r="H35" s="130"/>
      <c r="I35" s="130"/>
      <c r="J35" s="220"/>
      <c r="K35" s="136"/>
      <c r="L35" s="137" t="str">
        <f ca="1">VLOOKUP(D11,'PRACTICES &amp; NETWORKS'!$A$2:$C$42,2,0)</f>
        <v>Ruston Street Clinic (Dr Amin)</v>
      </c>
      <c r="M35" s="43" t="str">
        <f ca="1">T(OFFSET('PRACTICES &amp; NETWORKS'!$A4,0,SELECT!$E$15))</f>
        <v>F84030</v>
      </c>
      <c r="N35" s="102">
        <f t="shared" ca="1" si="4"/>
        <v>0.17199999999999999</v>
      </c>
      <c r="O35" s="226">
        <f t="shared" ca="1" si="4"/>
        <v>0.16</v>
      </c>
      <c r="P35" s="226">
        <f t="shared" ca="1" si="4"/>
        <v>0.12</v>
      </c>
      <c r="Q35" s="226">
        <f t="shared" ca="1" si="4"/>
        <v>0.115</v>
      </c>
      <c r="R35" s="226">
        <f t="shared" ca="1" si="4"/>
        <v>0.11700000000000001</v>
      </c>
      <c r="S35" s="226">
        <f t="shared" ca="1" si="4"/>
        <v>0.11</v>
      </c>
      <c r="T35" s="226">
        <f t="shared" ca="1" si="4"/>
        <v>0.112</v>
      </c>
      <c r="U35" s="226">
        <f t="shared" ca="1" si="4"/>
        <v>0.106</v>
      </c>
      <c r="V35" s="226">
        <f t="shared" ca="1" si="4"/>
        <v>9.1999999999999998E-2</v>
      </c>
      <c r="W35" s="226">
        <f t="shared" ca="1" si="4"/>
        <v>8.5999999999999993E-2</v>
      </c>
      <c r="X35" s="226" t="str">
        <f t="shared" ca="1" si="4"/>
        <v>-</v>
      </c>
      <c r="Y35" s="226" t="str">
        <f t="shared" ca="1" si="4"/>
        <v>-</v>
      </c>
      <c r="Z35" s="451" t="str">
        <f t="shared" ca="1" si="4"/>
        <v>-</v>
      </c>
      <c r="AA35" s="119"/>
    </row>
    <row r="36" spans="1:27" s="126" customFormat="1" x14ac:dyDescent="0.25">
      <c r="A36" s="87"/>
      <c r="B36" s="316"/>
      <c r="C36" s="43" t="str">
        <f ca="1">_xlfn.IFNA(VLOOKUP(D12,'PRACTICES &amp; NETWORKS'!$A$2:$C$42,2,0),"-")</f>
        <v>Grove Road Surgery (Dr Shah)</v>
      </c>
      <c r="D36" s="43" t="str">
        <f ca="1">T(OFFSET('PRACTICES &amp; NETWORKS'!$A5,0,SELECT!$E$15))</f>
        <v>F84055</v>
      </c>
      <c r="E36" s="118">
        <f ca="1">SUMIFS(OFFSET(REL_D,,MATCH($B$34,IND,0)-1),REL_D,$E$3,IF(LEFT($D36,1)="N",NwID,OrgID),$D36)</f>
        <v>2</v>
      </c>
      <c r="F36" s="118">
        <f ca="1">SUMIFS(OFFSET(REL_D,,MATCH($B$35,IND,0)-1),REL_D,$E$3,IF(LEFT($D36,1)="N",NwID,OrgID),$D36)</f>
        <v>2</v>
      </c>
      <c r="G36" s="247">
        <f t="shared" ca="1" si="5"/>
        <v>1</v>
      </c>
      <c r="H36" s="130"/>
      <c r="I36" s="130"/>
      <c r="J36" s="220"/>
      <c r="K36" s="136"/>
      <c r="L36" s="137" t="str">
        <f ca="1">VLOOKUP(D12,'PRACTICES &amp; NETWORKS'!$A$2:$C$42,2,0)</f>
        <v>Grove Road Surgery (Dr Shah)</v>
      </c>
      <c r="M36" s="43" t="str">
        <f ca="1">T(OFFSET('PRACTICES &amp; NETWORKS'!$A5,0,SELECT!$E$15))</f>
        <v>F84055</v>
      </c>
      <c r="N36" s="102">
        <f t="shared" ca="1" si="4"/>
        <v>0.157</v>
      </c>
      <c r="O36" s="226">
        <f t="shared" ca="1" si="4"/>
        <v>0.14000000000000001</v>
      </c>
      <c r="P36" s="226">
        <f t="shared" ca="1" si="4"/>
        <v>0.124</v>
      </c>
      <c r="Q36" s="226">
        <f t="shared" ca="1" si="4"/>
        <v>0.127</v>
      </c>
      <c r="R36" s="226">
        <f t="shared" ca="1" si="4"/>
        <v>0.14799999999999999</v>
      </c>
      <c r="S36" s="226">
        <f t="shared" ca="1" si="4"/>
        <v>0.14899999999999999</v>
      </c>
      <c r="T36" s="226">
        <f t="shared" ca="1" si="4"/>
        <v>0.14699999999999999</v>
      </c>
      <c r="U36" s="226">
        <f t="shared" ca="1" si="4"/>
        <v>0.155</v>
      </c>
      <c r="V36" s="226">
        <f t="shared" ca="1" si="4"/>
        <v>0.159</v>
      </c>
      <c r="W36" s="226">
        <f t="shared" ca="1" si="4"/>
        <v>0.158</v>
      </c>
      <c r="X36" s="226" t="str">
        <f t="shared" ca="1" si="4"/>
        <v>-</v>
      </c>
      <c r="Y36" s="226" t="str">
        <f t="shared" ca="1" si="4"/>
        <v>-</v>
      </c>
      <c r="Z36" s="451" t="str">
        <f t="shared" ca="1" si="4"/>
        <v>-</v>
      </c>
      <c r="AA36" s="119"/>
    </row>
    <row r="37" spans="1:27" s="126" customFormat="1" x14ac:dyDescent="0.25">
      <c r="A37" s="87"/>
      <c r="B37" s="312"/>
      <c r="C37" s="173" t="str">
        <f ca="1">_xlfn.IFNA(VLOOKUP(D13,'PRACTICES &amp; NETWORKS'!$A$2:$C$42,2,0),"-")</f>
        <v>The Tredegar Practice</v>
      </c>
      <c r="D37" s="173" t="str">
        <f ca="1">T(OFFSET('PRACTICES &amp; NETWORKS'!$A6,0,SELECT!$E$15))</f>
        <v>F84696</v>
      </c>
      <c r="E37" s="118">
        <f ca="1">SUMIFS(OFFSET(REL_D,,MATCH($B$34,IND,0)-1),REL_D,$E$3,IF(LEFT($D37,1)="N",NwID,OrgID),$D37)</f>
        <v>6</v>
      </c>
      <c r="F37" s="118">
        <f ca="1">SUMIFS(OFFSET(REL_D,,MATCH($B$35,IND,0)-1),REL_D,$E$3,IF(LEFT($D37,1)="N",NwID,OrgID),$D37)</f>
        <v>3</v>
      </c>
      <c r="G37" s="247">
        <f t="shared" ca="1" si="5"/>
        <v>0.5</v>
      </c>
      <c r="H37" s="131"/>
      <c r="I37" s="131"/>
      <c r="J37" s="222"/>
      <c r="K37" s="136"/>
      <c r="L37" s="137" t="str">
        <f ca="1">VLOOKUP(D13,'PRACTICES &amp; NETWORKS'!$A$2:$C$42,2,0)</f>
        <v>The Tredegar Practice</v>
      </c>
      <c r="M37" s="43" t="str">
        <f ca="1">T(OFFSET('PRACTICES &amp; NETWORKS'!$A6,0,SELECT!$E$15))</f>
        <v>F84696</v>
      </c>
      <c r="N37" s="102">
        <f t="shared" ca="1" si="4"/>
        <v>0.153</v>
      </c>
      <c r="O37" s="226">
        <f t="shared" ca="1" si="4"/>
        <v>0.154</v>
      </c>
      <c r="P37" s="226">
        <f t="shared" ca="1" si="4"/>
        <v>0.159</v>
      </c>
      <c r="Q37" s="226">
        <f t="shared" ca="1" si="4"/>
        <v>0.14599999999999999</v>
      </c>
      <c r="R37" s="226">
        <f t="shared" ca="1" si="4"/>
        <v>0.184</v>
      </c>
      <c r="S37" s="226">
        <f t="shared" ca="1" si="4"/>
        <v>0.184</v>
      </c>
      <c r="T37" s="226">
        <f t="shared" ca="1" si="4"/>
        <v>0.189</v>
      </c>
      <c r="U37" s="226">
        <f t="shared" ca="1" si="4"/>
        <v>0.17499999999999999</v>
      </c>
      <c r="V37" s="226">
        <f t="shared" ca="1" si="4"/>
        <v>0.16900000000000001</v>
      </c>
      <c r="W37" s="226">
        <f t="shared" ca="1" si="4"/>
        <v>0.17199999999999999</v>
      </c>
      <c r="X37" s="226" t="str">
        <f t="shared" ca="1" si="4"/>
        <v>-</v>
      </c>
      <c r="Y37" s="226" t="str">
        <f t="shared" ca="1" si="4"/>
        <v>-</v>
      </c>
      <c r="Z37" s="451" t="str">
        <f t="shared" ca="1" si="4"/>
        <v>-</v>
      </c>
      <c r="AA37" s="119"/>
    </row>
    <row r="38" spans="1:27" s="139" customFormat="1" x14ac:dyDescent="0.25">
      <c r="A38" s="86"/>
      <c r="B38" s="229" t="s">
        <v>77</v>
      </c>
      <c r="C38" s="112" t="s">
        <v>271</v>
      </c>
      <c r="D38" s="198"/>
      <c r="E38" s="228">
        <f ca="1">SUMIFS(OFFSET(REL_D,,MATCH($B$40,IND,0)-1),REL_D,$E$3,IF(LEFT($D6,1)="N",NwID,OrgID),$D6)</f>
        <v>1318</v>
      </c>
      <c r="F38" s="228">
        <f ca="1">SUMIFS(OFFSET(REL_D,,MATCH($B$41,IND,0)-1),REL_D,$E$3,IF(LEFT($D6,1)="N",NwID,OrgID),$D6)</f>
        <v>1267</v>
      </c>
      <c r="G38" s="250">
        <f ca="1">IFERROR(ROUND(F38/E38,3),"-")</f>
        <v>0.96099999999999997</v>
      </c>
      <c r="H38" s="234">
        <v>0.6</v>
      </c>
      <c r="I38" s="234"/>
      <c r="J38" s="219"/>
      <c r="K38" s="138"/>
      <c r="L38" s="171" t="s">
        <v>169</v>
      </c>
      <c r="M38" s="171"/>
      <c r="N38" s="176" t="s">
        <v>274</v>
      </c>
      <c r="O38" s="232" t="s">
        <v>299</v>
      </c>
      <c r="P38" s="224"/>
      <c r="Q38" s="224"/>
      <c r="R38" s="224"/>
      <c r="S38" s="224"/>
      <c r="T38" s="225"/>
      <c r="U38" s="225"/>
      <c r="V38" s="225"/>
      <c r="W38" s="225"/>
      <c r="X38" s="225"/>
      <c r="Y38" s="225"/>
      <c r="Z38" s="225"/>
      <c r="AA38" s="119"/>
    </row>
    <row r="39" spans="1:27" s="139" customFormat="1" x14ac:dyDescent="0.25">
      <c r="A39" s="86"/>
      <c r="B39" s="315"/>
      <c r="C39" s="43" t="str">
        <f ca="1">VLOOKUP(D9,'PRACTICES &amp; NETWORKS'!$A$2:$C$42,2,0)</f>
        <v>Harley Grove Medical Centre</v>
      </c>
      <c r="D39" s="43" t="str">
        <f ca="1">T(OFFSET('PRACTICES &amp; NETWORKS'!$A2,0,SELECT!$E$15))</f>
        <v>F84044</v>
      </c>
      <c r="E39" s="118">
        <f ca="1">SUMIFS(OFFSET(REL_D,,MATCH($B$40,IND,0)-1),REL_D,$E$3,IF(LEFT($D39,1)="N",NwID,OrgID),$D39)</f>
        <v>241</v>
      </c>
      <c r="F39" s="118">
        <f ca="1">SUMIFS(OFFSET(REL_D,,MATCH($B$41,IND,0)-1),REL_D,$E$3,IF(LEFT($D39,1)="N",NwID,OrgID),$D39)</f>
        <v>239</v>
      </c>
      <c r="G39" s="129">
        <f ca="1">IFERROR(ROUND(F39/E39,3),"-")</f>
        <v>0.99199999999999999</v>
      </c>
      <c r="H39" s="130"/>
      <c r="I39" s="130"/>
      <c r="J39" s="220"/>
      <c r="K39" s="138"/>
      <c r="L39" s="59" t="s">
        <v>275</v>
      </c>
      <c r="M39" s="60" t="str">
        <f>M8&amp;"%T1"</f>
        <v>CP05-M01%T1</v>
      </c>
      <c r="N39" s="63">
        <f>IFERROR(VLOOKUP(M39,TARGETS!A1:I47,2,0),"-")</f>
        <v>0.15</v>
      </c>
      <c r="O39" s="63">
        <f>IFERROR(VLOOKUP(N39,TARGETS!B1:J47,3,0)," ")</f>
        <v>0.1</v>
      </c>
      <c r="P39" s="97"/>
      <c r="Q39" s="97"/>
      <c r="R39" s="97"/>
      <c r="S39" s="97"/>
      <c r="T39" s="97"/>
      <c r="U39" s="97"/>
      <c r="V39" s="97"/>
      <c r="W39" s="97"/>
      <c r="X39" s="97"/>
      <c r="Y39" s="55"/>
      <c r="Z39" s="55"/>
      <c r="AA39" s="119"/>
    </row>
    <row r="40" spans="1:27" s="139" customFormat="1" ht="12.75" x14ac:dyDescent="0.2">
      <c r="A40" s="86"/>
      <c r="B40" s="235" t="s">
        <v>32</v>
      </c>
      <c r="C40" s="43" t="str">
        <f ca="1">VLOOKUP(D10,'PRACTICES &amp; NETWORKS'!$A$2:$C$42,2,0)</f>
        <v>St Stephens Health Centre</v>
      </c>
      <c r="D40" s="43" t="str">
        <f ca="1">T(OFFSET('PRACTICES &amp; NETWORKS'!$A3,0,SELECT!$E$15))</f>
        <v>F84034</v>
      </c>
      <c r="E40" s="118">
        <f ca="1">SUMIFS(OFFSET(REL_D,,MATCH($B$40,IND,0)-1),REL_D,$E$3,IF(LEFT($D40,1)="N",NwID,OrgID),$D40)</f>
        <v>714</v>
      </c>
      <c r="F40" s="118">
        <f ca="1">SUMIFS(OFFSET(REL_D,,MATCH($B$41,IND,0)-1),REL_D,$E$3,IF(LEFT($D40,1)="N",NwID,OrgID),$D40)</f>
        <v>695</v>
      </c>
      <c r="G40" s="129">
        <f t="shared" ref="G40:G43" ca="1" si="6">IFERROR(ROUND(F40/E40,3),"-")</f>
        <v>0.97299999999999998</v>
      </c>
      <c r="H40" s="130"/>
      <c r="I40" s="130"/>
      <c r="J40" s="220"/>
      <c r="K40" s="138"/>
      <c r="L40" s="59" t="s">
        <v>276</v>
      </c>
      <c r="M40" s="60" t="str">
        <f>M8&amp;"%T2"</f>
        <v>CP05-M01%T2</v>
      </c>
      <c r="N40" s="63">
        <f>IFERROR(VLOOKUP(M40,TARGETS!A2:I48,2,0)," ")</f>
        <v>0.17</v>
      </c>
      <c r="O40" s="63">
        <f>IFERROR(VLOOKUP(N40,TARGETS!B2:J48,3,0)," ")</f>
        <v>0.15</v>
      </c>
      <c r="P40" s="97"/>
      <c r="Q40" s="97"/>
      <c r="R40" s="97"/>
      <c r="S40" s="97"/>
      <c r="T40" s="97"/>
      <c r="U40" s="97"/>
      <c r="V40" s="97"/>
      <c r="W40" s="97"/>
      <c r="X40" s="97"/>
      <c r="Y40" s="55"/>
      <c r="Z40" s="55"/>
      <c r="AA40" s="119"/>
    </row>
    <row r="41" spans="1:27" s="139" customFormat="1" ht="12.75" x14ac:dyDescent="0.2">
      <c r="A41" s="86"/>
      <c r="B41" s="235" t="s">
        <v>33</v>
      </c>
      <c r="C41" s="43" t="str">
        <f ca="1">VLOOKUP(D11,'PRACTICES &amp; NETWORKS'!$A$2:$C$42,2,0)</f>
        <v>Ruston Street Clinic (Dr Amin)</v>
      </c>
      <c r="D41" s="43" t="str">
        <f ca="1">T(OFFSET('PRACTICES &amp; NETWORKS'!$A4,0,SELECT!$E$15))</f>
        <v>F84030</v>
      </c>
      <c r="E41" s="118">
        <f ca="1">SUMIFS(OFFSET(REL_D,,MATCH($B$40,IND,0)-1),REL_D,$E$3,IF(LEFT($D41,1)="N",NwID,OrgID),$D41)</f>
        <v>67</v>
      </c>
      <c r="F41" s="118">
        <f ca="1">SUMIFS(OFFSET(REL_D,,MATCH($B$41,IND,0)-1),REL_D,$E$3,IF(LEFT($D41,1)="N",NwID,OrgID),$D41)</f>
        <v>65</v>
      </c>
      <c r="G41" s="129">
        <f t="shared" ca="1" si="6"/>
        <v>0.97</v>
      </c>
      <c r="H41" s="130"/>
      <c r="I41" s="130"/>
      <c r="J41" s="220"/>
      <c r="K41" s="138"/>
      <c r="L41" s="59"/>
      <c r="M41" s="60"/>
      <c r="N41" s="64"/>
      <c r="O41" s="62"/>
      <c r="P41" s="97"/>
      <c r="Q41" s="97"/>
      <c r="R41" s="97"/>
      <c r="S41" s="97"/>
      <c r="T41" s="97"/>
      <c r="U41" s="97"/>
      <c r="V41" s="97"/>
      <c r="W41" s="97"/>
      <c r="X41" s="97"/>
      <c r="Y41" s="55"/>
      <c r="Z41" s="55"/>
      <c r="AA41" s="119"/>
    </row>
    <row r="42" spans="1:27" s="139" customFormat="1" x14ac:dyDescent="0.25">
      <c r="A42" s="86"/>
      <c r="B42" s="316"/>
      <c r="C42" s="43" t="str">
        <f ca="1">VLOOKUP(D12,'PRACTICES &amp; NETWORKS'!$A$2:$C$42,2,0)</f>
        <v>Grove Road Surgery (Dr Shah)</v>
      </c>
      <c r="D42" s="43" t="str">
        <f ca="1">T(OFFSET('PRACTICES &amp; NETWORKS'!$A5,0,SELECT!$E$15))</f>
        <v>F84055</v>
      </c>
      <c r="E42" s="118">
        <f ca="1">SUMIFS(OFFSET(REL_D,,MATCH($B$40,IND,0)-1),REL_D,$E$3,IF(LEFT($D42,1)="N",NwID,OrgID),$D42)</f>
        <v>112</v>
      </c>
      <c r="F42" s="118">
        <f ca="1">SUMIFS(OFFSET(REL_D,,MATCH($B$41,IND,0)-1),REL_D,$E$3,IF(LEFT($D42,1)="N",NwID,OrgID),$D42)</f>
        <v>110</v>
      </c>
      <c r="G42" s="129">
        <f t="shared" ca="1" si="6"/>
        <v>0.98199999999999998</v>
      </c>
      <c r="H42" s="130"/>
      <c r="I42" s="130"/>
      <c r="J42" s="220"/>
      <c r="K42" s="138"/>
      <c r="L42" s="59"/>
      <c r="M42" s="60"/>
      <c r="N42" s="64"/>
      <c r="O42" s="62"/>
      <c r="P42" s="97"/>
      <c r="Q42" s="97"/>
      <c r="R42" s="97"/>
      <c r="S42" s="97"/>
      <c r="T42" s="97"/>
      <c r="U42" s="97"/>
      <c r="V42" s="97"/>
      <c r="W42" s="97"/>
      <c r="X42" s="97"/>
      <c r="Y42" s="55"/>
      <c r="Z42" s="55"/>
      <c r="AA42" s="119"/>
    </row>
    <row r="43" spans="1:27" s="139" customFormat="1" ht="12.75" x14ac:dyDescent="0.2">
      <c r="A43" s="86"/>
      <c r="B43" s="312"/>
      <c r="C43" s="173" t="str">
        <f ca="1">_xlfn.IFNA(VLOOKUP(D13,'PRACTICES &amp; NETWORKS'!$A$2:$C$42,2,0),"-")</f>
        <v>The Tredegar Practice</v>
      </c>
      <c r="D43" s="173" t="str">
        <f ca="1">T(OFFSET('PRACTICES &amp; NETWORKS'!$A6,0,SELECT!$E$15))</f>
        <v>F84696</v>
      </c>
      <c r="E43" s="118">
        <f ca="1">SUMIFS(OFFSET(REL_D,,MATCH($B$40,IND,0)-1),REL_D,$E$3,IF(LEFT($D43,1)="N",NwID,OrgID),$D43)</f>
        <v>184</v>
      </c>
      <c r="F43" s="118">
        <f ca="1">SUMIFS(OFFSET(REL_D,,MATCH($B$41,IND,0)-1),REL_D,$E$3,IF(LEFT($D43,1)="N",NwID,OrgID),$D43)</f>
        <v>158</v>
      </c>
      <c r="G43" s="188">
        <f t="shared" ca="1" si="6"/>
        <v>0.85899999999999999</v>
      </c>
      <c r="H43" s="131"/>
      <c r="I43" s="131"/>
      <c r="J43" s="222"/>
      <c r="K43" s="138"/>
      <c r="L43" s="59"/>
      <c r="M43" s="60"/>
      <c r="N43" s="64"/>
      <c r="O43" s="62"/>
      <c r="P43" s="97"/>
      <c r="Q43" s="97"/>
      <c r="R43" s="97"/>
      <c r="S43" s="97"/>
      <c r="T43" s="97"/>
      <c r="U43" s="97"/>
      <c r="V43" s="97"/>
      <c r="W43" s="97"/>
      <c r="X43" s="97"/>
      <c r="Y43" s="55"/>
      <c r="Z43" s="55"/>
      <c r="AA43" s="119"/>
    </row>
    <row r="44" spans="1:27" s="139" customFormat="1" ht="12.75" x14ac:dyDescent="0.2">
      <c r="A44" s="86"/>
      <c r="B44" s="43"/>
      <c r="D44" s="43"/>
      <c r="E44" s="237"/>
      <c r="F44" s="237"/>
      <c r="G44" s="43"/>
      <c r="H44" s="43"/>
      <c r="I44" s="43"/>
      <c r="J44" s="215"/>
      <c r="K44" s="138"/>
      <c r="L44" s="59"/>
      <c r="M44" s="60"/>
      <c r="N44" s="64"/>
      <c r="O44" s="62"/>
      <c r="P44" s="97"/>
      <c r="Q44" s="97"/>
      <c r="R44" s="97"/>
      <c r="S44" s="97"/>
      <c r="T44" s="97"/>
      <c r="U44" s="97"/>
      <c r="V44" s="97"/>
      <c r="W44" s="97"/>
      <c r="X44" s="97"/>
      <c r="Y44" s="55"/>
      <c r="Z44" s="55"/>
      <c r="AA44" s="119"/>
    </row>
    <row r="45" spans="1:27" s="126" customFormat="1" x14ac:dyDescent="0.25">
      <c r="A45" s="87"/>
      <c r="B45" s="140"/>
      <c r="C45" s="24" t="s">
        <v>176</v>
      </c>
      <c r="D45" s="140"/>
      <c r="E45" s="140"/>
      <c r="F45" s="140"/>
      <c r="G45" s="141"/>
      <c r="H45" s="142"/>
      <c r="I45" s="142"/>
      <c r="J45" s="219"/>
      <c r="K45" s="115"/>
      <c r="L45" s="69"/>
      <c r="M45" s="69"/>
      <c r="N45" s="69"/>
      <c r="O45" s="69"/>
      <c r="P45" s="117"/>
      <c r="Q45" s="117"/>
      <c r="R45" s="136"/>
      <c r="S45" s="117"/>
      <c r="T45" s="117"/>
      <c r="U45" s="115"/>
      <c r="V45" s="115"/>
      <c r="W45" s="117"/>
      <c r="X45" s="115"/>
      <c r="Y45" s="115"/>
      <c r="Z45" s="115"/>
      <c r="AA45" s="115"/>
    </row>
    <row r="46" spans="1:27" s="126" customFormat="1" x14ac:dyDescent="0.25">
      <c r="A46" s="87"/>
      <c r="B46" s="87"/>
      <c r="C46" s="98" t="s">
        <v>178</v>
      </c>
      <c r="D46" s="87"/>
      <c r="E46" s="87"/>
      <c r="F46" s="87"/>
      <c r="G46" s="87"/>
      <c r="H46" s="87"/>
      <c r="I46" s="87"/>
      <c r="J46" s="223"/>
      <c r="K46" s="87"/>
      <c r="L46" s="88"/>
      <c r="M46" s="88"/>
      <c r="N46" s="89"/>
      <c r="O46" s="90"/>
      <c r="P46" s="89"/>
      <c r="Q46" s="89"/>
      <c r="R46" s="90"/>
      <c r="S46" s="89"/>
      <c r="T46" s="89"/>
      <c r="U46" s="87"/>
      <c r="V46" s="87"/>
      <c r="W46" s="89"/>
      <c r="X46" s="87"/>
      <c r="Y46" s="87"/>
      <c r="Z46" s="87"/>
      <c r="AA46" s="87"/>
    </row>
    <row r="47" spans="1:27" s="126" customFormat="1" x14ac:dyDescent="0.25">
      <c r="A47" s="87"/>
      <c r="B47" s="87"/>
      <c r="C47" s="98"/>
      <c r="D47" s="87"/>
      <c r="E47" s="87"/>
      <c r="F47" s="87"/>
      <c r="G47" s="87"/>
      <c r="H47" s="87"/>
      <c r="I47" s="87"/>
      <c r="J47" s="223"/>
      <c r="K47" s="207"/>
      <c r="L47" s="208"/>
      <c r="M47" s="88"/>
      <c r="N47" s="89"/>
      <c r="O47" s="90"/>
      <c r="P47" s="89"/>
      <c r="Q47" s="89"/>
      <c r="R47" s="90"/>
      <c r="S47" s="89"/>
      <c r="T47" s="89"/>
      <c r="U47" s="87"/>
      <c r="V47" s="87"/>
      <c r="W47" s="89"/>
      <c r="X47" s="87"/>
      <c r="Y47" s="87"/>
      <c r="Z47" s="87"/>
      <c r="AA47" s="87"/>
    </row>
    <row r="48" spans="1:27" s="126" customFormat="1" x14ac:dyDescent="0.25">
      <c r="A48" s="87"/>
      <c r="B48" s="87"/>
      <c r="C48" s="87"/>
      <c r="D48" s="87"/>
      <c r="E48" s="87"/>
      <c r="F48" s="87"/>
      <c r="G48" s="87"/>
      <c r="H48" s="87"/>
      <c r="I48" s="87"/>
      <c r="J48" s="223"/>
      <c r="K48" s="87"/>
      <c r="L48" s="88"/>
      <c r="M48" s="88"/>
      <c r="N48" s="89"/>
      <c r="O48" s="90"/>
      <c r="P48" s="89"/>
      <c r="Q48" s="89"/>
      <c r="R48" s="90"/>
      <c r="S48" s="89"/>
      <c r="T48" s="89"/>
      <c r="U48" s="87"/>
      <c r="V48" s="87"/>
      <c r="W48" s="89"/>
      <c r="X48" s="87"/>
      <c r="Y48" s="87"/>
      <c r="Z48" s="87"/>
      <c r="AA48" s="87"/>
    </row>
    <row r="49" spans="1:11" customFormat="1" x14ac:dyDescent="0.25">
      <c r="A49" s="42"/>
      <c r="J49" s="211"/>
      <c r="K49" s="42"/>
    </row>
  </sheetData>
  <mergeCells count="3">
    <mergeCell ref="B3:C3"/>
    <mergeCell ref="E3:F3"/>
    <mergeCell ref="M6:P6"/>
  </mergeCells>
  <conditionalFormatting sqref="G14:G19">
    <cfRule type="cellIs" dxfId="61" priority="40" operator="lessThan">
      <formula>$H$14</formula>
    </cfRule>
    <cfRule type="cellIs" dxfId="60" priority="41" operator="greaterThanOrEqual">
      <formula>$H$14</formula>
    </cfRule>
  </conditionalFormatting>
  <conditionalFormatting sqref="G20:G25">
    <cfRule type="cellIs" dxfId="59" priority="38" operator="greaterThanOrEqual">
      <formula>$H$20</formula>
    </cfRule>
    <cfRule type="cellIs" dxfId="58" priority="39" operator="lessThan">
      <formula>$H$20</formula>
    </cfRule>
  </conditionalFormatting>
  <conditionalFormatting sqref="G26:G31">
    <cfRule type="cellIs" dxfId="57" priority="34" operator="greaterThanOrEqual">
      <formula>$H$26</formula>
    </cfRule>
    <cfRule type="cellIs" dxfId="56" priority="37" operator="lessThan">
      <formula>$H$26</formula>
    </cfRule>
  </conditionalFormatting>
  <conditionalFormatting sqref="G32:G37">
    <cfRule type="cellIs" dxfId="55" priority="31" operator="greaterThanOrEqual">
      <formula>$H$32</formula>
    </cfRule>
    <cfRule type="cellIs" dxfId="54" priority="33" operator="lessThan">
      <formula>$H$32</formula>
    </cfRule>
  </conditionalFormatting>
  <conditionalFormatting sqref="G38:G43">
    <cfRule type="cellIs" dxfId="53" priority="7" operator="greaterThanOrEqual">
      <formula>$H$38</formula>
    </cfRule>
  </conditionalFormatting>
  <conditionalFormatting sqref="G8:G43">
    <cfRule type="dataBar" priority="3">
      <dataBar>
        <cfvo type="percent" val="0"/>
        <cfvo type="percent" val="100"/>
        <color theme="8" tint="0.79998168889431442"/>
      </dataBar>
      <extLst>
        <ext xmlns:x14="http://schemas.microsoft.com/office/spreadsheetml/2009/9/main" uri="{B025F937-C7B1-47D3-B67F-A62EFF666E3E}">
          <x14:id>{3F98DCE5-67C9-4690-AFE6-FE2DC85513C5}</x14:id>
        </ext>
      </extLst>
    </cfRule>
  </conditionalFormatting>
  <conditionalFormatting sqref="N32:Z37">
    <cfRule type="dataBar" priority="1">
      <dataBar>
        <cfvo type="min"/>
        <cfvo type="max"/>
        <color theme="8" tint="0.79998168889431442"/>
      </dataBar>
      <extLst>
        <ext xmlns:x14="http://schemas.microsoft.com/office/spreadsheetml/2009/9/main" uri="{B025F937-C7B1-47D3-B67F-A62EFF666E3E}">
          <x14:id>{B3D5B7CD-793E-4D7E-92BE-A4D00914B5D1}</x14:id>
        </ext>
      </extLst>
    </cfRule>
    <cfRule type="cellIs" dxfId="52" priority="2" operator="greaterThanOrEqual">
      <formula>MAX($N$39:$N$40)</formula>
    </cfRule>
    <cfRule type="cellIs" dxfId="51" priority="10" operator="greaterThan">
      <formula>$N$39</formula>
    </cfRule>
    <cfRule type="cellIs" dxfId="50" priority="11" operator="lessThan">
      <formula>$N$39</formula>
    </cfRule>
  </conditionalFormatting>
  <conditionalFormatting sqref="G8:G13">
    <cfRule type="cellIs" dxfId="49" priority="4" operator="greaterThanOrEqual">
      <formula>MAX($H$8:$I$8)</formula>
    </cfRule>
    <cfRule type="cellIs" dxfId="48" priority="8" operator="greaterThan">
      <formula>$H$8</formula>
    </cfRule>
    <cfRule type="cellIs" dxfId="47" priority="14" operator="lessThan">
      <formula>$H$8</formula>
    </cfRule>
  </conditionalFormatting>
  <conditionalFormatting sqref="G38:G43">
    <cfRule type="cellIs" dxfId="46" priority="30" operator="lessThan">
      <formula>$H$38</formula>
    </cfRule>
  </conditionalFormatting>
  <pageMargins left="0.7" right="0.7" top="0.75" bottom="0.75" header="0.3" footer="0.3"/>
  <pageSetup orientation="portrait" r:id="rId1"/>
  <ignoredErrors>
    <ignoredError sqref="G14" formula="1"/>
  </ignoredErrors>
  <drawing r:id="rId2"/>
  <extLst>
    <ext xmlns:x14="http://schemas.microsoft.com/office/spreadsheetml/2009/9/main" uri="{78C0D931-6437-407d-A8EE-F0AAD7539E65}">
      <x14:conditionalFormattings>
        <x14:conditionalFormatting xmlns:xm="http://schemas.microsoft.com/office/excel/2006/main">
          <x14:cfRule type="dataBar" id="{3F98DCE5-67C9-4690-AFE6-FE2DC85513C5}">
            <x14:dataBar minLength="0" maxLength="100" gradient="0">
              <x14:cfvo type="percent">
                <xm:f>0</xm:f>
              </x14:cfvo>
              <x14:cfvo type="percent">
                <xm:f>100</xm:f>
              </x14:cfvo>
              <x14:negativeFillColor rgb="FFFF0000"/>
              <x14:axisColor rgb="FF000000"/>
            </x14:dataBar>
          </x14:cfRule>
          <xm:sqref>G8:G43</xm:sqref>
        </x14:conditionalFormatting>
        <x14:conditionalFormatting xmlns:xm="http://schemas.microsoft.com/office/excel/2006/main">
          <x14:cfRule type="dataBar" id="{B3D5B7CD-793E-4D7E-92BE-A4D00914B5D1}">
            <x14:dataBar minLength="0" maxLength="100" gradient="0">
              <x14:cfvo type="autoMin"/>
              <x14:cfvo type="autoMax"/>
              <x14:negativeFillColor rgb="FFFF0000"/>
              <x14:axisColor rgb="FF000000"/>
            </x14:dataBar>
          </x14:cfRule>
          <xm:sqref>N32:Z37</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14:formula1>
            <xm:f>SELECT!$A$24:$A$35</xm:f>
          </x14:formula1>
          <xm:sqref>E4:E5</xm:sqref>
        </x14:dataValidation>
        <x14:dataValidation type="list" allowBlank="1" showInputMessage="1" showErrorMessage="1">
          <x14:formula1>
            <xm:f>SELECT!$A$14:$A$21</xm:f>
          </x14:formula1>
          <xm:sqref>B3:C3 B4</xm:sqref>
        </x14:dataValidation>
        <x14:dataValidation type="list" allowBlank="1" showInputMessage="1" showErrorMessage="1">
          <x14:formula1>
            <xm:f>SELECT!$C$24:$C$29</xm:f>
          </x14:formula1>
          <xm:sqref>M6</xm:sqref>
        </x14:dataValidation>
        <x14:dataValidation type="list" allowBlank="1" showInputMessage="1" showErrorMessage="1">
          <x14:formula1>
            <xm:f>SELECT!$A$24:$A$36</xm:f>
          </x14:formula1>
          <xm:sqref>E3:F3</xm:sqref>
        </x14:dataValidation>
      </x14:dataValidations>
    </ext>
    <ext xmlns:x14="http://schemas.microsoft.com/office/spreadsheetml/2009/9/main" uri="{05C60535-1F16-4fd2-B633-F4F36F0B64E0}">
      <x14:sparklineGroups xmlns:xm="http://schemas.microsoft.com/office/excel/2006/main">
        <x14:sparklineGroup manualMax="0" manualMin="0" displayEmptyCellsAs="gap">
          <x14:colorSeries theme="4" tint="-0.499984740745262"/>
          <x14:colorNegative theme="5"/>
          <x14:colorAxis rgb="FF000000"/>
          <x14:colorMarkers theme="4" tint="-0.499984740745262"/>
          <x14:colorFirst theme="4" tint="0.39997558519241921"/>
          <x14:colorLast theme="4" tint="0.39997558519241921"/>
          <x14:colorHigh theme="4"/>
          <x14:colorLow theme="4"/>
          <x14:sparklines>
            <x14:sparkline>
              <xm:sqref>X8</xm:sqref>
            </x14:sparkline>
            <x14:sparkline>
              <xm:sqref>Y8</xm:sqref>
            </x14:sparkline>
            <x14:sparkline>
              <xm:sqref>Z8</xm:sqref>
            </x14:sparkline>
            <x14:sparkline>
              <xm:sqref>AA8</xm:sqref>
            </x14:sparkline>
          </x14:sparklines>
        </x14:sparklineGroup>
        <x14:sparklineGroup manualMax="0" manualMin="0" displayEmptyCellsAs="gap">
          <x14:colorSeries theme="4" tint="-0.499984740745262"/>
          <x14:colorNegative theme="5"/>
          <x14:colorAxis rgb="FF000000"/>
          <x14:colorMarkers theme="4" tint="-0.499984740745262"/>
          <x14:colorFirst theme="4" tint="0.39997558519241921"/>
          <x14:colorLast theme="4" tint="0.39997558519241921"/>
          <x14:colorHigh theme="4"/>
          <x14:colorLow theme="4"/>
          <x14:sparklines>
            <x14:sparkline>
              <xm:sqref>J8</xm:sqref>
            </x14:sparkline>
          </x14:sparklines>
        </x14:sparklineGroup>
        <x14:sparklineGroup manualMax="0" manualMin="0" displayEmptyCellsAs="gap">
          <x14:colorSeries theme="4" tint="-0.499984740745262"/>
          <x14:colorNegative theme="5"/>
          <x14:colorAxis rgb="FF000000"/>
          <x14:colorMarkers theme="4" tint="-0.499984740745262"/>
          <x14:colorFirst theme="4" tint="0.39997558519241921"/>
          <x14:colorLast theme="4" tint="0.39997558519241921"/>
          <x14:colorHigh theme="4"/>
          <x14:colorLow theme="4"/>
          <x14:sparklines>
            <x14:sparkline>
              <xm:sqref>J14</xm:sqref>
            </x14:sparkline>
          </x14:sparklines>
        </x14:sparklineGroup>
        <x14:sparklineGroup manualMax="0" manualMin="0" displayEmptyCellsAs="gap">
          <x14:colorSeries theme="4" tint="-0.499984740745262"/>
          <x14:colorNegative theme="5"/>
          <x14:colorAxis rgb="FF000000"/>
          <x14:colorMarkers theme="4" tint="-0.499984740745262"/>
          <x14:colorFirst theme="4" tint="0.39997558519241921"/>
          <x14:colorLast theme="4" tint="0.39997558519241921"/>
          <x14:colorHigh theme="4"/>
          <x14:colorLow theme="4"/>
          <x14:sparklines>
            <x14:sparkline>
              <xm:sqref>J20</xm:sqref>
            </x14:sparkline>
          </x14:sparklines>
        </x14:sparklineGroup>
        <x14:sparklineGroup manualMax="0" manualMin="0" displayEmptyCellsAs="gap">
          <x14:colorSeries theme="4" tint="-0.499984740745262"/>
          <x14:colorNegative theme="5"/>
          <x14:colorAxis rgb="FF000000"/>
          <x14:colorMarkers theme="4" tint="-0.499984740745262"/>
          <x14:colorFirst theme="4" tint="0.39997558519241921"/>
          <x14:colorLast theme="4" tint="0.39997558519241921"/>
          <x14:colorHigh theme="4"/>
          <x14:colorLow theme="4"/>
          <x14:sparklines>
            <x14:sparkline>
              <xm:sqref>J26</xm:sqref>
            </x14:sparkline>
          </x14:sparklines>
        </x14:sparklineGroup>
        <x14:sparklineGroup manualMax="0" manualMin="0" displayEmptyCellsAs="gap">
          <x14:colorSeries theme="4" tint="-0.499984740745262"/>
          <x14:colorNegative theme="5"/>
          <x14:colorAxis rgb="FF000000"/>
          <x14:colorMarkers theme="4" tint="-0.499984740745262"/>
          <x14:colorFirst theme="4" tint="0.39997558519241921"/>
          <x14:colorLast theme="4" tint="0.39997558519241921"/>
          <x14:colorHigh theme="4"/>
          <x14:colorLow theme="4"/>
          <x14:sparklines>
            <x14:sparkline>
              <xm:sqref>J32</xm:sqref>
            </x14:sparkline>
          </x14:sparklines>
        </x14:sparklineGroup>
        <x14:sparklineGroup manualMax="0" manualMin="0" displayEmptyCellsAs="gap">
          <x14:colorSeries theme="4" tint="-0.499984740745262"/>
          <x14:colorNegative theme="5"/>
          <x14:colorAxis rgb="FF000000"/>
          <x14:colorMarkers theme="4" tint="-0.499984740745262"/>
          <x14:colorFirst theme="4" tint="0.39997558519241921"/>
          <x14:colorLast theme="4" tint="0.39997558519241921"/>
          <x14:colorHigh theme="4"/>
          <x14:colorLow theme="4"/>
          <x14:sparklines>
            <x14:sparkline>
              <xm:sqref>J38</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Y62"/>
  <sheetViews>
    <sheetView showGridLines="0" zoomScale="80" zoomScaleNormal="80" workbookViewId="0">
      <selection activeCell="M62" sqref="M62"/>
    </sheetView>
  </sheetViews>
  <sheetFormatPr defaultRowHeight="15" x14ac:dyDescent="0.25"/>
  <cols>
    <col min="1" max="1" width="2.5703125" customWidth="1"/>
    <col min="2" max="2" width="9.5703125" customWidth="1"/>
    <col min="3" max="3" width="37.42578125" customWidth="1"/>
    <col min="4" max="4" width="9.28515625" customWidth="1"/>
    <col min="5" max="5" width="13.28515625" customWidth="1"/>
    <col min="6" max="6" width="3.28515625" customWidth="1"/>
    <col min="7" max="7" width="3.42578125" customWidth="1"/>
    <col min="9" max="9" width="36.85546875" customWidth="1"/>
    <col min="11" max="24" width="12.28515625" customWidth="1"/>
  </cols>
  <sheetData>
    <row r="1" spans="1:25" ht="18.75" x14ac:dyDescent="0.25">
      <c r="A1" s="42"/>
      <c r="B1" s="44" t="s">
        <v>417</v>
      </c>
      <c r="C1" s="106"/>
      <c r="D1" s="107"/>
      <c r="E1" s="55"/>
      <c r="F1" s="96"/>
      <c r="G1" s="96"/>
      <c r="H1" s="55"/>
      <c r="I1" s="69"/>
      <c r="J1" s="69"/>
      <c r="K1" s="69"/>
      <c r="L1" s="69"/>
      <c r="M1" s="69"/>
      <c r="N1" s="69"/>
      <c r="O1" s="69"/>
      <c r="P1" s="69"/>
      <c r="Q1" s="69"/>
      <c r="R1" s="69"/>
      <c r="S1" s="69"/>
      <c r="T1" s="69"/>
      <c r="U1" s="69"/>
      <c r="V1" s="69"/>
      <c r="W1" s="69"/>
      <c r="X1" s="69"/>
      <c r="Y1" s="115"/>
    </row>
    <row r="2" spans="1:25" ht="15.75" thickBot="1" x14ac:dyDescent="0.3">
      <c r="A2" s="42"/>
      <c r="B2" s="108"/>
      <c r="C2" s="108"/>
      <c r="D2" s="108"/>
      <c r="E2" s="108"/>
      <c r="F2" s="108"/>
      <c r="G2" s="108"/>
      <c r="H2" s="108"/>
      <c r="I2" s="108"/>
      <c r="J2" s="108"/>
      <c r="K2" s="108"/>
      <c r="L2" s="108"/>
      <c r="M2" s="108"/>
      <c r="N2" s="108"/>
      <c r="O2" s="108"/>
      <c r="P2" s="108"/>
      <c r="Q2" s="108"/>
      <c r="R2" s="108"/>
      <c r="S2" s="108"/>
      <c r="T2" s="108"/>
      <c r="U2" s="108"/>
      <c r="V2" s="108"/>
      <c r="W2" s="108"/>
      <c r="X2" s="108"/>
      <c r="Y2" s="174"/>
    </row>
    <row r="3" spans="1:25" ht="15.75" thickBot="1" x14ac:dyDescent="0.3">
      <c r="A3" s="42"/>
      <c r="B3" s="474" t="s">
        <v>305</v>
      </c>
      <c r="C3" s="475"/>
      <c r="D3" s="163" t="s">
        <v>167</v>
      </c>
      <c r="E3" s="192">
        <v>43831</v>
      </c>
      <c r="F3" s="163" t="s">
        <v>167</v>
      </c>
      <c r="G3" s="108"/>
      <c r="H3" s="108"/>
      <c r="I3" s="108"/>
      <c r="J3" s="108"/>
      <c r="K3" s="108"/>
      <c r="L3" s="108"/>
      <c r="M3" s="108"/>
      <c r="N3" s="108"/>
      <c r="O3" s="108"/>
      <c r="P3" s="108"/>
      <c r="Q3" s="108"/>
      <c r="R3" s="108"/>
      <c r="S3" s="108"/>
      <c r="T3" s="108"/>
      <c r="U3" s="108"/>
      <c r="V3" s="108"/>
      <c r="W3" s="108"/>
      <c r="X3" s="108"/>
      <c r="Y3" s="174"/>
    </row>
    <row r="4" spans="1:25" x14ac:dyDescent="0.25">
      <c r="A4" s="42"/>
      <c r="B4" s="108"/>
      <c r="C4" s="108"/>
      <c r="D4" s="108"/>
      <c r="E4" s="108"/>
      <c r="F4" s="108"/>
      <c r="G4" s="108"/>
      <c r="H4" s="108"/>
      <c r="I4" s="108"/>
      <c r="J4" s="108"/>
      <c r="K4" s="108"/>
      <c r="L4" s="108"/>
      <c r="M4" s="108"/>
      <c r="N4" s="108"/>
      <c r="O4" s="108"/>
      <c r="P4" s="108"/>
      <c r="Q4" s="108"/>
      <c r="R4" s="108"/>
      <c r="S4" s="108"/>
      <c r="T4" s="108"/>
      <c r="U4" s="108"/>
      <c r="V4" s="108"/>
      <c r="W4" s="108"/>
      <c r="X4" s="108"/>
      <c r="Y4" s="174"/>
    </row>
    <row r="5" spans="1:25" ht="18.75" x14ac:dyDescent="0.3">
      <c r="A5" s="42"/>
      <c r="B5" s="202" t="s">
        <v>322</v>
      </c>
      <c r="C5" s="203"/>
      <c r="D5" s="204" t="str">
        <f>VLOOKUP(B3,SELECT!A13:B21,2,0)</f>
        <v>NW1</v>
      </c>
      <c r="E5" s="205" t="s">
        <v>295</v>
      </c>
      <c r="F5" s="109"/>
      <c r="G5" s="109"/>
      <c r="H5" s="201" t="s">
        <v>323</v>
      </c>
      <c r="I5" s="201"/>
      <c r="J5" s="110"/>
      <c r="K5" s="205" t="s">
        <v>295</v>
      </c>
      <c r="L5" s="110"/>
      <c r="M5" s="110"/>
      <c r="N5" s="110"/>
      <c r="O5" s="110"/>
      <c r="P5" s="110"/>
      <c r="Q5" s="110"/>
      <c r="R5" s="110"/>
      <c r="S5" s="110"/>
      <c r="T5" s="110"/>
      <c r="U5" s="110"/>
      <c r="V5" s="110"/>
      <c r="W5" s="110"/>
      <c r="X5" s="110"/>
      <c r="Y5" s="175"/>
    </row>
    <row r="6" spans="1:25" x14ac:dyDescent="0.25">
      <c r="A6" s="42"/>
      <c r="B6" s="124"/>
      <c r="C6" s="124"/>
      <c r="D6" s="124"/>
      <c r="E6" s="124"/>
      <c r="F6" s="211"/>
      <c r="G6" s="124"/>
      <c r="H6" s="124"/>
      <c r="I6" s="140"/>
      <c r="J6" s="132"/>
      <c r="K6" s="132"/>
      <c r="L6" s="132"/>
      <c r="M6" s="132"/>
      <c r="N6" s="132"/>
      <c r="O6" s="132"/>
      <c r="P6" s="132"/>
      <c r="Q6" s="132"/>
      <c r="R6" s="132"/>
      <c r="S6" s="132"/>
      <c r="T6" s="132"/>
      <c r="U6" s="132"/>
      <c r="V6" s="132"/>
      <c r="W6" s="132"/>
      <c r="X6" s="132"/>
      <c r="Y6" s="115"/>
    </row>
    <row r="7" spans="1:25" x14ac:dyDescent="0.25">
      <c r="A7" s="42"/>
      <c r="B7" s="310"/>
      <c r="C7" s="42"/>
      <c r="D7" s="42"/>
      <c r="E7" s="42"/>
      <c r="F7" s="212"/>
      <c r="G7" s="194"/>
      <c r="H7" s="43"/>
      <c r="I7" s="42"/>
      <c r="J7" s="144"/>
      <c r="K7" s="197">
        <v>43556</v>
      </c>
      <c r="L7" s="195">
        <v>43586</v>
      </c>
      <c r="M7" s="195">
        <v>43617</v>
      </c>
      <c r="N7" s="195">
        <v>43647</v>
      </c>
      <c r="O7" s="195">
        <v>43678</v>
      </c>
      <c r="P7" s="195">
        <v>43709</v>
      </c>
      <c r="Q7" s="195">
        <v>43739</v>
      </c>
      <c r="R7" s="195">
        <v>43770</v>
      </c>
      <c r="S7" s="195">
        <v>43800</v>
      </c>
      <c r="T7" s="195">
        <v>43831</v>
      </c>
      <c r="U7" s="195">
        <v>43862</v>
      </c>
      <c r="V7" s="195">
        <v>43891</v>
      </c>
      <c r="W7" s="195">
        <v>43922</v>
      </c>
      <c r="X7" s="245" t="s">
        <v>320</v>
      </c>
      <c r="Y7" s="115"/>
    </row>
    <row r="8" spans="1:25" x14ac:dyDescent="0.25">
      <c r="A8" s="42"/>
      <c r="B8" s="198" t="s">
        <v>8</v>
      </c>
      <c r="C8" s="171" t="s">
        <v>79</v>
      </c>
      <c r="D8" s="171"/>
      <c r="E8" s="172"/>
      <c r="F8" s="213"/>
      <c r="G8" s="46"/>
      <c r="H8" s="198" t="s">
        <v>8</v>
      </c>
      <c r="I8" s="171" t="s">
        <v>79</v>
      </c>
      <c r="J8" s="190" t="s">
        <v>319</v>
      </c>
      <c r="K8" s="199"/>
      <c r="L8" s="200"/>
      <c r="M8" s="200"/>
      <c r="N8" s="200"/>
      <c r="O8" s="200"/>
      <c r="P8" s="200"/>
      <c r="Q8" s="200"/>
      <c r="R8" s="200"/>
      <c r="S8" s="200"/>
      <c r="T8" s="200"/>
      <c r="U8" s="200"/>
      <c r="V8" s="200"/>
      <c r="W8" s="200"/>
      <c r="X8" s="246"/>
      <c r="Y8" s="115"/>
    </row>
    <row r="9" spans="1:25" x14ac:dyDescent="0.25">
      <c r="A9" s="42"/>
      <c r="B9" s="307"/>
      <c r="C9" s="43" t="str">
        <f ca="1">VLOOKUP(D9,'PRACTICES &amp; NETWORKS'!$A$2:$C$42,2,0)</f>
        <v>Bethnal Green Health Centre</v>
      </c>
      <c r="D9" s="43" t="str">
        <f ca="1">T(OFFSET('PRACTICES &amp; NETWORKS'!$A2,0,SELECT!$G$15))</f>
        <v>F84083</v>
      </c>
      <c r="E9" s="114">
        <f ca="1">SUMIFS(OFFSET(REL_D,,MATCH($B$8,IND,0)-1),REL_D,$E$3,IF(LEFT($D9,1)="N",NwID,OrgID),$D9)</f>
        <v>8246</v>
      </c>
      <c r="F9" s="213"/>
      <c r="G9" s="46"/>
      <c r="H9" s="307"/>
      <c r="I9" s="43" t="s">
        <v>305</v>
      </c>
      <c r="J9" s="118" t="s">
        <v>97</v>
      </c>
      <c r="K9" s="196">
        <f t="shared" ref="K9:K16" ca="1" si="0">SUMIFS(OFFSET(REL_D,,MATCH($H$8,IND,0)-1),REL_D,$K$7,IF(LEFT($J9,1)="N",NwID,OrgID),$J9)</f>
        <v>44428</v>
      </c>
      <c r="L9" s="206">
        <f t="shared" ref="L9:L16" ca="1" si="1">SUMIFS(OFFSET(REL_D,,MATCH($H$8,IND,0)-1),REL_D,$L$7,IF(LEFT($J9,1)="N",NwID,OrgID),$J9)</f>
        <v>44187</v>
      </c>
      <c r="M9" s="206">
        <f t="shared" ref="M9:M16" ca="1" si="2">SUMIFS(OFFSET(REL_D,,MATCH($H$8,IND,0)-1),REL_D,$M$7,IF(LEFT($J9,1)="N",NwID,OrgID),$J9)</f>
        <v>44175</v>
      </c>
      <c r="N9" s="206">
        <f t="shared" ref="N9:N16" ca="1" si="3">SUMIFS(OFFSET(REL_D,,MATCH($H$8,IND,0)-1),REL_D,$N$7,IF(LEFT($J9,1)="N",NwID,OrgID),$J9)</f>
        <v>44181</v>
      </c>
      <c r="O9" s="206">
        <f t="shared" ref="O9:O16" ca="1" si="4">SUMIFS(OFFSET(REL_D,,MATCH($H$8,IND,0)-1),REL_D,$O$7,IF(LEFT($J9,1)="N",NwID,OrgID),$J9)</f>
        <v>44199</v>
      </c>
      <c r="P9" s="206">
        <f t="shared" ref="P9:P16" ca="1" si="5">SUMIFS(OFFSET(REL_D,,MATCH($H$8,IND,0)-1),REL_D,$P$7,IF(LEFT($J9,1)="N",NwID,OrgID),$J9)</f>
        <v>44137</v>
      </c>
      <c r="Q9" s="206">
        <f t="shared" ref="Q9:Q16" ca="1" si="6">SUMIFS(OFFSET(REL_D,,MATCH($H$8,IND,0)-1),REL_D,$Q$7,IF(LEFT($J9,1)="N",NwID,OrgID),$J9)</f>
        <v>44820</v>
      </c>
      <c r="R9" s="206">
        <f t="shared" ref="R9:R16" ca="1" si="7">SUMIFS(OFFSET(REL_D,,MATCH($H$8,IND,0)-1),REL_D,$R$7,IF(LEFT($J9,1)="N",NwID,OrgID),$J9)</f>
        <v>45376</v>
      </c>
      <c r="S9" s="206">
        <f t="shared" ref="S9:S16" ca="1" si="8">SUMIFS(OFFSET(REL_D,,MATCH($H$8,IND,0)-1),REL_D,$S$7,IF(LEFT($J9,1)="N",NwID,OrgID),$J9)</f>
        <v>45393</v>
      </c>
      <c r="T9" s="206">
        <f t="shared" ref="T9:T16" ca="1" si="9">SUMIFS(OFFSET(REL_D,,MATCH($H$8,IND,0)-1),REL_D,$T$7,IF(LEFT($J9,1)="N",NwID,OrgID),$J9)</f>
        <v>45396</v>
      </c>
      <c r="U9" s="206">
        <f t="shared" ref="U9:U16" ca="1" si="10">SUMIFS(OFFSET(REL_D,,MATCH($H$8,IND,0)-1),REL_D,$U$7,IF(LEFT($J9,1)="N",NwID,OrgID),$J9)</f>
        <v>0</v>
      </c>
      <c r="V9" s="206">
        <f t="shared" ref="V9:V16" ca="1" si="11">SUMIFS(OFFSET(REL_D,,MATCH($H$8,IND,0)-1),REL_D,$V$7,IF(LEFT($J9,1)="N",NwID,OrgID),$J9)</f>
        <v>0</v>
      </c>
      <c r="W9" s="206">
        <f t="shared" ref="W9:W16" ca="1" si="12">SUMIFS(OFFSET(REL_D,,MATCH($H$8,IND,0)-1),REL_D,$W$7,IF(LEFT($J9,1)="N",NwID,OrgID),$J9)</f>
        <v>0</v>
      </c>
      <c r="X9" s="455">
        <f ca="1">AVERAGE(K9:W9)</f>
        <v>34330.153846153844</v>
      </c>
      <c r="Y9" s="115"/>
    </row>
    <row r="10" spans="1:25" x14ac:dyDescent="0.25">
      <c r="A10" s="42"/>
      <c r="B10" s="307"/>
      <c r="C10" s="43" t="str">
        <f ca="1">VLOOKUP(D10,'PRACTICES &amp; NETWORKS'!$A$2:$C$42,2,0)</f>
        <v>The Mission Practice</v>
      </c>
      <c r="D10" s="43" t="str">
        <f ca="1">T(OFFSET('PRACTICES &amp; NETWORKS'!$A3,0,SELECT!$G$15))</f>
        <v>F84016</v>
      </c>
      <c r="E10" s="114">
        <f ca="1">SUMIFS(OFFSET(REL_D,,MATCH($B$8,IND,0)-1),REL_D,$E$3,IF(LEFT($D10,1)="N",NwID,OrgID),$D10)</f>
        <v>11942</v>
      </c>
      <c r="F10" s="213"/>
      <c r="G10" s="46"/>
      <c r="H10" s="307"/>
      <c r="I10" s="43" t="s">
        <v>306</v>
      </c>
      <c r="J10" s="118" t="s">
        <v>99</v>
      </c>
      <c r="K10" s="196">
        <f t="shared" ca="1" si="0"/>
        <v>38836</v>
      </c>
      <c r="L10" s="206">
        <f t="shared" ca="1" si="1"/>
        <v>38845</v>
      </c>
      <c r="M10" s="206">
        <f t="shared" ca="1" si="2"/>
        <v>38912</v>
      </c>
      <c r="N10" s="206">
        <f t="shared" ca="1" si="3"/>
        <v>38899</v>
      </c>
      <c r="O10" s="206">
        <f t="shared" ca="1" si="4"/>
        <v>38972</v>
      </c>
      <c r="P10" s="206">
        <f t="shared" ca="1" si="5"/>
        <v>38780</v>
      </c>
      <c r="Q10" s="206">
        <f t="shared" ca="1" si="6"/>
        <v>38924</v>
      </c>
      <c r="R10" s="206">
        <f t="shared" ca="1" si="7"/>
        <v>39053</v>
      </c>
      <c r="S10" s="206">
        <f t="shared" ca="1" si="8"/>
        <v>39124</v>
      </c>
      <c r="T10" s="206">
        <f t="shared" ca="1" si="9"/>
        <v>39090</v>
      </c>
      <c r="U10" s="206">
        <f t="shared" ca="1" si="10"/>
        <v>0</v>
      </c>
      <c r="V10" s="206">
        <f t="shared" ca="1" si="11"/>
        <v>0</v>
      </c>
      <c r="W10" s="206">
        <f t="shared" ca="1" si="12"/>
        <v>0</v>
      </c>
      <c r="X10" s="455">
        <f ca="1">AVERAGE(K10:W10)</f>
        <v>29956.538461538461</v>
      </c>
      <c r="Y10" s="115"/>
    </row>
    <row r="11" spans="1:25" x14ac:dyDescent="0.25">
      <c r="A11" s="42"/>
      <c r="B11" s="307"/>
      <c r="C11" s="43" t="str">
        <f ca="1">VLOOKUP(D11,'PRACTICES &amp; NETWORKS'!$A$2:$C$42,2,0)</f>
        <v>Globe Town Surgery</v>
      </c>
      <c r="D11" s="43" t="str">
        <f ca="1">T(OFFSET('PRACTICES &amp; NETWORKS'!$A4,0,SELECT!$G$15))</f>
        <v>F84123</v>
      </c>
      <c r="E11" s="114">
        <f ca="1">SUMIFS(OFFSET(REL_D,,MATCH($B$8,IND,0)-1),REL_D,$E$3,IF(LEFT($D11,1)="N",NwID,OrgID),$D11)</f>
        <v>14930</v>
      </c>
      <c r="F11" s="213"/>
      <c r="G11" s="46"/>
      <c r="H11" s="307"/>
      <c r="I11" s="43" t="s">
        <v>307</v>
      </c>
      <c r="J11" s="118" t="s">
        <v>101</v>
      </c>
      <c r="K11" s="196">
        <f t="shared" ca="1" si="0"/>
        <v>31457</v>
      </c>
      <c r="L11" s="206">
        <f t="shared" ca="1" si="1"/>
        <v>31556</v>
      </c>
      <c r="M11" s="206">
        <f t="shared" ca="1" si="2"/>
        <v>31441</v>
      </c>
      <c r="N11" s="206">
        <f t="shared" ca="1" si="3"/>
        <v>31553</v>
      </c>
      <c r="O11" s="206">
        <f t="shared" ca="1" si="4"/>
        <v>31683</v>
      </c>
      <c r="P11" s="206">
        <f t="shared" ca="1" si="5"/>
        <v>31793</v>
      </c>
      <c r="Q11" s="206">
        <f t="shared" ca="1" si="6"/>
        <v>31938</v>
      </c>
      <c r="R11" s="206">
        <f t="shared" ca="1" si="7"/>
        <v>32139</v>
      </c>
      <c r="S11" s="206">
        <f t="shared" ca="1" si="8"/>
        <v>32213</v>
      </c>
      <c r="T11" s="206">
        <f t="shared" ca="1" si="9"/>
        <v>31986</v>
      </c>
      <c r="U11" s="206">
        <f t="shared" ca="1" si="10"/>
        <v>0</v>
      </c>
      <c r="V11" s="206">
        <f t="shared" ca="1" si="11"/>
        <v>0</v>
      </c>
      <c r="W11" s="206">
        <f t="shared" ca="1" si="12"/>
        <v>0</v>
      </c>
      <c r="X11" s="455">
        <f ca="1">AVERAGE(K11:W11)</f>
        <v>24443</v>
      </c>
      <c r="Y11" s="115"/>
    </row>
    <row r="12" spans="1:25" x14ac:dyDescent="0.25">
      <c r="A12" s="42"/>
      <c r="B12" s="307"/>
      <c r="C12" s="43" t="str">
        <f ca="1">VLOOKUP(D12,'PRACTICES &amp; NETWORKS'!$A$2:$C$42,2,0)</f>
        <v>Pollard Row Surgery</v>
      </c>
      <c r="D12" s="43" t="str">
        <f ca="1">T(OFFSET('PRACTICES &amp; NETWORKS'!$A5,0,SELECT!$G$15))</f>
        <v>Y00212</v>
      </c>
      <c r="E12" s="114">
        <f ca="1">SUMIFS(OFFSET(REL_D,,MATCH($B$8,IND,0)-1),REL_D,$E$3,IF(LEFT($D12,1)="N",NwID,OrgID),$D12)</f>
        <v>4887</v>
      </c>
      <c r="F12" s="213"/>
      <c r="G12" s="46"/>
      <c r="H12" s="307"/>
      <c r="I12" s="43" t="s">
        <v>308</v>
      </c>
      <c r="J12" s="118" t="s">
        <v>103</v>
      </c>
      <c r="K12" s="196">
        <f t="shared" ca="1" si="0"/>
        <v>36436</v>
      </c>
      <c r="L12" s="206">
        <f t="shared" ca="1" si="1"/>
        <v>36373</v>
      </c>
      <c r="M12" s="206">
        <f t="shared" ca="1" si="2"/>
        <v>36525</v>
      </c>
      <c r="N12" s="206">
        <f t="shared" ca="1" si="3"/>
        <v>36732</v>
      </c>
      <c r="O12" s="206">
        <f t="shared" ca="1" si="4"/>
        <v>36870</v>
      </c>
      <c r="P12" s="206">
        <f t="shared" ca="1" si="5"/>
        <v>36703</v>
      </c>
      <c r="Q12" s="206">
        <f t="shared" ca="1" si="6"/>
        <v>36794</v>
      </c>
      <c r="R12" s="206">
        <f t="shared" ca="1" si="7"/>
        <v>36746</v>
      </c>
      <c r="S12" s="206">
        <f t="shared" ca="1" si="8"/>
        <v>36845</v>
      </c>
      <c r="T12" s="206">
        <f t="shared" ca="1" si="9"/>
        <v>36864</v>
      </c>
      <c r="U12" s="206">
        <f t="shared" ca="1" si="10"/>
        <v>0</v>
      </c>
      <c r="V12" s="206">
        <f t="shared" ca="1" si="11"/>
        <v>0</v>
      </c>
      <c r="W12" s="206">
        <f t="shared" ca="1" si="12"/>
        <v>0</v>
      </c>
      <c r="X12" s="455">
        <f t="shared" ref="X12:X16" ca="1" si="13">AVERAGE(K12:W12)</f>
        <v>28222.153846153848</v>
      </c>
      <c r="Y12" s="115"/>
    </row>
    <row r="13" spans="1:25" x14ac:dyDescent="0.25">
      <c r="A13" s="42"/>
      <c r="B13" s="308"/>
      <c r="C13" s="173" t="str">
        <f ca="1">VLOOKUP(D13,'PRACTICES &amp; NETWORKS'!$A$2:$C$42,2,0)</f>
        <v>Strouts Place Medical Centre</v>
      </c>
      <c r="D13" s="173" t="str">
        <f ca="1">T(OFFSET('PRACTICES &amp; NETWORKS'!$A6,0,SELECT!$G$15))</f>
        <v>F84051</v>
      </c>
      <c r="E13" s="178">
        <f ca="1">SUMIFS(OFFSET(REL_D,,MATCH($B$8,IND,0)-1),REL_D,$E$3,IF(LEFT($D13,1)="N",NwID,OrgID),$D13)</f>
        <v>5391</v>
      </c>
      <c r="F13" s="212"/>
      <c r="G13" s="194"/>
      <c r="H13" s="307"/>
      <c r="I13" s="43" t="s">
        <v>309</v>
      </c>
      <c r="J13" s="118" t="s">
        <v>105</v>
      </c>
      <c r="K13" s="196">
        <f t="shared" ca="1" si="0"/>
        <v>32506</v>
      </c>
      <c r="L13" s="206">
        <f t="shared" ca="1" si="1"/>
        <v>32549</v>
      </c>
      <c r="M13" s="206">
        <f t="shared" ca="1" si="2"/>
        <v>32589</v>
      </c>
      <c r="N13" s="206">
        <f t="shared" ca="1" si="3"/>
        <v>32727</v>
      </c>
      <c r="O13" s="206">
        <f t="shared" ca="1" si="4"/>
        <v>32844</v>
      </c>
      <c r="P13" s="206">
        <f t="shared" ca="1" si="5"/>
        <v>32848</v>
      </c>
      <c r="Q13" s="206">
        <f t="shared" ca="1" si="6"/>
        <v>33010</v>
      </c>
      <c r="R13" s="206">
        <f t="shared" ca="1" si="7"/>
        <v>33118</v>
      </c>
      <c r="S13" s="206">
        <f t="shared" ca="1" si="8"/>
        <v>33214</v>
      </c>
      <c r="T13" s="206">
        <f t="shared" ca="1" si="9"/>
        <v>33291</v>
      </c>
      <c r="U13" s="206">
        <f t="shared" ca="1" si="10"/>
        <v>0</v>
      </c>
      <c r="V13" s="206">
        <f t="shared" ca="1" si="11"/>
        <v>0</v>
      </c>
      <c r="W13" s="206">
        <f t="shared" ca="1" si="12"/>
        <v>0</v>
      </c>
      <c r="X13" s="455">
        <f t="shared" ca="1" si="13"/>
        <v>25284.307692307691</v>
      </c>
      <c r="Y13" s="115"/>
    </row>
    <row r="14" spans="1:25" x14ac:dyDescent="0.25">
      <c r="A14" s="42"/>
      <c r="B14" s="198" t="s">
        <v>35</v>
      </c>
      <c r="C14" s="171" t="s">
        <v>92</v>
      </c>
      <c r="D14" s="171" t="s">
        <v>321</v>
      </c>
      <c r="E14" s="172"/>
      <c r="F14" s="213"/>
      <c r="G14" s="46"/>
      <c r="H14" s="307"/>
      <c r="I14" s="43" t="s">
        <v>310</v>
      </c>
      <c r="J14" s="118" t="s">
        <v>107</v>
      </c>
      <c r="K14" s="196">
        <f t="shared" ca="1" si="0"/>
        <v>52209</v>
      </c>
      <c r="L14" s="206">
        <f t="shared" ca="1" si="1"/>
        <v>52378</v>
      </c>
      <c r="M14" s="206">
        <f t="shared" ca="1" si="2"/>
        <v>52569</v>
      </c>
      <c r="N14" s="206">
        <f t="shared" ca="1" si="3"/>
        <v>52674</v>
      </c>
      <c r="O14" s="206">
        <f t="shared" ca="1" si="4"/>
        <v>52990</v>
      </c>
      <c r="P14" s="206">
        <f t="shared" ca="1" si="5"/>
        <v>53101</v>
      </c>
      <c r="Q14" s="206">
        <f t="shared" ca="1" si="6"/>
        <v>53446</v>
      </c>
      <c r="R14" s="206">
        <f t="shared" ca="1" si="7"/>
        <v>53763</v>
      </c>
      <c r="S14" s="206">
        <f t="shared" ca="1" si="8"/>
        <v>53783</v>
      </c>
      <c r="T14" s="206">
        <f t="shared" ca="1" si="9"/>
        <v>53993</v>
      </c>
      <c r="U14" s="206">
        <f t="shared" ca="1" si="10"/>
        <v>0</v>
      </c>
      <c r="V14" s="206">
        <f t="shared" ca="1" si="11"/>
        <v>0</v>
      </c>
      <c r="W14" s="206">
        <f t="shared" ca="1" si="12"/>
        <v>0</v>
      </c>
      <c r="X14" s="455">
        <f t="shared" ca="1" si="13"/>
        <v>40838.923076923078</v>
      </c>
      <c r="Y14" s="115"/>
    </row>
    <row r="15" spans="1:25" x14ac:dyDescent="0.25">
      <c r="A15" s="42"/>
      <c r="B15" s="307"/>
      <c r="C15" s="43" t="str">
        <f ca="1">VLOOKUP(D15,'PRACTICES &amp; NETWORKS'!$A$2:$C$42,2,0)</f>
        <v>Bethnal Green Health Centre</v>
      </c>
      <c r="D15" s="43" t="str">
        <f ca="1">T(OFFSET('PRACTICES &amp; NETWORKS'!$A2,0,SELECT!$G$15))</f>
        <v>F84083</v>
      </c>
      <c r="E15" s="46">
        <f ca="1">SUMIFS(OFFSET(REL_D,,MATCH($B$14,IND,0)-1),REL_D,$E$3,IF(LEFT($D15,1)="N",NwID,OrgID),$D15)</f>
        <v>28</v>
      </c>
      <c r="F15" s="213"/>
      <c r="G15" s="46"/>
      <c r="H15" s="307"/>
      <c r="I15" s="43" t="s">
        <v>311</v>
      </c>
      <c r="J15" s="118" t="s">
        <v>109</v>
      </c>
      <c r="K15" s="196">
        <f t="shared" ca="1" si="0"/>
        <v>45731</v>
      </c>
      <c r="L15" s="206">
        <f t="shared" ca="1" si="1"/>
        <v>45789</v>
      </c>
      <c r="M15" s="206">
        <f t="shared" ca="1" si="2"/>
        <v>45823</v>
      </c>
      <c r="N15" s="206">
        <f t="shared" ca="1" si="3"/>
        <v>45871</v>
      </c>
      <c r="O15" s="206">
        <f t="shared" ca="1" si="4"/>
        <v>45993</v>
      </c>
      <c r="P15" s="206">
        <f t="shared" ca="1" si="5"/>
        <v>46036</v>
      </c>
      <c r="Q15" s="206">
        <f t="shared" ca="1" si="6"/>
        <v>46153</v>
      </c>
      <c r="R15" s="206">
        <f t="shared" ca="1" si="7"/>
        <v>46113</v>
      </c>
      <c r="S15" s="206">
        <f t="shared" ca="1" si="8"/>
        <v>46227</v>
      </c>
      <c r="T15" s="206">
        <f t="shared" ca="1" si="9"/>
        <v>46327</v>
      </c>
      <c r="U15" s="206">
        <f t="shared" ca="1" si="10"/>
        <v>0</v>
      </c>
      <c r="V15" s="206">
        <f t="shared" ca="1" si="11"/>
        <v>0</v>
      </c>
      <c r="W15" s="206">
        <f t="shared" ca="1" si="12"/>
        <v>0</v>
      </c>
      <c r="X15" s="455">
        <f t="shared" ca="1" si="13"/>
        <v>35389.461538461539</v>
      </c>
      <c r="Y15" s="115"/>
    </row>
    <row r="16" spans="1:25" x14ac:dyDescent="0.25">
      <c r="A16" s="42"/>
      <c r="B16" s="307"/>
      <c r="C16" s="43" t="str">
        <f ca="1">VLOOKUP(D16,'PRACTICES &amp; NETWORKS'!$A$2:$C$42,2,0)</f>
        <v>The Mission Practice</v>
      </c>
      <c r="D16" s="43" t="str">
        <f ca="1">T(OFFSET('PRACTICES &amp; NETWORKS'!$A3,0,SELECT!$G$15))</f>
        <v>F84016</v>
      </c>
      <c r="E16" s="46">
        <f ca="1">SUMIFS(OFFSET(REL_D,,MATCH($B$14,IND,0)-1),REL_D,$E$3,IF(LEFT($D16,1)="N",NwID,OrgID),$D16)</f>
        <v>18</v>
      </c>
      <c r="F16" s="213"/>
      <c r="G16" s="46"/>
      <c r="H16" s="307"/>
      <c r="I16" s="43" t="s">
        <v>312</v>
      </c>
      <c r="J16" s="118" t="s">
        <v>111</v>
      </c>
      <c r="K16" s="196">
        <f t="shared" ca="1" si="0"/>
        <v>52179</v>
      </c>
      <c r="L16" s="206">
        <f t="shared" ca="1" si="1"/>
        <v>52388</v>
      </c>
      <c r="M16" s="206">
        <f t="shared" ca="1" si="2"/>
        <v>52721</v>
      </c>
      <c r="N16" s="206">
        <f t="shared" ca="1" si="3"/>
        <v>53054</v>
      </c>
      <c r="O16" s="206">
        <f t="shared" ca="1" si="4"/>
        <v>53342</v>
      </c>
      <c r="P16" s="206">
        <f t="shared" ca="1" si="5"/>
        <v>53651</v>
      </c>
      <c r="Q16" s="206">
        <f t="shared" ca="1" si="6"/>
        <v>53864</v>
      </c>
      <c r="R16" s="206">
        <f t="shared" ca="1" si="7"/>
        <v>54045</v>
      </c>
      <c r="S16" s="206">
        <f t="shared" ca="1" si="8"/>
        <v>54112</v>
      </c>
      <c r="T16" s="206">
        <f t="shared" ca="1" si="9"/>
        <v>54285</v>
      </c>
      <c r="U16" s="206">
        <f t="shared" ca="1" si="10"/>
        <v>0</v>
      </c>
      <c r="V16" s="206">
        <f t="shared" ca="1" si="11"/>
        <v>0</v>
      </c>
      <c r="W16" s="206">
        <f t="shared" ca="1" si="12"/>
        <v>0</v>
      </c>
      <c r="X16" s="455">
        <f t="shared" ca="1" si="13"/>
        <v>41049.307692307695</v>
      </c>
      <c r="Y16" s="117"/>
    </row>
    <row r="17" spans="1:25" x14ac:dyDescent="0.25">
      <c r="A17" s="42"/>
      <c r="B17" s="307"/>
      <c r="C17" s="43" t="str">
        <f ca="1">VLOOKUP(D17,'PRACTICES &amp; NETWORKS'!$A$2:$C$42,2,0)</f>
        <v>Globe Town Surgery</v>
      </c>
      <c r="D17" s="43" t="str">
        <f ca="1">T(OFFSET('PRACTICES &amp; NETWORKS'!$A4,0,SELECT!$G$15))</f>
        <v>F84123</v>
      </c>
      <c r="E17" s="46">
        <f ca="1">SUMIFS(OFFSET(REL_D,,MATCH($B$14,IND,0)-1),REL_D,$E$3,IF(LEFT($D17,1)="N",NwID,OrgID),$D17)</f>
        <v>9</v>
      </c>
      <c r="F17" s="213"/>
      <c r="G17" s="46"/>
      <c r="H17" s="307"/>
      <c r="I17" s="119"/>
      <c r="J17" s="120"/>
      <c r="K17" s="120"/>
      <c r="L17" s="120"/>
      <c r="M17" s="120"/>
      <c r="N17" s="120"/>
      <c r="O17" s="120"/>
      <c r="P17" s="120"/>
      <c r="Q17" s="120"/>
      <c r="R17" s="120"/>
      <c r="S17" s="120"/>
      <c r="T17" s="120"/>
      <c r="U17" s="120"/>
      <c r="V17" s="120"/>
      <c r="W17" s="117"/>
      <c r="X17" s="117"/>
      <c r="Y17" s="117"/>
    </row>
    <row r="18" spans="1:25" x14ac:dyDescent="0.25">
      <c r="A18" s="42"/>
      <c r="B18" s="307"/>
      <c r="C18" s="43" t="str">
        <f ca="1">VLOOKUP(D18,'PRACTICES &amp; NETWORKS'!$A$2:$C$42,2,0)</f>
        <v>Pollard Row Surgery</v>
      </c>
      <c r="D18" s="43" t="str">
        <f ca="1">T(OFFSET('PRACTICES &amp; NETWORKS'!$A5,0,SELECT!$G$15))</f>
        <v>Y00212</v>
      </c>
      <c r="E18" s="46">
        <f ca="1">SUMIFS(OFFSET(REL_D,,MATCH($B$14,IND,0)-1),REL_D,$E$3,IF(LEFT($D18,1)="N",NwID,OrgID),$D18)</f>
        <v>5</v>
      </c>
      <c r="F18" s="213"/>
      <c r="G18" s="46"/>
      <c r="H18" s="317"/>
      <c r="I18" s="42"/>
      <c r="J18" s="144"/>
      <c r="K18" s="197">
        <v>43556</v>
      </c>
      <c r="L18" s="195">
        <v>43586</v>
      </c>
      <c r="M18" s="195">
        <v>43617</v>
      </c>
      <c r="N18" s="195">
        <v>43647</v>
      </c>
      <c r="O18" s="195">
        <v>43678</v>
      </c>
      <c r="P18" s="195">
        <v>43709</v>
      </c>
      <c r="Q18" s="195">
        <v>43739</v>
      </c>
      <c r="R18" s="195">
        <v>43770</v>
      </c>
      <c r="S18" s="195">
        <v>43800</v>
      </c>
      <c r="T18" s="195">
        <v>43831</v>
      </c>
      <c r="U18" s="195">
        <v>43862</v>
      </c>
      <c r="V18" s="195">
        <v>43891</v>
      </c>
      <c r="W18" s="195">
        <v>43922</v>
      </c>
      <c r="X18" s="245" t="s">
        <v>320</v>
      </c>
      <c r="Y18" s="117"/>
    </row>
    <row r="19" spans="1:25" x14ac:dyDescent="0.25">
      <c r="A19" s="42"/>
      <c r="B19" s="309"/>
      <c r="C19" s="173" t="str">
        <f ca="1">VLOOKUP(D19,'PRACTICES &amp; NETWORKS'!$A$2:$C$42,2,0)</f>
        <v>Strouts Place Medical Centre</v>
      </c>
      <c r="D19" s="173" t="str">
        <f ca="1">T(OFFSET('PRACTICES &amp; NETWORKS'!$A6,0,SELECT!$G$15))</f>
        <v>F84051</v>
      </c>
      <c r="E19" s="46">
        <f ca="1">SUMIFS(OFFSET(REL_D,,MATCH($B$14,IND,0)-1),REL_D,$E$3,IF(LEFT($D19,1)="N",NwID,OrgID),$D19)</f>
        <v>2</v>
      </c>
      <c r="F19" s="212"/>
      <c r="G19" s="194"/>
      <c r="H19" s="198" t="s">
        <v>35</v>
      </c>
      <c r="I19" s="171" t="s">
        <v>92</v>
      </c>
      <c r="J19" s="190" t="s">
        <v>319</v>
      </c>
      <c r="K19" s="199"/>
      <c r="L19" s="200"/>
      <c r="M19" s="200"/>
      <c r="N19" s="200"/>
      <c r="O19" s="200"/>
      <c r="P19" s="200"/>
      <c r="Q19" s="200"/>
      <c r="R19" s="200"/>
      <c r="S19" s="200"/>
      <c r="T19" s="200"/>
      <c r="U19" s="200"/>
      <c r="V19" s="200"/>
      <c r="W19" s="200"/>
      <c r="X19" s="246"/>
      <c r="Y19" s="117"/>
    </row>
    <row r="20" spans="1:25" x14ac:dyDescent="0.25">
      <c r="A20" s="42"/>
      <c r="B20" s="198" t="s">
        <v>36</v>
      </c>
      <c r="C20" s="171" t="s">
        <v>93</v>
      </c>
      <c r="D20" s="171"/>
      <c r="E20" s="172"/>
      <c r="F20" s="214"/>
      <c r="G20" s="193"/>
      <c r="H20" s="318"/>
      <c r="I20" s="43" t="s">
        <v>305</v>
      </c>
      <c r="J20" s="118" t="s">
        <v>97</v>
      </c>
      <c r="K20" s="196">
        <f t="shared" ref="K20:K27" ca="1" si="14">SUMIFS(OFFSET(REL_D,,MATCH($H$19,IND,0)-1),REL_D,$K$18,IF(LEFT($J20,1)="N",NwID,OrgID),$J20)</f>
        <v>62</v>
      </c>
      <c r="L20" s="46">
        <f t="shared" ref="L20:L27" ca="1" si="15">SUMIFS(OFFSET(REL_D,,MATCH($H$19,IND,0)-1),REL_D,$L$18,IF(LEFT($J20,1)="N",NwID,OrgID),$J20)</f>
        <v>63</v>
      </c>
      <c r="M20" s="46">
        <f t="shared" ref="M20:M27" ca="1" si="16">SUMIFS(OFFSET(REL_D,,MATCH($H$19,IND,0)-1),REL_D,$M$18,IF(LEFT($J20,1)="N",NwID,OrgID),$J20)</f>
        <v>65</v>
      </c>
      <c r="N20" s="46">
        <f t="shared" ref="N20:N27" ca="1" si="17">SUMIFS(OFFSET(REL_D,,MATCH($H$19,IND,0)-1),REL_D,$N$18,IF(LEFT($J20,1)="N",NwID,OrgID),$J20)</f>
        <v>67</v>
      </c>
      <c r="O20" s="46">
        <f t="shared" ref="O20:O27" ca="1" si="18">SUMIFS(OFFSET(REL_D,,MATCH($H$19,IND,0)-1),REL_D,$O$18,IF(LEFT($J20,1)="N",NwID,OrgID),$J20)</f>
        <v>67</v>
      </c>
      <c r="P20" s="46">
        <f t="shared" ref="P20:P27" ca="1" si="19">SUMIFS(OFFSET(REL_D,,MATCH($H$19,IND,0)-1),REL_D,$P$18,IF(LEFT($J20,1)="N",NwID,OrgID),$J20)</f>
        <v>65</v>
      </c>
      <c r="Q20" s="46">
        <f t="shared" ref="Q20:Q27" ca="1" si="20">SUMIFS(OFFSET(REL_D,,MATCH($H$19,IND,0)-1),REL_D,$Q$18,IF(LEFT($J20,1)="N",NwID,OrgID),$J20)</f>
        <v>66</v>
      </c>
      <c r="R20" s="46">
        <f t="shared" ref="R20:R27" ca="1" si="21">SUMIFS(OFFSET(REL_D,,MATCH($H$19,IND,0)-1),REL_D,$R$18,IF(LEFT($J20,1)="N",NwID,OrgID),$J20)</f>
        <v>64</v>
      </c>
      <c r="S20" s="46">
        <f t="shared" ref="S20:S27" ca="1" si="22">SUMIFS(OFFSET(REL_D,,MATCH($H$19,IND,0)-1),REL_D,$S$18,IF(LEFT($J20,1)="N",NwID,OrgID),$J20)</f>
        <v>64</v>
      </c>
      <c r="T20" s="46">
        <f t="shared" ref="T20:T27" ca="1" si="23">SUMIFS(OFFSET(REL_D,,MATCH($H$19,IND,0)-1),REL_D,$T$18,IF(LEFT($J20,1)="N",NwID,OrgID),$J20)</f>
        <v>62</v>
      </c>
      <c r="U20" s="46">
        <f t="shared" ref="U20:U27" ca="1" si="24">SUMIFS(OFFSET(REL_D,,MATCH($H$19,IND,0)-1),REL_D,$U$18,IF(LEFT($J20,1)="N",NwID,OrgID),$J20)</f>
        <v>0</v>
      </c>
      <c r="V20" s="46">
        <f t="shared" ref="V20:V27" ca="1" si="25">SUMIFS(OFFSET(REL_D,,MATCH($H$19,IND,0)-1),REL_D,$V$18,IF(LEFT($J20,1)="N",NwID,OrgID),$J20)</f>
        <v>0</v>
      </c>
      <c r="W20" s="46">
        <f t="shared" ref="W20:W27" ca="1" si="26">SUMIFS(OFFSET(REL_D,,MATCH($H$19,IND,0)-1),REL_D,$W$18,IF(LEFT($J20,1)="N",NwID,OrgID),$J20)</f>
        <v>0</v>
      </c>
      <c r="X20" s="455">
        <f t="shared" ref="X20:X27" ca="1" si="27">AVERAGE(K20:W20)</f>
        <v>49.615384615384613</v>
      </c>
      <c r="Y20" s="117"/>
    </row>
    <row r="21" spans="1:25" x14ac:dyDescent="0.25">
      <c r="A21" s="42"/>
      <c r="B21" s="307"/>
      <c r="C21" s="43" t="str">
        <f ca="1">VLOOKUP(D21,'PRACTICES &amp; NETWORKS'!$A$2:$C$42,2,0)</f>
        <v>Bethnal Green Health Centre</v>
      </c>
      <c r="D21" s="43" t="str">
        <f ca="1">T(OFFSET('PRACTICES &amp; NETWORKS'!$A2,0,SELECT!$G$15))</f>
        <v>F84083</v>
      </c>
      <c r="E21" s="46">
        <f ca="1">SUMIFS(OFFSET(REL_D,,MATCH($B$20,IND,0)-1),REL_D,$E$3,IF(LEFT($D21,1)="N",NwID,OrgID),$D21)</f>
        <v>558</v>
      </c>
      <c r="F21" s="214"/>
      <c r="G21" s="193"/>
      <c r="H21" s="319"/>
      <c r="I21" s="43" t="s">
        <v>306</v>
      </c>
      <c r="J21" s="118" t="s">
        <v>99</v>
      </c>
      <c r="K21" s="196">
        <f t="shared" ca="1" si="14"/>
        <v>62</v>
      </c>
      <c r="L21" s="46">
        <f t="shared" ca="1" si="15"/>
        <v>62</v>
      </c>
      <c r="M21" s="46">
        <f t="shared" ca="1" si="16"/>
        <v>61</v>
      </c>
      <c r="N21" s="46">
        <f t="shared" ca="1" si="17"/>
        <v>61</v>
      </c>
      <c r="O21" s="46">
        <f t="shared" ca="1" si="18"/>
        <v>59</v>
      </c>
      <c r="P21" s="46">
        <f t="shared" ca="1" si="19"/>
        <v>58</v>
      </c>
      <c r="Q21" s="46">
        <f t="shared" ca="1" si="20"/>
        <v>58</v>
      </c>
      <c r="R21" s="46">
        <f t="shared" ca="1" si="21"/>
        <v>58</v>
      </c>
      <c r="S21" s="46">
        <f t="shared" ca="1" si="22"/>
        <v>60</v>
      </c>
      <c r="T21" s="46">
        <f t="shared" ca="1" si="23"/>
        <v>60</v>
      </c>
      <c r="U21" s="46">
        <f t="shared" ca="1" si="24"/>
        <v>0</v>
      </c>
      <c r="V21" s="46">
        <f t="shared" ca="1" si="25"/>
        <v>0</v>
      </c>
      <c r="W21" s="46">
        <f t="shared" ca="1" si="26"/>
        <v>0</v>
      </c>
      <c r="X21" s="455">
        <f t="shared" ca="1" si="27"/>
        <v>46.07692307692308</v>
      </c>
      <c r="Y21" s="117"/>
    </row>
    <row r="22" spans="1:25" x14ac:dyDescent="0.25">
      <c r="A22" s="42"/>
      <c r="B22" s="307"/>
      <c r="C22" s="43" t="str">
        <f ca="1">VLOOKUP(D22,'PRACTICES &amp; NETWORKS'!$A$2:$C$42,2,0)</f>
        <v>The Mission Practice</v>
      </c>
      <c r="D22" s="43" t="str">
        <f ca="1">T(OFFSET('PRACTICES &amp; NETWORKS'!$A3,0,SELECT!$G$15))</f>
        <v>F84016</v>
      </c>
      <c r="E22" s="46">
        <f ca="1">SUMIFS(OFFSET(REL_D,,MATCH($B$20,IND,0)-1),REL_D,$E$3,IF(LEFT($D22,1)="N",NwID,OrgID),$D22)</f>
        <v>512</v>
      </c>
      <c r="F22" s="214"/>
      <c r="G22" s="193"/>
      <c r="H22" s="319"/>
      <c r="I22" s="43" t="s">
        <v>307</v>
      </c>
      <c r="J22" s="118" t="s">
        <v>101</v>
      </c>
      <c r="K22" s="196">
        <f t="shared" ca="1" si="14"/>
        <v>92</v>
      </c>
      <c r="L22" s="46">
        <f t="shared" ca="1" si="15"/>
        <v>93</v>
      </c>
      <c r="M22" s="46">
        <f t="shared" ca="1" si="16"/>
        <v>92</v>
      </c>
      <c r="N22" s="46">
        <f t="shared" ca="1" si="17"/>
        <v>91</v>
      </c>
      <c r="O22" s="46">
        <f t="shared" ca="1" si="18"/>
        <v>88</v>
      </c>
      <c r="P22" s="46">
        <f t="shared" ca="1" si="19"/>
        <v>88</v>
      </c>
      <c r="Q22" s="46">
        <f t="shared" ca="1" si="20"/>
        <v>86</v>
      </c>
      <c r="R22" s="46">
        <f t="shared" ca="1" si="21"/>
        <v>88</v>
      </c>
      <c r="S22" s="46">
        <f t="shared" ca="1" si="22"/>
        <v>87</v>
      </c>
      <c r="T22" s="46">
        <f t="shared" ca="1" si="23"/>
        <v>87</v>
      </c>
      <c r="U22" s="46">
        <f t="shared" ca="1" si="24"/>
        <v>0</v>
      </c>
      <c r="V22" s="46">
        <f t="shared" ca="1" si="25"/>
        <v>0</v>
      </c>
      <c r="W22" s="46">
        <f t="shared" ca="1" si="26"/>
        <v>0</v>
      </c>
      <c r="X22" s="455">
        <f t="shared" ca="1" si="27"/>
        <v>68.615384615384613</v>
      </c>
      <c r="Y22" s="117"/>
    </row>
    <row r="23" spans="1:25" x14ac:dyDescent="0.25">
      <c r="A23" s="42"/>
      <c r="B23" s="307"/>
      <c r="C23" s="43" t="str">
        <f ca="1">VLOOKUP(D23,'PRACTICES &amp; NETWORKS'!$A$2:$C$42,2,0)</f>
        <v>Globe Town Surgery</v>
      </c>
      <c r="D23" s="43" t="str">
        <f ca="1">T(OFFSET('PRACTICES &amp; NETWORKS'!$A4,0,SELECT!$G$15))</f>
        <v>F84123</v>
      </c>
      <c r="E23" s="46">
        <f ca="1">SUMIFS(OFFSET(REL_D,,MATCH($B$20,IND,0)-1),REL_D,$E$3,IF(LEFT($D23,1)="N",NwID,OrgID),$D23)</f>
        <v>240</v>
      </c>
      <c r="F23" s="214"/>
      <c r="G23" s="193"/>
      <c r="H23" s="319"/>
      <c r="I23" s="43" t="s">
        <v>308</v>
      </c>
      <c r="J23" s="118" t="s">
        <v>103</v>
      </c>
      <c r="K23" s="196">
        <f t="shared" ca="1" si="14"/>
        <v>36</v>
      </c>
      <c r="L23" s="46">
        <f t="shared" ca="1" si="15"/>
        <v>36</v>
      </c>
      <c r="M23" s="46">
        <f t="shared" ca="1" si="16"/>
        <v>35</v>
      </c>
      <c r="N23" s="46">
        <f t="shared" ca="1" si="17"/>
        <v>35</v>
      </c>
      <c r="O23" s="46">
        <f t="shared" ca="1" si="18"/>
        <v>36</v>
      </c>
      <c r="P23" s="46">
        <f t="shared" ca="1" si="19"/>
        <v>38</v>
      </c>
      <c r="Q23" s="46">
        <f t="shared" ca="1" si="20"/>
        <v>37</v>
      </c>
      <c r="R23" s="46">
        <f t="shared" ca="1" si="21"/>
        <v>36</v>
      </c>
      <c r="S23" s="46">
        <f t="shared" ca="1" si="22"/>
        <v>37</v>
      </c>
      <c r="T23" s="46">
        <f t="shared" ca="1" si="23"/>
        <v>36</v>
      </c>
      <c r="U23" s="46">
        <f t="shared" ca="1" si="24"/>
        <v>0</v>
      </c>
      <c r="V23" s="46">
        <f t="shared" ca="1" si="25"/>
        <v>0</v>
      </c>
      <c r="W23" s="46">
        <f t="shared" ca="1" si="26"/>
        <v>0</v>
      </c>
      <c r="X23" s="455">
        <f t="shared" ca="1" si="27"/>
        <v>27.846153846153847</v>
      </c>
      <c r="Y23" s="117"/>
    </row>
    <row r="24" spans="1:25" x14ac:dyDescent="0.25">
      <c r="A24" s="42"/>
      <c r="B24" s="307"/>
      <c r="C24" s="43" t="str">
        <f ca="1">VLOOKUP(D24,'PRACTICES &amp; NETWORKS'!$A$2:$C$42,2,0)</f>
        <v>Pollard Row Surgery</v>
      </c>
      <c r="D24" s="43" t="str">
        <f ca="1">T(OFFSET('PRACTICES &amp; NETWORKS'!$A5,0,SELECT!$G$15))</f>
        <v>Y00212</v>
      </c>
      <c r="E24" s="46">
        <f ca="1">SUMIFS(OFFSET(REL_D,,MATCH($B$20,IND,0)-1),REL_D,$E$3,IF(LEFT($D24,1)="N",NwID,OrgID),$D24)</f>
        <v>79</v>
      </c>
      <c r="F24" s="214"/>
      <c r="G24" s="193"/>
      <c r="H24" s="320"/>
      <c r="I24" s="43" t="s">
        <v>309</v>
      </c>
      <c r="J24" s="118" t="s">
        <v>105</v>
      </c>
      <c r="K24" s="196">
        <f t="shared" ca="1" si="14"/>
        <v>91</v>
      </c>
      <c r="L24" s="46">
        <f t="shared" ca="1" si="15"/>
        <v>89</v>
      </c>
      <c r="M24" s="46">
        <f t="shared" ca="1" si="16"/>
        <v>90</v>
      </c>
      <c r="N24" s="46">
        <f t="shared" ca="1" si="17"/>
        <v>89</v>
      </c>
      <c r="O24" s="46">
        <f t="shared" ca="1" si="18"/>
        <v>88</v>
      </c>
      <c r="P24" s="46">
        <f t="shared" ca="1" si="19"/>
        <v>86</v>
      </c>
      <c r="Q24" s="46">
        <f t="shared" ca="1" si="20"/>
        <v>85</v>
      </c>
      <c r="R24" s="46">
        <f t="shared" ca="1" si="21"/>
        <v>86</v>
      </c>
      <c r="S24" s="46">
        <f t="shared" ca="1" si="22"/>
        <v>84</v>
      </c>
      <c r="T24" s="46">
        <f t="shared" ca="1" si="23"/>
        <v>84</v>
      </c>
      <c r="U24" s="46">
        <f t="shared" ca="1" si="24"/>
        <v>0</v>
      </c>
      <c r="V24" s="46">
        <f t="shared" ca="1" si="25"/>
        <v>0</v>
      </c>
      <c r="W24" s="46">
        <f t="shared" ca="1" si="26"/>
        <v>0</v>
      </c>
      <c r="X24" s="455">
        <f t="shared" ca="1" si="27"/>
        <v>67.07692307692308</v>
      </c>
      <c r="Y24" s="117"/>
    </row>
    <row r="25" spans="1:25" x14ac:dyDescent="0.25">
      <c r="A25" s="42"/>
      <c r="B25" s="308"/>
      <c r="C25" s="173" t="str">
        <f ca="1">VLOOKUP(D25,'PRACTICES &amp; NETWORKS'!$A$2:$C$42,2,0)</f>
        <v>Strouts Place Medical Centre</v>
      </c>
      <c r="D25" s="173" t="str">
        <f ca="1">T(OFFSET('PRACTICES &amp; NETWORKS'!$A6,0,SELECT!$G$15))</f>
        <v>F84051</v>
      </c>
      <c r="E25" s="46">
        <f ca="1">SUMIFS(OFFSET(REL_D,,MATCH($B$20,IND,0)-1),REL_D,$E$3,IF(LEFT($D25,1)="N",NwID,OrgID),$D25)</f>
        <v>106</v>
      </c>
      <c r="F25" s="215"/>
      <c r="G25" s="43"/>
      <c r="H25" s="319"/>
      <c r="I25" s="43" t="s">
        <v>310</v>
      </c>
      <c r="J25" s="118" t="s">
        <v>107</v>
      </c>
      <c r="K25" s="196">
        <f t="shared" ca="1" si="14"/>
        <v>108</v>
      </c>
      <c r="L25" s="46">
        <f t="shared" ca="1" si="15"/>
        <v>105</v>
      </c>
      <c r="M25" s="46">
        <f t="shared" ca="1" si="16"/>
        <v>106</v>
      </c>
      <c r="N25" s="46">
        <f t="shared" ca="1" si="17"/>
        <v>106</v>
      </c>
      <c r="O25" s="46">
        <f t="shared" ca="1" si="18"/>
        <v>107</v>
      </c>
      <c r="P25" s="46">
        <f t="shared" ca="1" si="19"/>
        <v>107</v>
      </c>
      <c r="Q25" s="46">
        <f t="shared" ca="1" si="20"/>
        <v>108</v>
      </c>
      <c r="R25" s="46">
        <f t="shared" ca="1" si="21"/>
        <v>111</v>
      </c>
      <c r="S25" s="46">
        <f t="shared" ca="1" si="22"/>
        <v>114</v>
      </c>
      <c r="T25" s="46">
        <f t="shared" ca="1" si="23"/>
        <v>110</v>
      </c>
      <c r="U25" s="46">
        <f t="shared" ca="1" si="24"/>
        <v>0</v>
      </c>
      <c r="V25" s="46">
        <f t="shared" ca="1" si="25"/>
        <v>0</v>
      </c>
      <c r="W25" s="46">
        <f t="shared" ca="1" si="26"/>
        <v>0</v>
      </c>
      <c r="X25" s="455">
        <f t="shared" ca="1" si="27"/>
        <v>83.230769230769226</v>
      </c>
      <c r="Y25" s="117"/>
    </row>
    <row r="26" spans="1:25" x14ac:dyDescent="0.25">
      <c r="A26" s="42"/>
      <c r="B26" s="236" t="s">
        <v>16</v>
      </c>
      <c r="C26" s="112" t="s">
        <v>409</v>
      </c>
      <c r="D26" s="113"/>
      <c r="E26" s="172"/>
      <c r="F26" s="215"/>
      <c r="G26" s="43"/>
      <c r="H26" s="319"/>
      <c r="I26" s="43" t="s">
        <v>311</v>
      </c>
      <c r="J26" s="118" t="s">
        <v>109</v>
      </c>
      <c r="K26" s="196">
        <f t="shared" ca="1" si="14"/>
        <v>130</v>
      </c>
      <c r="L26" s="46">
        <f t="shared" ca="1" si="15"/>
        <v>132</v>
      </c>
      <c r="M26" s="46">
        <f t="shared" ca="1" si="16"/>
        <v>132</v>
      </c>
      <c r="N26" s="46">
        <f t="shared" ca="1" si="17"/>
        <v>130</v>
      </c>
      <c r="O26" s="46">
        <f t="shared" ca="1" si="18"/>
        <v>129</v>
      </c>
      <c r="P26" s="46">
        <f t="shared" ca="1" si="19"/>
        <v>128</v>
      </c>
      <c r="Q26" s="46">
        <f t="shared" ca="1" si="20"/>
        <v>125</v>
      </c>
      <c r="R26" s="46">
        <f t="shared" ca="1" si="21"/>
        <v>121</v>
      </c>
      <c r="S26" s="46">
        <f t="shared" ca="1" si="22"/>
        <v>121</v>
      </c>
      <c r="T26" s="46">
        <f t="shared" ca="1" si="23"/>
        <v>121</v>
      </c>
      <c r="U26" s="46">
        <f t="shared" ca="1" si="24"/>
        <v>0</v>
      </c>
      <c r="V26" s="46">
        <f t="shared" ca="1" si="25"/>
        <v>0</v>
      </c>
      <c r="W26" s="46">
        <f t="shared" ca="1" si="26"/>
        <v>0</v>
      </c>
      <c r="X26" s="455">
        <f t="shared" ca="1" si="27"/>
        <v>97.615384615384613</v>
      </c>
      <c r="Y26" s="117"/>
    </row>
    <row r="27" spans="1:25" x14ac:dyDescent="0.25">
      <c r="A27" s="42"/>
      <c r="B27" s="307"/>
      <c r="C27" s="43" t="str">
        <f ca="1">VLOOKUP(D27,'PRACTICES &amp; NETWORKS'!$A$2:$C$42,2,0)</f>
        <v>Bethnal Green Health Centre</v>
      </c>
      <c r="D27" s="43" t="str">
        <f ca="1">T(OFFSET('PRACTICES &amp; NETWORKS'!$A2,0,SELECT!$G$15))</f>
        <v>F84083</v>
      </c>
      <c r="E27" s="46">
        <f ca="1">SUMIFS(OFFSET(REL_D,,MATCH($B$26,IND,0)-1),REL_D,$E$3,IF(LEFT($D27,1)="N",NwID,OrgID),$D27)</f>
        <v>1792</v>
      </c>
      <c r="F27" s="215"/>
      <c r="G27" s="43"/>
      <c r="H27" s="319"/>
      <c r="I27" s="43" t="s">
        <v>312</v>
      </c>
      <c r="J27" s="118" t="s">
        <v>111</v>
      </c>
      <c r="K27" s="196">
        <f t="shared" ca="1" si="14"/>
        <v>47</v>
      </c>
      <c r="L27" s="46">
        <f t="shared" ca="1" si="15"/>
        <v>47</v>
      </c>
      <c r="M27" s="46">
        <f t="shared" ca="1" si="16"/>
        <v>49</v>
      </c>
      <c r="N27" s="46">
        <f t="shared" ca="1" si="17"/>
        <v>49</v>
      </c>
      <c r="O27" s="46">
        <f t="shared" ca="1" si="18"/>
        <v>49</v>
      </c>
      <c r="P27" s="46">
        <f t="shared" ca="1" si="19"/>
        <v>49</v>
      </c>
      <c r="Q27" s="46">
        <f t="shared" ca="1" si="20"/>
        <v>47</v>
      </c>
      <c r="R27" s="46">
        <f t="shared" ca="1" si="21"/>
        <v>46</v>
      </c>
      <c r="S27" s="46">
        <f t="shared" ca="1" si="22"/>
        <v>44</v>
      </c>
      <c r="T27" s="46">
        <f t="shared" ca="1" si="23"/>
        <v>44</v>
      </c>
      <c r="U27" s="46">
        <f t="shared" ca="1" si="24"/>
        <v>0</v>
      </c>
      <c r="V27" s="46">
        <f t="shared" ca="1" si="25"/>
        <v>0</v>
      </c>
      <c r="W27" s="46">
        <f t="shared" ca="1" si="26"/>
        <v>0</v>
      </c>
      <c r="X27" s="455">
        <f t="shared" ca="1" si="27"/>
        <v>36.230769230769234</v>
      </c>
      <c r="Y27" s="117"/>
    </row>
    <row r="28" spans="1:25" x14ac:dyDescent="0.25">
      <c r="A28" s="42"/>
      <c r="B28" s="307"/>
      <c r="C28" s="43" t="str">
        <f ca="1">VLOOKUP(D28,'PRACTICES &amp; NETWORKS'!$A$2:$C$42,2,0)</f>
        <v>The Mission Practice</v>
      </c>
      <c r="D28" s="43" t="str">
        <f ca="1">T(OFFSET('PRACTICES &amp; NETWORKS'!$A3,0,SELECT!$G$15))</f>
        <v>F84016</v>
      </c>
      <c r="E28" s="46">
        <f ca="1">SUMIFS(OFFSET(REL_D,,MATCH($B$26,IND,0)-1),REL_D,$E$3,IF(LEFT($D28,1)="N",NwID,OrgID),$D28)</f>
        <v>2399</v>
      </c>
      <c r="F28" s="215"/>
      <c r="G28" s="43"/>
      <c r="H28" s="319"/>
      <c r="I28" s="116"/>
      <c r="J28" s="116"/>
      <c r="K28" s="46"/>
      <c r="L28" s="116"/>
      <c r="M28" s="117"/>
      <c r="N28" s="117"/>
      <c r="O28" s="117"/>
      <c r="P28" s="117"/>
      <c r="Q28" s="117"/>
      <c r="R28" s="117"/>
      <c r="S28" s="117"/>
      <c r="T28" s="117"/>
      <c r="U28" s="117"/>
      <c r="V28" s="117"/>
      <c r="W28" s="117"/>
      <c r="X28" s="117"/>
      <c r="Y28" s="117"/>
    </row>
    <row r="29" spans="1:25" x14ac:dyDescent="0.25">
      <c r="A29" s="42"/>
      <c r="B29" s="307"/>
      <c r="C29" s="43" t="str">
        <f ca="1">VLOOKUP(D29,'PRACTICES &amp; NETWORKS'!$A$2:$C$42,2,0)</f>
        <v>Globe Town Surgery</v>
      </c>
      <c r="D29" s="43" t="str">
        <f ca="1">T(OFFSET('PRACTICES &amp; NETWORKS'!$A4,0,SELECT!$G$15))</f>
        <v>F84123</v>
      </c>
      <c r="E29" s="46">
        <f ca="1">SUMIFS(OFFSET(REL_D,,MATCH($B$26,IND,0)-1),REL_D,$E$3,IF(LEFT($D29,1)="N",NwID,OrgID),$D29)</f>
        <v>1609</v>
      </c>
      <c r="F29" s="215"/>
      <c r="G29" s="43"/>
      <c r="H29" s="319"/>
      <c r="I29" s="42"/>
      <c r="J29" s="144"/>
      <c r="K29" s="197">
        <v>43556</v>
      </c>
      <c r="L29" s="195">
        <v>43586</v>
      </c>
      <c r="M29" s="195">
        <v>43617</v>
      </c>
      <c r="N29" s="195">
        <v>43647</v>
      </c>
      <c r="O29" s="195">
        <v>43678</v>
      </c>
      <c r="P29" s="195">
        <v>43709</v>
      </c>
      <c r="Q29" s="195">
        <v>43739</v>
      </c>
      <c r="R29" s="195">
        <v>43770</v>
      </c>
      <c r="S29" s="195">
        <v>43800</v>
      </c>
      <c r="T29" s="195">
        <v>43831</v>
      </c>
      <c r="U29" s="195">
        <v>43862</v>
      </c>
      <c r="V29" s="195">
        <v>43891</v>
      </c>
      <c r="W29" s="195">
        <v>43922</v>
      </c>
      <c r="X29" s="245" t="s">
        <v>320</v>
      </c>
      <c r="Y29" s="117"/>
    </row>
    <row r="30" spans="1:25" x14ac:dyDescent="0.25">
      <c r="A30" s="42"/>
      <c r="B30" s="307"/>
      <c r="C30" s="43" t="str">
        <f ca="1">VLOOKUP(D30,'PRACTICES &amp; NETWORKS'!$A$2:$C$42,2,0)</f>
        <v>Pollard Row Surgery</v>
      </c>
      <c r="D30" s="43" t="str">
        <f ca="1">T(OFFSET('PRACTICES &amp; NETWORKS'!$A5,0,SELECT!$G$15))</f>
        <v>Y00212</v>
      </c>
      <c r="E30" s="46">
        <f ca="1">SUMIFS(OFFSET(REL_D,,MATCH($B$26,IND,0)-1),REL_D,$E$3,IF(LEFT($D30,1)="N",NwID,OrgID),$D30)</f>
        <v>828</v>
      </c>
      <c r="F30" s="215"/>
      <c r="G30" s="43"/>
      <c r="H30" s="198" t="s">
        <v>36</v>
      </c>
      <c r="I30" s="171" t="s">
        <v>93</v>
      </c>
      <c r="J30" s="190" t="s">
        <v>319</v>
      </c>
      <c r="K30" s="199"/>
      <c r="L30" s="200"/>
      <c r="M30" s="200"/>
      <c r="N30" s="200"/>
      <c r="O30" s="200"/>
      <c r="P30" s="200"/>
      <c r="Q30" s="200"/>
      <c r="R30" s="200"/>
      <c r="S30" s="200"/>
      <c r="T30" s="200"/>
      <c r="U30" s="200"/>
      <c r="V30" s="200"/>
      <c r="W30" s="200"/>
      <c r="X30" s="246"/>
      <c r="Y30" s="117"/>
    </row>
    <row r="31" spans="1:25" x14ac:dyDescent="0.25">
      <c r="A31" s="42"/>
      <c r="B31" s="308"/>
      <c r="C31" s="173" t="str">
        <f ca="1">VLOOKUP(D31,'PRACTICES &amp; NETWORKS'!$A$2:$C$42,2,0)</f>
        <v>Strouts Place Medical Centre</v>
      </c>
      <c r="D31" s="173" t="str">
        <f ca="1">T(OFFSET('PRACTICES &amp; NETWORKS'!$A6,0,SELECT!$G$15))</f>
        <v>F84051</v>
      </c>
      <c r="E31" s="46">
        <f ca="1">SUMIFS(OFFSET(REL_D,,MATCH($B$26,IND,0)-1),REL_D,$E$3,IF(LEFT($D31,1)="N",NwID,OrgID),$D31)</f>
        <v>1009</v>
      </c>
      <c r="F31" s="215"/>
      <c r="G31" s="43"/>
      <c r="H31" s="321"/>
      <c r="I31" s="43" t="s">
        <v>305</v>
      </c>
      <c r="J31" s="118" t="s">
        <v>97</v>
      </c>
      <c r="K31" s="196">
        <f t="shared" ref="K31:K38" ca="1" si="28">SUMIFS(OFFSET(REL_D,,MATCH($H$30,IND,0)-1),REL_D,$K$29,IF(LEFT($J31,1)="N",NwID,OrgID),$J31)</f>
        <v>1485</v>
      </c>
      <c r="L31" s="46">
        <f t="shared" ref="L31:L38" ca="1" si="29">SUMIFS(OFFSET(REL_D,,MATCH($H$30,IND,0)-1),REL_D,$L$29,IF(LEFT($J31,1)="N",NwID,OrgID),$J31)</f>
        <v>1488</v>
      </c>
      <c r="M31" s="46">
        <f t="shared" ref="M31:M38" ca="1" si="30">SUMIFS(OFFSET(REL_D,,MATCH($H$30,IND,0)-1),REL_D,$M$29,IF(LEFT($J31,1)="N",NwID,OrgID),$J31)</f>
        <v>1487</v>
      </c>
      <c r="N31" s="46">
        <f t="shared" ref="N31:N38" ca="1" si="31">SUMIFS(OFFSET(REL_D,,MATCH($H$30,IND,0)-1),REL_D,$N$29,IF(LEFT($J31,1)="N",NwID,OrgID),$J31)</f>
        <v>1484</v>
      </c>
      <c r="O31" s="46">
        <f t="shared" ref="O31:O38" ca="1" si="32">SUMIFS(OFFSET(REL_D,,MATCH($H$30,IND,0)-1),REL_D,$O$29,IF(LEFT($J31,1)="N",NwID,OrgID),$J31)</f>
        <v>1498</v>
      </c>
      <c r="P31" s="46">
        <f t="shared" ref="P31:P38" ca="1" si="33">SUMIFS(OFFSET(REL_D,,MATCH($H$30,IND,0)-1),REL_D,$P$29,IF(LEFT($J31,1)="N",NwID,OrgID),$J31)</f>
        <v>1501</v>
      </c>
      <c r="Q31" s="46">
        <f t="shared" ref="Q31:Q38" ca="1" si="34">SUMIFS(OFFSET(REL_D,,MATCH($H$30,IND,0)-1),REL_D,$Q$29,IF(LEFT($J31,1)="N",NwID,OrgID),$J31)</f>
        <v>1498</v>
      </c>
      <c r="R31" s="46">
        <f t="shared" ref="R31:R38" ca="1" si="35">SUMIFS(OFFSET(REL_D,,MATCH($H$30,IND,0)-1),REL_D,$R$29,IF(LEFT($J31,1)="N",NwID,OrgID),$J31)</f>
        <v>1505</v>
      </c>
      <c r="S31" s="46">
        <f t="shared" ref="S31:S38" ca="1" si="36">SUMIFS(OFFSET(REL_D,,MATCH($H$30,IND,0)-1),REL_D,$S$29,IF(LEFT($J31,1)="N",NwID,OrgID),$J31)</f>
        <v>1499</v>
      </c>
      <c r="T31" s="46">
        <f t="shared" ref="T31:T38" ca="1" si="37">SUMIFS(OFFSET(REL_D,,MATCH($H$30,IND,0)-1),REL_D,$T$29,IF(LEFT($J31,1)="N",NwID,OrgID),$J31)</f>
        <v>1495</v>
      </c>
      <c r="U31" s="46">
        <f t="shared" ref="U31:U38" ca="1" si="38">SUMIFS(OFFSET(REL_D,,MATCH($H$30,IND,0)-1),REL_D,$U$29,IF(LEFT($J31,1)="N",NwID,OrgID),$J31)</f>
        <v>0</v>
      </c>
      <c r="V31" s="46">
        <f t="shared" ref="V31:V38" ca="1" si="39">SUMIFS(OFFSET(REL_D,,MATCH($H$30,IND,0)-1),REL_D,$V$29,IF(LEFT($J31,1)="N",NwID,OrgID),$J31)</f>
        <v>0</v>
      </c>
      <c r="W31" s="46">
        <f t="shared" ref="W31:W38" ca="1" si="40">SUMIFS(OFFSET(REL_D,,MATCH($H$30,IND,0)-1),REL_D,$W$29,IF(LEFT($J31,1)="N",NwID,OrgID),$J31)</f>
        <v>0</v>
      </c>
      <c r="X31" s="455">
        <f ca="1">AVERAGE(K31:W31)</f>
        <v>1149.2307692307693</v>
      </c>
      <c r="Y31" s="117"/>
    </row>
    <row r="32" spans="1:25" x14ac:dyDescent="0.25">
      <c r="A32" s="42"/>
      <c r="B32" s="236" t="s">
        <v>19</v>
      </c>
      <c r="C32" s="112" t="s">
        <v>94</v>
      </c>
      <c r="D32" s="113"/>
      <c r="E32" s="172"/>
      <c r="F32" s="215"/>
      <c r="G32" s="43"/>
      <c r="H32" s="321"/>
      <c r="I32" s="43" t="s">
        <v>306</v>
      </c>
      <c r="J32" s="118" t="s">
        <v>99</v>
      </c>
      <c r="K32" s="196">
        <f t="shared" ca="1" si="28"/>
        <v>1341</v>
      </c>
      <c r="L32" s="46">
        <f t="shared" ca="1" si="29"/>
        <v>1337</v>
      </c>
      <c r="M32" s="46">
        <f t="shared" ca="1" si="30"/>
        <v>1343</v>
      </c>
      <c r="N32" s="46">
        <f t="shared" ca="1" si="31"/>
        <v>1342</v>
      </c>
      <c r="O32" s="46">
        <f t="shared" ca="1" si="32"/>
        <v>1345</v>
      </c>
      <c r="P32" s="46">
        <f t="shared" ca="1" si="33"/>
        <v>1338</v>
      </c>
      <c r="Q32" s="46">
        <f t="shared" ca="1" si="34"/>
        <v>1335</v>
      </c>
      <c r="R32" s="46">
        <f t="shared" ca="1" si="35"/>
        <v>1328</v>
      </c>
      <c r="S32" s="46">
        <f t="shared" ca="1" si="36"/>
        <v>1329</v>
      </c>
      <c r="T32" s="46">
        <f t="shared" ca="1" si="37"/>
        <v>1324</v>
      </c>
      <c r="U32" s="46">
        <f t="shared" ca="1" si="38"/>
        <v>0</v>
      </c>
      <c r="V32" s="46">
        <f t="shared" ca="1" si="39"/>
        <v>0</v>
      </c>
      <c r="W32" s="46">
        <f t="shared" ca="1" si="40"/>
        <v>0</v>
      </c>
      <c r="X32" s="455">
        <f t="shared" ref="X32:X38" ca="1" si="41">AVERAGE(K32:W32)</f>
        <v>1027.8461538461538</v>
      </c>
      <c r="Y32" s="117"/>
    </row>
    <row r="33" spans="1:25" x14ac:dyDescent="0.25">
      <c r="A33" s="42"/>
      <c r="B33" s="43"/>
      <c r="C33" s="43" t="str">
        <f ca="1">VLOOKUP(D33,'PRACTICES &amp; NETWORKS'!$A$2:$C$42,2,0)</f>
        <v>Bethnal Green Health Centre</v>
      </c>
      <c r="D33" s="43" t="str">
        <f ca="1">T(OFFSET('PRACTICES &amp; NETWORKS'!$A2,0,SELECT!$G$15))</f>
        <v>F84083</v>
      </c>
      <c r="E33" s="46">
        <f ca="1">SUMIFS(OFFSET(REL_D,,MATCH($B$32,IND,0)-1),REL_D,$E$3,IF(LEFT($D33,1)="N",NwID,OrgID),$D33)</f>
        <v>668</v>
      </c>
      <c r="F33" s="215"/>
      <c r="G33" s="43"/>
      <c r="H33" s="321"/>
      <c r="I33" s="43" t="s">
        <v>307</v>
      </c>
      <c r="J33" s="118" t="s">
        <v>101</v>
      </c>
      <c r="K33" s="196">
        <f t="shared" ca="1" si="28"/>
        <v>2779</v>
      </c>
      <c r="L33" s="46">
        <f t="shared" ca="1" si="29"/>
        <v>2766</v>
      </c>
      <c r="M33" s="46">
        <f t="shared" ca="1" si="30"/>
        <v>2735</v>
      </c>
      <c r="N33" s="46">
        <f t="shared" ca="1" si="31"/>
        <v>2727</v>
      </c>
      <c r="O33" s="46">
        <f t="shared" ca="1" si="32"/>
        <v>2724</v>
      </c>
      <c r="P33" s="46">
        <f t="shared" ca="1" si="33"/>
        <v>2724</v>
      </c>
      <c r="Q33" s="46">
        <f t="shared" ca="1" si="34"/>
        <v>2650</v>
      </c>
      <c r="R33" s="46">
        <f t="shared" ca="1" si="35"/>
        <v>2633</v>
      </c>
      <c r="S33" s="46">
        <f t="shared" ca="1" si="36"/>
        <v>2621</v>
      </c>
      <c r="T33" s="46">
        <f t="shared" ca="1" si="37"/>
        <v>2592</v>
      </c>
      <c r="U33" s="46">
        <f t="shared" ca="1" si="38"/>
        <v>0</v>
      </c>
      <c r="V33" s="46">
        <f t="shared" ca="1" si="39"/>
        <v>0</v>
      </c>
      <c r="W33" s="46">
        <f t="shared" ca="1" si="40"/>
        <v>0</v>
      </c>
      <c r="X33" s="455">
        <f t="shared" ca="1" si="41"/>
        <v>2073.1538461538462</v>
      </c>
      <c r="Y33" s="117"/>
    </row>
    <row r="34" spans="1:25" x14ac:dyDescent="0.25">
      <c r="A34" s="42"/>
      <c r="B34" s="43"/>
      <c r="C34" s="43" t="str">
        <f ca="1">VLOOKUP(D34,'PRACTICES &amp; NETWORKS'!$A$2:$C$42,2,0)</f>
        <v>The Mission Practice</v>
      </c>
      <c r="D34" s="43" t="str">
        <f ca="1">T(OFFSET('PRACTICES &amp; NETWORKS'!$A3,0,SELECT!$G$15))</f>
        <v>F84016</v>
      </c>
      <c r="E34" s="46">
        <f ca="1">SUMIFS(OFFSET(REL_D,,MATCH($B$32,IND,0)-1),REL_D,$E$3,IF(LEFT($D34,1)="N",NwID,OrgID),$D34)</f>
        <v>754</v>
      </c>
      <c r="F34" s="215"/>
      <c r="G34" s="43"/>
      <c r="H34" s="321"/>
      <c r="I34" s="43" t="s">
        <v>308</v>
      </c>
      <c r="J34" s="118" t="s">
        <v>103</v>
      </c>
      <c r="K34" s="196">
        <f t="shared" ca="1" si="28"/>
        <v>1749</v>
      </c>
      <c r="L34" s="46">
        <f t="shared" ca="1" si="29"/>
        <v>1714</v>
      </c>
      <c r="M34" s="46">
        <f t="shared" ca="1" si="30"/>
        <v>1716</v>
      </c>
      <c r="N34" s="46">
        <f t="shared" ca="1" si="31"/>
        <v>1712</v>
      </c>
      <c r="O34" s="46">
        <f t="shared" ca="1" si="32"/>
        <v>1705</v>
      </c>
      <c r="P34" s="46">
        <f t="shared" ca="1" si="33"/>
        <v>1664</v>
      </c>
      <c r="Q34" s="46">
        <f t="shared" ca="1" si="34"/>
        <v>1665</v>
      </c>
      <c r="R34" s="46">
        <f t="shared" ca="1" si="35"/>
        <v>1660</v>
      </c>
      <c r="S34" s="46">
        <f t="shared" ca="1" si="36"/>
        <v>1667</v>
      </c>
      <c r="T34" s="46">
        <f t="shared" ca="1" si="37"/>
        <v>1679</v>
      </c>
      <c r="U34" s="46">
        <f t="shared" ca="1" si="38"/>
        <v>0</v>
      </c>
      <c r="V34" s="46">
        <f t="shared" ca="1" si="39"/>
        <v>0</v>
      </c>
      <c r="W34" s="46">
        <f t="shared" ca="1" si="40"/>
        <v>0</v>
      </c>
      <c r="X34" s="455">
        <f t="shared" ca="1" si="41"/>
        <v>1302.3846153846155</v>
      </c>
      <c r="Y34" s="117"/>
    </row>
    <row r="35" spans="1:25" x14ac:dyDescent="0.25">
      <c r="A35" s="42"/>
      <c r="B35" s="43"/>
      <c r="C35" s="43" t="str">
        <f ca="1">VLOOKUP(D35,'PRACTICES &amp; NETWORKS'!$A$2:$C$42,2,0)</f>
        <v>Globe Town Surgery</v>
      </c>
      <c r="D35" s="43" t="str">
        <f ca="1">T(OFFSET('PRACTICES &amp; NETWORKS'!$A4,0,SELECT!$G$15))</f>
        <v>F84123</v>
      </c>
      <c r="E35" s="46">
        <f ca="1">SUMIFS(OFFSET(REL_D,,MATCH($B$32,IND,0)-1),REL_D,$E$3,IF(LEFT($D35,1)="N",NwID,OrgID),$D35)</f>
        <v>464</v>
      </c>
      <c r="F35" s="215"/>
      <c r="G35" s="43"/>
      <c r="H35" s="322"/>
      <c r="I35" s="43" t="s">
        <v>309</v>
      </c>
      <c r="J35" s="118" t="s">
        <v>105</v>
      </c>
      <c r="K35" s="196">
        <f t="shared" ca="1" si="28"/>
        <v>3027</v>
      </c>
      <c r="L35" s="46">
        <f t="shared" ca="1" si="29"/>
        <v>3011</v>
      </c>
      <c r="M35" s="46">
        <f t="shared" ca="1" si="30"/>
        <v>3009</v>
      </c>
      <c r="N35" s="46">
        <f t="shared" ca="1" si="31"/>
        <v>3003</v>
      </c>
      <c r="O35" s="46">
        <f t="shared" ca="1" si="32"/>
        <v>3008</v>
      </c>
      <c r="P35" s="46">
        <f t="shared" ca="1" si="33"/>
        <v>3002</v>
      </c>
      <c r="Q35" s="46">
        <f t="shared" ca="1" si="34"/>
        <v>2987</v>
      </c>
      <c r="R35" s="46">
        <f t="shared" ca="1" si="35"/>
        <v>2982</v>
      </c>
      <c r="S35" s="46">
        <f t="shared" ca="1" si="36"/>
        <v>2963</v>
      </c>
      <c r="T35" s="46">
        <f t="shared" ca="1" si="37"/>
        <v>2960</v>
      </c>
      <c r="U35" s="46">
        <f t="shared" ca="1" si="38"/>
        <v>0</v>
      </c>
      <c r="V35" s="46">
        <f t="shared" ca="1" si="39"/>
        <v>0</v>
      </c>
      <c r="W35" s="46">
        <f t="shared" ca="1" si="40"/>
        <v>0</v>
      </c>
      <c r="X35" s="455">
        <f t="shared" ca="1" si="41"/>
        <v>2304</v>
      </c>
      <c r="Y35" s="117"/>
    </row>
    <row r="36" spans="1:25" x14ac:dyDescent="0.25">
      <c r="A36" s="42"/>
      <c r="B36" s="43"/>
      <c r="C36" s="43" t="str">
        <f ca="1">VLOOKUP(D36,'PRACTICES &amp; NETWORKS'!$A$2:$C$42,2,0)</f>
        <v>Pollard Row Surgery</v>
      </c>
      <c r="D36" s="43" t="str">
        <f ca="1">T(OFFSET('PRACTICES &amp; NETWORKS'!$A5,0,SELECT!$G$15))</f>
        <v>Y00212</v>
      </c>
      <c r="E36" s="46">
        <f ca="1">SUMIFS(OFFSET(REL_D,,MATCH($B$32,IND,0)-1),REL_D,$E$3,IF(LEFT($D36,1)="N",NwID,OrgID),$D36)</f>
        <v>302</v>
      </c>
      <c r="F36" s="215"/>
      <c r="G36" s="43"/>
      <c r="H36" s="307"/>
      <c r="I36" s="43" t="s">
        <v>310</v>
      </c>
      <c r="J36" s="118" t="s">
        <v>107</v>
      </c>
      <c r="K36" s="196">
        <f t="shared" ca="1" si="28"/>
        <v>4118</v>
      </c>
      <c r="L36" s="46">
        <f t="shared" ca="1" si="29"/>
        <v>4122</v>
      </c>
      <c r="M36" s="46">
        <f t="shared" ca="1" si="30"/>
        <v>4107</v>
      </c>
      <c r="N36" s="46">
        <f t="shared" ca="1" si="31"/>
        <v>4093</v>
      </c>
      <c r="O36" s="46">
        <f t="shared" ca="1" si="32"/>
        <v>4096</v>
      </c>
      <c r="P36" s="46">
        <f t="shared" ca="1" si="33"/>
        <v>4067</v>
      </c>
      <c r="Q36" s="46">
        <f t="shared" ca="1" si="34"/>
        <v>4056</v>
      </c>
      <c r="R36" s="46">
        <f t="shared" ca="1" si="35"/>
        <v>4047</v>
      </c>
      <c r="S36" s="46">
        <f t="shared" ca="1" si="36"/>
        <v>4024</v>
      </c>
      <c r="T36" s="46">
        <f t="shared" ca="1" si="37"/>
        <v>4009</v>
      </c>
      <c r="U36" s="46">
        <f t="shared" ca="1" si="38"/>
        <v>0</v>
      </c>
      <c r="V36" s="46">
        <f t="shared" ca="1" si="39"/>
        <v>0</v>
      </c>
      <c r="W36" s="46">
        <f t="shared" ca="1" si="40"/>
        <v>0</v>
      </c>
      <c r="X36" s="455">
        <f t="shared" ca="1" si="41"/>
        <v>3133.7692307692309</v>
      </c>
      <c r="Y36" s="117"/>
    </row>
    <row r="37" spans="1:25" x14ac:dyDescent="0.25">
      <c r="A37" s="42"/>
      <c r="B37" s="95"/>
      <c r="C37" s="173" t="str">
        <f ca="1">VLOOKUP(D37,'PRACTICES &amp; NETWORKS'!$A$2:$C$42,2,0)</f>
        <v>Strouts Place Medical Centre</v>
      </c>
      <c r="D37" s="173" t="str">
        <f ca="1">T(OFFSET('PRACTICES &amp; NETWORKS'!$A6,0,SELECT!$G$15))</f>
        <v>F84051</v>
      </c>
      <c r="E37" s="178">
        <f ca="1">SUMIFS(OFFSET(REL_D,,MATCH($B$32,IND,0)-1),REL_D,$E$3,IF(LEFT($D37,1)="N",NwID,OrgID),$D37)</f>
        <v>378</v>
      </c>
      <c r="F37" s="215"/>
      <c r="G37" s="43"/>
      <c r="H37" s="307"/>
      <c r="I37" s="43" t="s">
        <v>311</v>
      </c>
      <c r="J37" s="118" t="s">
        <v>109</v>
      </c>
      <c r="K37" s="196">
        <f t="shared" ca="1" si="28"/>
        <v>5388</v>
      </c>
      <c r="L37" s="46">
        <f t="shared" ca="1" si="29"/>
        <v>5403</v>
      </c>
      <c r="M37" s="46">
        <f t="shared" ca="1" si="30"/>
        <v>5363</v>
      </c>
      <c r="N37" s="46">
        <f t="shared" ca="1" si="31"/>
        <v>5331</v>
      </c>
      <c r="O37" s="46">
        <f t="shared" ca="1" si="32"/>
        <v>5313</v>
      </c>
      <c r="P37" s="46">
        <f t="shared" ca="1" si="33"/>
        <v>5293</v>
      </c>
      <c r="Q37" s="46">
        <f t="shared" ca="1" si="34"/>
        <v>5265</v>
      </c>
      <c r="R37" s="46">
        <f t="shared" ca="1" si="35"/>
        <v>5229</v>
      </c>
      <c r="S37" s="46">
        <f t="shared" ca="1" si="36"/>
        <v>5199</v>
      </c>
      <c r="T37" s="46">
        <f t="shared" ca="1" si="37"/>
        <v>5177</v>
      </c>
      <c r="U37" s="46">
        <f t="shared" ca="1" si="38"/>
        <v>0</v>
      </c>
      <c r="V37" s="46">
        <f t="shared" ca="1" si="39"/>
        <v>0</v>
      </c>
      <c r="W37" s="46">
        <f t="shared" ca="1" si="40"/>
        <v>0</v>
      </c>
      <c r="X37" s="455">
        <f t="shared" ca="1" si="41"/>
        <v>4073.9230769230771</v>
      </c>
      <c r="Y37" s="117"/>
    </row>
    <row r="38" spans="1:25" x14ac:dyDescent="0.25">
      <c r="A38" s="42"/>
      <c r="B38" s="42"/>
      <c r="C38" s="42"/>
      <c r="D38" s="42"/>
      <c r="E38" s="42"/>
      <c r="F38" s="215"/>
      <c r="G38" s="43"/>
      <c r="H38" s="307"/>
      <c r="I38" s="43" t="s">
        <v>312</v>
      </c>
      <c r="J38" s="118" t="s">
        <v>111</v>
      </c>
      <c r="K38" s="196">
        <f t="shared" ca="1" si="28"/>
        <v>4815</v>
      </c>
      <c r="L38" s="46">
        <f t="shared" ca="1" si="29"/>
        <v>4763</v>
      </c>
      <c r="M38" s="46">
        <f t="shared" ca="1" si="30"/>
        <v>4752</v>
      </c>
      <c r="N38" s="46">
        <f t="shared" ca="1" si="31"/>
        <v>4742</v>
      </c>
      <c r="O38" s="46">
        <f t="shared" ca="1" si="32"/>
        <v>4717</v>
      </c>
      <c r="P38" s="46">
        <f t="shared" ca="1" si="33"/>
        <v>4698</v>
      </c>
      <c r="Q38" s="46">
        <f t="shared" ca="1" si="34"/>
        <v>4690</v>
      </c>
      <c r="R38" s="46">
        <f t="shared" ca="1" si="35"/>
        <v>4667</v>
      </c>
      <c r="S38" s="46">
        <f t="shared" ca="1" si="36"/>
        <v>4631</v>
      </c>
      <c r="T38" s="46">
        <f t="shared" ca="1" si="37"/>
        <v>4596</v>
      </c>
      <c r="U38" s="46">
        <f t="shared" ca="1" si="38"/>
        <v>0</v>
      </c>
      <c r="V38" s="46">
        <f t="shared" ca="1" si="39"/>
        <v>0</v>
      </c>
      <c r="W38" s="46">
        <f t="shared" ca="1" si="40"/>
        <v>0</v>
      </c>
      <c r="X38" s="455">
        <f t="shared" ca="1" si="41"/>
        <v>3620.8461538461538</v>
      </c>
      <c r="Y38" s="117"/>
    </row>
    <row r="39" spans="1:25" x14ac:dyDescent="0.25">
      <c r="A39" s="42"/>
      <c r="B39" s="42"/>
      <c r="C39" s="43" t="s">
        <v>177</v>
      </c>
      <c r="D39" s="42"/>
      <c r="E39" s="42"/>
      <c r="F39" s="215"/>
      <c r="G39" s="43"/>
      <c r="H39" s="306"/>
      <c r="I39" s="42"/>
      <c r="J39" s="42"/>
      <c r="K39" s="42"/>
      <c r="L39" s="42"/>
      <c r="M39" s="42"/>
      <c r="N39" s="42"/>
      <c r="O39" s="42"/>
      <c r="P39" s="42"/>
      <c r="Q39" s="42"/>
      <c r="R39" s="42"/>
      <c r="S39" s="42"/>
      <c r="T39" s="42"/>
      <c r="U39" s="42"/>
      <c r="V39" s="42"/>
      <c r="W39" s="42"/>
      <c r="X39" s="42"/>
      <c r="Y39" s="117"/>
    </row>
    <row r="40" spans="1:25" x14ac:dyDescent="0.25">
      <c r="A40" s="42"/>
      <c r="B40" s="42"/>
      <c r="C40" s="24" t="s">
        <v>179</v>
      </c>
      <c r="D40" s="42"/>
      <c r="E40" s="42"/>
      <c r="F40" s="215"/>
      <c r="G40" s="43"/>
      <c r="H40" s="319"/>
      <c r="I40" s="42"/>
      <c r="J40" s="144"/>
      <c r="K40" s="197">
        <v>43556</v>
      </c>
      <c r="L40" s="195">
        <v>43586</v>
      </c>
      <c r="M40" s="195">
        <v>43617</v>
      </c>
      <c r="N40" s="195">
        <v>43647</v>
      </c>
      <c r="O40" s="195">
        <v>43678</v>
      </c>
      <c r="P40" s="195">
        <v>43709</v>
      </c>
      <c r="Q40" s="195">
        <v>43739</v>
      </c>
      <c r="R40" s="195">
        <v>43770</v>
      </c>
      <c r="S40" s="195">
        <v>43800</v>
      </c>
      <c r="T40" s="195">
        <v>43831</v>
      </c>
      <c r="U40" s="195">
        <v>43862</v>
      </c>
      <c r="V40" s="195">
        <v>43891</v>
      </c>
      <c r="W40" s="195">
        <v>43922</v>
      </c>
      <c r="X40" s="245" t="s">
        <v>320</v>
      </c>
      <c r="Y40" s="117"/>
    </row>
    <row r="41" spans="1:25" x14ac:dyDescent="0.25">
      <c r="A41" s="42"/>
      <c r="B41" s="42"/>
      <c r="C41" s="42"/>
      <c r="D41" s="42"/>
      <c r="E41" s="42"/>
      <c r="F41" s="215"/>
      <c r="G41" s="43"/>
      <c r="H41" s="198" t="s">
        <v>16</v>
      </c>
      <c r="I41" s="171" t="s">
        <v>409</v>
      </c>
      <c r="J41" s="190" t="s">
        <v>319</v>
      </c>
      <c r="K41" s="199"/>
      <c r="L41" s="200"/>
      <c r="M41" s="200"/>
      <c r="N41" s="200"/>
      <c r="O41" s="200"/>
      <c r="P41" s="200"/>
      <c r="Q41" s="200"/>
      <c r="R41" s="200"/>
      <c r="S41" s="200"/>
      <c r="T41" s="200"/>
      <c r="U41" s="200"/>
      <c r="V41" s="200"/>
      <c r="W41" s="200"/>
      <c r="X41" s="246"/>
      <c r="Y41" s="117"/>
    </row>
    <row r="42" spans="1:25" x14ac:dyDescent="0.25">
      <c r="A42" s="42"/>
      <c r="B42" s="42"/>
      <c r="C42" s="42"/>
      <c r="D42" s="42"/>
      <c r="E42" s="42"/>
      <c r="F42" s="211"/>
      <c r="G42" s="124"/>
      <c r="H42" s="321"/>
      <c r="I42" s="43" t="s">
        <v>305</v>
      </c>
      <c r="J42" s="118" t="s">
        <v>97</v>
      </c>
      <c r="K42" s="196">
        <f t="shared" ref="K42:K49" ca="1" si="42">SUMIFS(OFFSET(REL_D,,MATCH($H$41,IND,0)-1),REL_D,$K$40,IF(LEFT($J42,1)="N",NwID,OrgID),$J42)</f>
        <v>7866</v>
      </c>
      <c r="L42" s="46">
        <f t="shared" ref="L42:L49" ca="1" si="43">SUMIFS(OFFSET(REL_D,,MATCH($H$41,IND,0)-1),REL_D,$L$40,IF(LEFT($J42,1)="N",NwID,OrgID),$J42)</f>
        <v>7847</v>
      </c>
      <c r="M42" s="46">
        <f t="shared" ref="M42:M49" ca="1" si="44">SUMIFS(OFFSET(REL_D,,MATCH($H$41,IND,0)-1),REL_D,$M$40,IF(LEFT($J42,1)="N",NwID,OrgID),$J42)</f>
        <v>7808</v>
      </c>
      <c r="N42" s="46">
        <f t="shared" ref="N42:N49" ca="1" si="45">SUMIFS(OFFSET(REL_D,,MATCH($H$41,IND,0)-1),REL_D,$N$40,IF(LEFT($J42,1)="N",NwID,OrgID),$J42)</f>
        <v>7803</v>
      </c>
      <c r="O42" s="46">
        <f t="shared" ref="O42:O49" ca="1" si="46">SUMIFS(OFFSET(REL_D,,MATCH($H$41,IND,0)-1),REL_D,$O$40,IF(LEFT($J42,1)="N",NwID,OrgID),$J42)</f>
        <v>7795</v>
      </c>
      <c r="P42" s="46">
        <f t="shared" ref="P42:P49" ca="1" si="47">SUMIFS(OFFSET(REL_D,,MATCH($H$41,IND,0)-1),REL_D,$P$40,IF(LEFT($J42,1)="N",NwID,OrgID),$J42)</f>
        <v>7785</v>
      </c>
      <c r="Q42" s="46">
        <f t="shared" ref="Q42:Q49" ca="1" si="48">SUMIFS(OFFSET(REL_D,,MATCH($H$41,IND,0)-1),REL_D,$Q$40,IF(LEFT($J42,1)="N",NwID,OrgID),$J42)</f>
        <v>7765</v>
      </c>
      <c r="R42" s="46">
        <f t="shared" ref="R42:R49" ca="1" si="49">SUMIFS(OFFSET(REL_D,,MATCH($H$41,IND,0)-1),REL_D,$R$40,IF(LEFT($J42,1)="N",NwID,OrgID),$J42)</f>
        <v>7704</v>
      </c>
      <c r="S42" s="46">
        <f t="shared" ref="S42:S49" ca="1" si="50">SUMIFS(OFFSET(REL_D,,MATCH($H$41,IND,0)-1),REL_D,$S$40,IF(LEFT($J42,1)="N",NwID,OrgID),$J42)</f>
        <v>7673</v>
      </c>
      <c r="T42" s="46">
        <f t="shared" ref="T42:T49" ca="1" si="51">SUMIFS(OFFSET(REL_D,,MATCH($H$41,IND,0)-1),REL_D,$T$40,IF(LEFT($J42,1)="N",NwID,OrgID),$J42)</f>
        <v>7637</v>
      </c>
      <c r="U42" s="46">
        <f t="shared" ref="U42:U49" ca="1" si="52">SUMIFS(OFFSET(REL_D,,MATCH($H$41,IND,0)-1),REL_D,$U$40,IF(LEFT($J42,1)="N",NwID,OrgID),$J42)</f>
        <v>0</v>
      </c>
      <c r="V42" s="46">
        <f t="shared" ref="V42:V49" ca="1" si="53">SUMIFS(OFFSET(REL_D,,MATCH($H$41,IND,0)-1),REL_D,$V$40,IF(LEFT($J42,1)="N",NwID,OrgID),$J42)</f>
        <v>0</v>
      </c>
      <c r="W42" s="46">
        <f t="shared" ref="W42:W49" ca="1" si="54">SUMIFS(OFFSET(REL_D,,MATCH($H$41,IND,0)-1),REL_D,$W$40,IF(LEFT($J42,1)="N",NwID,OrgID),$J42)</f>
        <v>0</v>
      </c>
      <c r="X42" s="455">
        <f ca="1">AVERAGE(K42:W42)</f>
        <v>5975.6153846153848</v>
      </c>
      <c r="Y42" s="456"/>
    </row>
    <row r="43" spans="1:25" x14ac:dyDescent="0.25">
      <c r="A43" s="42"/>
      <c r="B43" s="42"/>
      <c r="C43" s="42"/>
      <c r="D43" s="42"/>
      <c r="E43" s="42"/>
      <c r="F43" s="211"/>
      <c r="G43" s="124"/>
      <c r="H43" s="321"/>
      <c r="I43" s="43" t="s">
        <v>306</v>
      </c>
      <c r="J43" s="118" t="s">
        <v>99</v>
      </c>
      <c r="K43" s="196">
        <f t="shared" ca="1" si="42"/>
        <v>6903</v>
      </c>
      <c r="L43" s="46">
        <f t="shared" ca="1" si="43"/>
        <v>6855</v>
      </c>
      <c r="M43" s="46">
        <f t="shared" ca="1" si="44"/>
        <v>6831</v>
      </c>
      <c r="N43" s="46">
        <f t="shared" ca="1" si="45"/>
        <v>6798</v>
      </c>
      <c r="O43" s="46">
        <f t="shared" ca="1" si="46"/>
        <v>6784</v>
      </c>
      <c r="P43" s="46">
        <f t="shared" ca="1" si="47"/>
        <v>6744</v>
      </c>
      <c r="Q43" s="46">
        <f t="shared" ca="1" si="48"/>
        <v>6741</v>
      </c>
      <c r="R43" s="46">
        <f t="shared" ca="1" si="49"/>
        <v>6733</v>
      </c>
      <c r="S43" s="46">
        <f t="shared" ca="1" si="50"/>
        <v>6692</v>
      </c>
      <c r="T43" s="46">
        <f t="shared" ca="1" si="51"/>
        <v>6665</v>
      </c>
      <c r="U43" s="46">
        <f t="shared" ca="1" si="52"/>
        <v>0</v>
      </c>
      <c r="V43" s="46">
        <f t="shared" ca="1" si="53"/>
        <v>0</v>
      </c>
      <c r="W43" s="46">
        <f t="shared" ca="1" si="54"/>
        <v>0</v>
      </c>
      <c r="X43" s="455">
        <f t="shared" ref="X43:X49" ca="1" si="55">AVERAGE(K43:W43)</f>
        <v>5211.2307692307695</v>
      </c>
      <c r="Y43" s="456"/>
    </row>
    <row r="44" spans="1:25" x14ac:dyDescent="0.25">
      <c r="A44" s="42"/>
      <c r="B44" s="42"/>
      <c r="C44" s="42"/>
      <c r="D44" s="42"/>
      <c r="E44" s="42"/>
      <c r="F44" s="211"/>
      <c r="G44" s="124"/>
      <c r="H44" s="321"/>
      <c r="I44" s="43" t="s">
        <v>307</v>
      </c>
      <c r="J44" s="118" t="s">
        <v>101</v>
      </c>
      <c r="K44" s="196">
        <f t="shared" ca="1" si="42"/>
        <v>5194</v>
      </c>
      <c r="L44" s="46">
        <f t="shared" ca="1" si="43"/>
        <v>5184</v>
      </c>
      <c r="M44" s="46">
        <f t="shared" ca="1" si="44"/>
        <v>5148</v>
      </c>
      <c r="N44" s="46">
        <f t="shared" ca="1" si="45"/>
        <v>5141</v>
      </c>
      <c r="O44" s="46">
        <f t="shared" ca="1" si="46"/>
        <v>5141</v>
      </c>
      <c r="P44" s="46">
        <f t="shared" ca="1" si="47"/>
        <v>5142</v>
      </c>
      <c r="Q44" s="46">
        <f t="shared" ca="1" si="48"/>
        <v>5054</v>
      </c>
      <c r="R44" s="46">
        <f t="shared" ca="1" si="49"/>
        <v>5024</v>
      </c>
      <c r="S44" s="46">
        <f t="shared" ca="1" si="50"/>
        <v>5016</v>
      </c>
      <c r="T44" s="46">
        <f t="shared" ca="1" si="51"/>
        <v>4984</v>
      </c>
      <c r="U44" s="46">
        <f t="shared" ca="1" si="52"/>
        <v>0</v>
      </c>
      <c r="V44" s="46">
        <f t="shared" ca="1" si="53"/>
        <v>0</v>
      </c>
      <c r="W44" s="46">
        <f t="shared" ca="1" si="54"/>
        <v>0</v>
      </c>
      <c r="X44" s="455">
        <f t="shared" ca="1" si="55"/>
        <v>3925.2307692307691</v>
      </c>
      <c r="Y44" s="456"/>
    </row>
    <row r="45" spans="1:25" x14ac:dyDescent="0.25">
      <c r="A45" s="42"/>
      <c r="B45" s="42"/>
      <c r="C45" s="42"/>
      <c r="D45" s="42"/>
      <c r="E45" s="42"/>
      <c r="F45" s="211"/>
      <c r="G45" s="124"/>
      <c r="H45" s="321"/>
      <c r="I45" s="43" t="s">
        <v>308</v>
      </c>
      <c r="J45" s="118" t="s">
        <v>103</v>
      </c>
      <c r="K45" s="196">
        <f t="shared" ca="1" si="42"/>
        <v>8385</v>
      </c>
      <c r="L45" s="46">
        <f t="shared" ca="1" si="43"/>
        <v>8299</v>
      </c>
      <c r="M45" s="46">
        <f t="shared" ca="1" si="44"/>
        <v>8288</v>
      </c>
      <c r="N45" s="46">
        <f t="shared" ca="1" si="45"/>
        <v>8276</v>
      </c>
      <c r="O45" s="46">
        <f t="shared" ca="1" si="46"/>
        <v>8240</v>
      </c>
      <c r="P45" s="46">
        <f t="shared" ca="1" si="47"/>
        <v>8142</v>
      </c>
      <c r="Q45" s="46">
        <f t="shared" ca="1" si="48"/>
        <v>8112</v>
      </c>
      <c r="R45" s="46">
        <f t="shared" ca="1" si="49"/>
        <v>8060</v>
      </c>
      <c r="S45" s="46">
        <f t="shared" ca="1" si="50"/>
        <v>8062</v>
      </c>
      <c r="T45" s="46">
        <f t="shared" ca="1" si="51"/>
        <v>8060</v>
      </c>
      <c r="U45" s="46">
        <f t="shared" ca="1" si="52"/>
        <v>0</v>
      </c>
      <c r="V45" s="46">
        <f t="shared" ca="1" si="53"/>
        <v>0</v>
      </c>
      <c r="W45" s="46">
        <f t="shared" ca="1" si="54"/>
        <v>0</v>
      </c>
      <c r="X45" s="455">
        <f t="shared" ca="1" si="55"/>
        <v>6301.8461538461543</v>
      </c>
      <c r="Y45" s="456"/>
    </row>
    <row r="46" spans="1:25" x14ac:dyDescent="0.25">
      <c r="A46" s="42"/>
      <c r="B46" s="42"/>
      <c r="C46" s="42"/>
      <c r="D46" s="42"/>
      <c r="E46" s="42"/>
      <c r="F46" s="211"/>
      <c r="G46" s="124"/>
      <c r="H46" s="322"/>
      <c r="I46" s="43" t="s">
        <v>309</v>
      </c>
      <c r="J46" s="118" t="s">
        <v>105</v>
      </c>
      <c r="K46" s="196">
        <f t="shared" ca="1" si="42"/>
        <v>7342</v>
      </c>
      <c r="L46" s="46">
        <f t="shared" ca="1" si="43"/>
        <v>7315</v>
      </c>
      <c r="M46" s="46">
        <f t="shared" ca="1" si="44"/>
        <v>7294</v>
      </c>
      <c r="N46" s="46">
        <f t="shared" ca="1" si="45"/>
        <v>7288</v>
      </c>
      <c r="O46" s="46">
        <f t="shared" ca="1" si="46"/>
        <v>7280</v>
      </c>
      <c r="P46" s="46">
        <f t="shared" ca="1" si="47"/>
        <v>7259</v>
      </c>
      <c r="Q46" s="46">
        <f t="shared" ca="1" si="48"/>
        <v>7247</v>
      </c>
      <c r="R46" s="46">
        <f t="shared" ca="1" si="49"/>
        <v>7225</v>
      </c>
      <c r="S46" s="46">
        <f t="shared" ca="1" si="50"/>
        <v>7203</v>
      </c>
      <c r="T46" s="46">
        <f t="shared" ca="1" si="51"/>
        <v>7193</v>
      </c>
      <c r="U46" s="46">
        <f t="shared" ca="1" si="52"/>
        <v>0</v>
      </c>
      <c r="V46" s="46">
        <f t="shared" ca="1" si="53"/>
        <v>0</v>
      </c>
      <c r="W46" s="46">
        <f t="shared" ca="1" si="54"/>
        <v>0</v>
      </c>
      <c r="X46" s="455">
        <f t="shared" ca="1" si="55"/>
        <v>5588.1538461538457</v>
      </c>
      <c r="Y46" s="456"/>
    </row>
    <row r="47" spans="1:25" x14ac:dyDescent="0.25">
      <c r="A47" s="42"/>
      <c r="B47" s="42"/>
      <c r="C47" s="42"/>
      <c r="D47" s="42"/>
      <c r="E47" s="42"/>
      <c r="F47" s="211"/>
      <c r="G47" s="124"/>
      <c r="H47" s="307"/>
      <c r="I47" s="43" t="s">
        <v>310</v>
      </c>
      <c r="J47" s="118" t="s">
        <v>107</v>
      </c>
      <c r="K47" s="196">
        <f t="shared" ca="1" si="42"/>
        <v>8943</v>
      </c>
      <c r="L47" s="46">
        <f t="shared" ca="1" si="43"/>
        <v>8940</v>
      </c>
      <c r="M47" s="46">
        <f t="shared" ca="1" si="44"/>
        <v>8927</v>
      </c>
      <c r="N47" s="46">
        <f t="shared" ca="1" si="45"/>
        <v>8921</v>
      </c>
      <c r="O47" s="46">
        <f t="shared" ca="1" si="46"/>
        <v>8929</v>
      </c>
      <c r="P47" s="46">
        <f t="shared" ca="1" si="47"/>
        <v>8888</v>
      </c>
      <c r="Q47" s="46">
        <f t="shared" ca="1" si="48"/>
        <v>8882</v>
      </c>
      <c r="R47" s="46">
        <f t="shared" ca="1" si="49"/>
        <v>8884</v>
      </c>
      <c r="S47" s="46">
        <f t="shared" ca="1" si="50"/>
        <v>8838</v>
      </c>
      <c r="T47" s="46">
        <f t="shared" ca="1" si="51"/>
        <v>8831</v>
      </c>
      <c r="U47" s="46">
        <f t="shared" ca="1" si="52"/>
        <v>0</v>
      </c>
      <c r="V47" s="46">
        <f t="shared" ca="1" si="53"/>
        <v>0</v>
      </c>
      <c r="W47" s="46">
        <f t="shared" ca="1" si="54"/>
        <v>0</v>
      </c>
      <c r="X47" s="455">
        <f t="shared" ca="1" si="55"/>
        <v>6844.8461538461543</v>
      </c>
      <c r="Y47" s="456"/>
    </row>
    <row r="48" spans="1:25" x14ac:dyDescent="0.25">
      <c r="A48" s="42"/>
      <c r="B48" s="42"/>
      <c r="C48" s="42"/>
      <c r="D48" s="42"/>
      <c r="E48" s="42"/>
      <c r="F48" s="211"/>
      <c r="G48" s="124"/>
      <c r="H48" s="307"/>
      <c r="I48" s="43" t="s">
        <v>311</v>
      </c>
      <c r="J48" s="118" t="s">
        <v>109</v>
      </c>
      <c r="K48" s="196">
        <f t="shared" ca="1" si="42"/>
        <v>8963</v>
      </c>
      <c r="L48" s="46">
        <f t="shared" ca="1" si="43"/>
        <v>8950</v>
      </c>
      <c r="M48" s="46">
        <f t="shared" ca="1" si="44"/>
        <v>8913</v>
      </c>
      <c r="N48" s="46">
        <f t="shared" ca="1" si="45"/>
        <v>8890</v>
      </c>
      <c r="O48" s="46">
        <f t="shared" ca="1" si="46"/>
        <v>8876</v>
      </c>
      <c r="P48" s="46">
        <f t="shared" ca="1" si="47"/>
        <v>8849</v>
      </c>
      <c r="Q48" s="46">
        <f t="shared" ca="1" si="48"/>
        <v>8822</v>
      </c>
      <c r="R48" s="46">
        <f t="shared" ca="1" si="49"/>
        <v>8790</v>
      </c>
      <c r="S48" s="46">
        <f t="shared" ca="1" si="50"/>
        <v>8761</v>
      </c>
      <c r="T48" s="46">
        <f t="shared" ca="1" si="51"/>
        <v>8737</v>
      </c>
      <c r="U48" s="46">
        <f t="shared" ca="1" si="52"/>
        <v>0</v>
      </c>
      <c r="V48" s="46">
        <f t="shared" ca="1" si="53"/>
        <v>0</v>
      </c>
      <c r="W48" s="46">
        <f t="shared" ca="1" si="54"/>
        <v>0</v>
      </c>
      <c r="X48" s="455">
        <f t="shared" ca="1" si="55"/>
        <v>6811.6153846153848</v>
      </c>
      <c r="Y48" s="456"/>
    </row>
    <row r="49" spans="1:25" x14ac:dyDescent="0.25">
      <c r="A49" s="42"/>
      <c r="B49" s="42"/>
      <c r="C49" s="42"/>
      <c r="D49" s="42"/>
      <c r="E49" s="42"/>
      <c r="F49" s="211"/>
      <c r="G49" s="124"/>
      <c r="H49" s="307"/>
      <c r="I49" s="43" t="s">
        <v>312</v>
      </c>
      <c r="J49" s="118" t="s">
        <v>111</v>
      </c>
      <c r="K49" s="196">
        <f t="shared" ca="1" si="42"/>
        <v>11470</v>
      </c>
      <c r="L49" s="46">
        <f t="shared" ca="1" si="43"/>
        <v>11445</v>
      </c>
      <c r="M49" s="46">
        <f t="shared" ca="1" si="44"/>
        <v>11460</v>
      </c>
      <c r="N49" s="46">
        <f t="shared" ca="1" si="45"/>
        <v>11485</v>
      </c>
      <c r="O49" s="46">
        <f t="shared" ca="1" si="46"/>
        <v>11471</v>
      </c>
      <c r="P49" s="46">
        <f t="shared" ca="1" si="47"/>
        <v>11481</v>
      </c>
      <c r="Q49" s="46">
        <f t="shared" ca="1" si="48"/>
        <v>11498</v>
      </c>
      <c r="R49" s="46">
        <f t="shared" ca="1" si="49"/>
        <v>11470</v>
      </c>
      <c r="S49" s="46">
        <f t="shared" ca="1" si="50"/>
        <v>11416</v>
      </c>
      <c r="T49" s="46">
        <f t="shared" ca="1" si="51"/>
        <v>11352</v>
      </c>
      <c r="U49" s="46">
        <f t="shared" ca="1" si="52"/>
        <v>0</v>
      </c>
      <c r="V49" s="46">
        <f t="shared" ca="1" si="53"/>
        <v>0</v>
      </c>
      <c r="W49" s="46">
        <f t="shared" ca="1" si="54"/>
        <v>0</v>
      </c>
      <c r="X49" s="455">
        <f t="shared" ca="1" si="55"/>
        <v>8811.3846153846152</v>
      </c>
      <c r="Y49" s="456"/>
    </row>
    <row r="50" spans="1:25" x14ac:dyDescent="0.25">
      <c r="A50" s="42"/>
      <c r="B50" s="42"/>
      <c r="C50" s="42"/>
      <c r="D50" s="42"/>
      <c r="E50" s="42"/>
      <c r="F50" s="211"/>
      <c r="G50" s="124"/>
      <c r="H50" s="306"/>
      <c r="I50" s="42"/>
      <c r="J50" s="42"/>
      <c r="K50" s="42"/>
      <c r="L50" s="42"/>
      <c r="M50" s="42"/>
      <c r="N50" s="42"/>
      <c r="O50" s="42"/>
      <c r="P50" s="42"/>
      <c r="Q50" s="42"/>
      <c r="R50" s="42"/>
      <c r="S50" s="42"/>
      <c r="T50" s="42"/>
      <c r="U50" s="42"/>
      <c r="V50" s="42"/>
      <c r="W50" s="42"/>
      <c r="X50" s="42"/>
      <c r="Y50" s="42"/>
    </row>
    <row r="51" spans="1:25" x14ac:dyDescent="0.25">
      <c r="A51" s="42"/>
      <c r="B51" s="42"/>
      <c r="C51" s="42"/>
      <c r="D51" s="42"/>
      <c r="E51" s="42"/>
      <c r="F51" s="211"/>
      <c r="G51" s="124"/>
      <c r="H51" s="319"/>
      <c r="I51" s="42"/>
      <c r="J51" s="144"/>
      <c r="K51" s="197">
        <v>43556</v>
      </c>
      <c r="L51" s="195">
        <v>43586</v>
      </c>
      <c r="M51" s="195">
        <v>43617</v>
      </c>
      <c r="N51" s="195">
        <v>43647</v>
      </c>
      <c r="O51" s="195">
        <v>43678</v>
      </c>
      <c r="P51" s="195">
        <v>43709</v>
      </c>
      <c r="Q51" s="195">
        <v>43739</v>
      </c>
      <c r="R51" s="195">
        <v>43770</v>
      </c>
      <c r="S51" s="195">
        <v>43800</v>
      </c>
      <c r="T51" s="195">
        <v>43831</v>
      </c>
      <c r="U51" s="195">
        <v>43862</v>
      </c>
      <c r="V51" s="195">
        <v>43891</v>
      </c>
      <c r="W51" s="195">
        <v>43922</v>
      </c>
      <c r="X51" s="245" t="s">
        <v>320</v>
      </c>
      <c r="Y51" s="42"/>
    </row>
    <row r="52" spans="1:25" x14ac:dyDescent="0.25">
      <c r="A52" s="42"/>
      <c r="B52" s="42"/>
      <c r="C52" s="42"/>
      <c r="D52" s="42"/>
      <c r="E52" s="42"/>
      <c r="F52" s="211"/>
      <c r="G52" s="124"/>
      <c r="H52" s="198" t="s">
        <v>19</v>
      </c>
      <c r="I52" s="171" t="s">
        <v>94</v>
      </c>
      <c r="J52" s="190" t="s">
        <v>319</v>
      </c>
      <c r="K52" s="199"/>
      <c r="L52" s="200"/>
      <c r="M52" s="200"/>
      <c r="N52" s="200"/>
      <c r="O52" s="200"/>
      <c r="P52" s="200"/>
      <c r="Q52" s="200"/>
      <c r="R52" s="200"/>
      <c r="S52" s="200"/>
      <c r="T52" s="200"/>
      <c r="U52" s="200"/>
      <c r="V52" s="200"/>
      <c r="W52" s="200"/>
      <c r="X52" s="246"/>
      <c r="Y52" s="42"/>
    </row>
    <row r="53" spans="1:25" x14ac:dyDescent="0.25">
      <c r="A53" s="42"/>
      <c r="B53" s="42"/>
      <c r="C53" s="42"/>
      <c r="D53" s="42"/>
      <c r="E53" s="42"/>
      <c r="F53" s="211"/>
      <c r="G53" s="124"/>
      <c r="H53" s="114"/>
      <c r="I53" s="43" t="s">
        <v>305</v>
      </c>
      <c r="J53" s="118" t="s">
        <v>97</v>
      </c>
      <c r="K53" s="196">
        <f t="shared" ref="K53:K60" ca="1" si="56">SUMIFS(OFFSET(REL_D,,MATCH($H$52,IND,0)-1),REL_D,$K$51,IF(LEFT($J53,1)="N",NwID,OrgID),$J53)</f>
        <v>2845</v>
      </c>
      <c r="L53" s="46">
        <f t="shared" ref="L53:L60" ca="1" si="57">SUMIFS(OFFSET(REL_D,,MATCH($H$52,IND,0)-1),REL_D,$L$51,IF(LEFT($J53,1)="N",NwID,OrgID),$J53)</f>
        <v>2822</v>
      </c>
      <c r="M53" s="46">
        <f t="shared" ref="M53:M60" ca="1" si="58">SUMIFS(OFFSET(REL_D,,MATCH($H$52,IND,0)-1),REL_D,$M$51,IF(LEFT($J53,1)="N",NwID,OrgID),$J53)</f>
        <v>2764</v>
      </c>
      <c r="N53" s="46">
        <f t="shared" ref="N53:N60" ca="1" si="59">SUMIFS(OFFSET(REL_D,,MATCH($H$52,IND,0)-1),REL_D,$N$51,IF(LEFT($J53,1)="N",NwID,OrgID),$J53)</f>
        <v>2748</v>
      </c>
      <c r="O53" s="46">
        <f t="shared" ref="O53:O60" ca="1" si="60">SUMIFS(OFFSET(REL_D,,MATCH($H$52,IND,0)-1),REL_D,$O$51,IF(LEFT($J53,1)="N",NwID,OrgID),$J53)</f>
        <v>2740</v>
      </c>
      <c r="P53" s="46">
        <f t="shared" ref="P53:P60" ca="1" si="61">SUMIFS(OFFSET(REL_D,,MATCH($H$52,IND,0)-1),REL_D,$P$51,IF(LEFT($J53,1)="N",NwID,OrgID),$J53)</f>
        <v>2762</v>
      </c>
      <c r="Q53" s="46">
        <f t="shared" ref="Q53:Q60" ca="1" si="62">SUMIFS(OFFSET(REL_D,,MATCH($H$52,IND,0)-1),REL_D,$Q$51,IF(LEFT($J53,1)="N",NwID,OrgID),$J53)</f>
        <v>2718</v>
      </c>
      <c r="R53" s="46">
        <f t="shared" ref="R53:R60" ca="1" si="63">SUMIFS(OFFSET(REL_D,,MATCH($H$52,IND,0)-1),REL_D,$R$51,IF(LEFT($J53,1)="N",NwID,OrgID),$J53)</f>
        <v>2672</v>
      </c>
      <c r="S53" s="46">
        <f t="shared" ref="S53:S60" ca="1" si="64">SUMIFS(OFFSET(REL_D,,MATCH($H$52,IND,0)-1),REL_D,$S$51,IF(LEFT($J53,1)="N",NwID,OrgID),$J53)</f>
        <v>2646</v>
      </c>
      <c r="T53" s="46">
        <f t="shared" ref="T53:T60" ca="1" si="65">SUMIFS(OFFSET(REL_D,,MATCH($H$52,IND,0)-1),REL_D,$T$51,IF(LEFT($J53,1)="N",NwID,OrgID),$J53)</f>
        <v>2566</v>
      </c>
      <c r="U53" s="46">
        <f t="shared" ref="U53:U60" ca="1" si="66">SUMIFS(OFFSET(REL_D,,MATCH($H$52,IND,0)-1),REL_D,$U$51,IF(LEFT($J53,1)="N",NwID,OrgID),$J53)</f>
        <v>0</v>
      </c>
      <c r="V53" s="46">
        <f t="shared" ref="V53:V60" ca="1" si="67">SUMIFS(OFFSET(REL_D,,MATCH($H$52,IND,0)-1),REL_D,$V$51,IF(LEFT($J53,1)="N",NwID,OrgID),$J53)</f>
        <v>0</v>
      </c>
      <c r="W53" s="46">
        <f t="shared" ref="W53:W60" ca="1" si="68">SUMIFS(OFFSET(REL_D,,MATCH($H$52,IND,0)-1),REL_D,$W$51,IF(LEFT($J53,1)="N",NwID,OrgID),$J53)</f>
        <v>0</v>
      </c>
      <c r="X53" s="455">
        <f ca="1">AVERAGE(K53:W53)</f>
        <v>2098.6923076923076</v>
      </c>
      <c r="Y53" s="42"/>
    </row>
    <row r="54" spans="1:25" x14ac:dyDescent="0.25">
      <c r="A54" s="42"/>
      <c r="B54" s="42"/>
      <c r="C54" s="42"/>
      <c r="D54" s="42"/>
      <c r="E54" s="42"/>
      <c r="F54" s="211"/>
      <c r="G54" s="124"/>
      <c r="H54" s="114"/>
      <c r="I54" s="43" t="s">
        <v>306</v>
      </c>
      <c r="J54" s="118" t="s">
        <v>99</v>
      </c>
      <c r="K54" s="196">
        <f t="shared" ca="1" si="56"/>
        <v>2779</v>
      </c>
      <c r="L54" s="46">
        <f t="shared" ca="1" si="57"/>
        <v>2699</v>
      </c>
      <c r="M54" s="46">
        <f t="shared" ca="1" si="58"/>
        <v>2694</v>
      </c>
      <c r="N54" s="46">
        <f t="shared" ca="1" si="59"/>
        <v>2648</v>
      </c>
      <c r="O54" s="46">
        <f t="shared" ca="1" si="60"/>
        <v>2589</v>
      </c>
      <c r="P54" s="46">
        <f t="shared" ca="1" si="61"/>
        <v>2539</v>
      </c>
      <c r="Q54" s="46">
        <f t="shared" ca="1" si="62"/>
        <v>2531</v>
      </c>
      <c r="R54" s="46">
        <f t="shared" ca="1" si="63"/>
        <v>2524</v>
      </c>
      <c r="S54" s="46">
        <f t="shared" ca="1" si="64"/>
        <v>2538</v>
      </c>
      <c r="T54" s="46">
        <f t="shared" ca="1" si="65"/>
        <v>2567</v>
      </c>
      <c r="U54" s="46">
        <f t="shared" ca="1" si="66"/>
        <v>0</v>
      </c>
      <c r="V54" s="46">
        <f t="shared" ca="1" si="67"/>
        <v>0</v>
      </c>
      <c r="W54" s="46">
        <f t="shared" ca="1" si="68"/>
        <v>0</v>
      </c>
      <c r="X54" s="455">
        <f t="shared" ref="X54:X60" ca="1" si="69">AVERAGE(K54:W54)</f>
        <v>2008.3076923076924</v>
      </c>
      <c r="Y54" s="42"/>
    </row>
    <row r="55" spans="1:25" x14ac:dyDescent="0.25">
      <c r="A55" s="42"/>
      <c r="B55" s="42"/>
      <c r="C55" s="42"/>
      <c r="D55" s="42"/>
      <c r="E55" s="42"/>
      <c r="F55" s="211"/>
      <c r="G55" s="124"/>
      <c r="H55" s="114"/>
      <c r="I55" s="43" t="s">
        <v>307</v>
      </c>
      <c r="J55" s="118" t="s">
        <v>101</v>
      </c>
      <c r="K55" s="196">
        <f t="shared" ca="1" si="56"/>
        <v>1982</v>
      </c>
      <c r="L55" s="46">
        <f t="shared" ca="1" si="57"/>
        <v>1976</v>
      </c>
      <c r="M55" s="46">
        <f t="shared" ca="1" si="58"/>
        <v>1932</v>
      </c>
      <c r="N55" s="46">
        <f t="shared" ca="1" si="59"/>
        <v>1934</v>
      </c>
      <c r="O55" s="46">
        <f t="shared" ca="1" si="60"/>
        <v>1902</v>
      </c>
      <c r="P55" s="46">
        <f t="shared" ca="1" si="61"/>
        <v>1859</v>
      </c>
      <c r="Q55" s="46">
        <f t="shared" ca="1" si="62"/>
        <v>1748</v>
      </c>
      <c r="R55" s="46">
        <f t="shared" ca="1" si="63"/>
        <v>1700</v>
      </c>
      <c r="S55" s="46">
        <f t="shared" ca="1" si="64"/>
        <v>1736</v>
      </c>
      <c r="T55" s="46">
        <f t="shared" ca="1" si="65"/>
        <v>1718</v>
      </c>
      <c r="U55" s="46">
        <f t="shared" ca="1" si="66"/>
        <v>0</v>
      </c>
      <c r="V55" s="46">
        <f t="shared" ca="1" si="67"/>
        <v>0</v>
      </c>
      <c r="W55" s="46">
        <f t="shared" ca="1" si="68"/>
        <v>0</v>
      </c>
      <c r="X55" s="455">
        <f t="shared" ca="1" si="69"/>
        <v>1422.0769230769231</v>
      </c>
      <c r="Y55" s="42"/>
    </row>
    <row r="56" spans="1:25" x14ac:dyDescent="0.25">
      <c r="A56" s="42"/>
      <c r="B56" s="42"/>
      <c r="C56" s="42"/>
      <c r="D56" s="42"/>
      <c r="E56" s="42"/>
      <c r="F56" s="211"/>
      <c r="G56" s="124"/>
      <c r="H56" s="114"/>
      <c r="I56" s="43" t="s">
        <v>308</v>
      </c>
      <c r="J56" s="118" t="s">
        <v>103</v>
      </c>
      <c r="K56" s="196">
        <f t="shared" ca="1" si="56"/>
        <v>3296</v>
      </c>
      <c r="L56" s="46">
        <f t="shared" ca="1" si="57"/>
        <v>3170</v>
      </c>
      <c r="M56" s="46">
        <f t="shared" ca="1" si="58"/>
        <v>3127</v>
      </c>
      <c r="N56" s="46">
        <f t="shared" ca="1" si="59"/>
        <v>3094</v>
      </c>
      <c r="O56" s="46">
        <f t="shared" ca="1" si="60"/>
        <v>3020</v>
      </c>
      <c r="P56" s="46">
        <f t="shared" ca="1" si="61"/>
        <v>2872</v>
      </c>
      <c r="Q56" s="46">
        <f t="shared" ca="1" si="62"/>
        <v>2870</v>
      </c>
      <c r="R56" s="46">
        <f t="shared" ca="1" si="63"/>
        <v>2849</v>
      </c>
      <c r="S56" s="46">
        <f t="shared" ca="1" si="64"/>
        <v>2869</v>
      </c>
      <c r="T56" s="46">
        <f t="shared" ca="1" si="65"/>
        <v>2903</v>
      </c>
      <c r="U56" s="46">
        <f t="shared" ca="1" si="66"/>
        <v>0</v>
      </c>
      <c r="V56" s="46">
        <f t="shared" ca="1" si="67"/>
        <v>0</v>
      </c>
      <c r="W56" s="46">
        <f t="shared" ca="1" si="68"/>
        <v>0</v>
      </c>
      <c r="X56" s="455">
        <f t="shared" ca="1" si="69"/>
        <v>2313.0769230769229</v>
      </c>
      <c r="Y56" s="42"/>
    </row>
    <row r="57" spans="1:25" x14ac:dyDescent="0.25">
      <c r="A57" s="42"/>
      <c r="B57" s="42"/>
      <c r="C57" s="42"/>
      <c r="D57" s="42"/>
      <c r="E57" s="42"/>
      <c r="F57" s="211"/>
      <c r="G57" s="124"/>
      <c r="H57" s="193"/>
      <c r="I57" s="43" t="s">
        <v>309</v>
      </c>
      <c r="J57" s="118" t="s">
        <v>105</v>
      </c>
      <c r="K57" s="196">
        <f t="shared" ca="1" si="56"/>
        <v>2757</v>
      </c>
      <c r="L57" s="46">
        <f t="shared" ca="1" si="57"/>
        <v>2692</v>
      </c>
      <c r="M57" s="46">
        <f t="shared" ca="1" si="58"/>
        <v>2605</v>
      </c>
      <c r="N57" s="46">
        <f t="shared" ca="1" si="59"/>
        <v>2526</v>
      </c>
      <c r="O57" s="46">
        <f t="shared" ca="1" si="60"/>
        <v>2441</v>
      </c>
      <c r="P57" s="46">
        <f t="shared" ca="1" si="61"/>
        <v>2396</v>
      </c>
      <c r="Q57" s="46">
        <f t="shared" ca="1" si="62"/>
        <v>2359</v>
      </c>
      <c r="R57" s="46">
        <f t="shared" ca="1" si="63"/>
        <v>2345</v>
      </c>
      <c r="S57" s="46">
        <f t="shared" ca="1" si="64"/>
        <v>2351</v>
      </c>
      <c r="T57" s="46">
        <f t="shared" ca="1" si="65"/>
        <v>2373</v>
      </c>
      <c r="U57" s="46">
        <f t="shared" ca="1" si="66"/>
        <v>0</v>
      </c>
      <c r="V57" s="46">
        <f t="shared" ca="1" si="67"/>
        <v>0</v>
      </c>
      <c r="W57" s="46">
        <f t="shared" ca="1" si="68"/>
        <v>0</v>
      </c>
      <c r="X57" s="455">
        <f t="shared" ca="1" si="69"/>
        <v>1911.1538461538462</v>
      </c>
      <c r="Y57" s="42"/>
    </row>
    <row r="58" spans="1:25" x14ac:dyDescent="0.25">
      <c r="A58" s="42"/>
      <c r="B58" s="42"/>
      <c r="C58" s="42"/>
      <c r="D58" s="42"/>
      <c r="E58" s="42"/>
      <c r="F58" s="211"/>
      <c r="G58" s="124"/>
      <c r="H58" s="43"/>
      <c r="I58" s="43" t="s">
        <v>310</v>
      </c>
      <c r="J58" s="118" t="s">
        <v>107</v>
      </c>
      <c r="K58" s="196">
        <f t="shared" ca="1" si="56"/>
        <v>3817</v>
      </c>
      <c r="L58" s="46">
        <f t="shared" ca="1" si="57"/>
        <v>3830</v>
      </c>
      <c r="M58" s="46">
        <f t="shared" ca="1" si="58"/>
        <v>3825</v>
      </c>
      <c r="N58" s="46">
        <f t="shared" ca="1" si="59"/>
        <v>3832</v>
      </c>
      <c r="O58" s="46">
        <f t="shared" ca="1" si="60"/>
        <v>3783</v>
      </c>
      <c r="P58" s="46">
        <f t="shared" ca="1" si="61"/>
        <v>3742</v>
      </c>
      <c r="Q58" s="46">
        <f t="shared" ca="1" si="62"/>
        <v>3765</v>
      </c>
      <c r="R58" s="46">
        <f t="shared" ca="1" si="63"/>
        <v>3754</v>
      </c>
      <c r="S58" s="46">
        <f t="shared" ca="1" si="64"/>
        <v>3762</v>
      </c>
      <c r="T58" s="46">
        <f t="shared" ca="1" si="65"/>
        <v>3773</v>
      </c>
      <c r="U58" s="46">
        <f t="shared" ca="1" si="66"/>
        <v>0</v>
      </c>
      <c r="V58" s="46">
        <f t="shared" ca="1" si="67"/>
        <v>0</v>
      </c>
      <c r="W58" s="46">
        <f t="shared" ca="1" si="68"/>
        <v>0</v>
      </c>
      <c r="X58" s="455">
        <f t="shared" ca="1" si="69"/>
        <v>2914.0769230769229</v>
      </c>
      <c r="Y58" s="42"/>
    </row>
    <row r="59" spans="1:25" x14ac:dyDescent="0.25">
      <c r="A59" s="42"/>
      <c r="B59" s="42"/>
      <c r="C59" s="42"/>
      <c r="D59" s="42"/>
      <c r="E59" s="42"/>
      <c r="F59" s="211"/>
      <c r="G59" s="124"/>
      <c r="H59" s="43"/>
      <c r="I59" s="43" t="s">
        <v>311</v>
      </c>
      <c r="J59" s="118" t="s">
        <v>109</v>
      </c>
      <c r="K59" s="196">
        <f t="shared" ca="1" si="56"/>
        <v>3629</v>
      </c>
      <c r="L59" s="46">
        <f t="shared" ca="1" si="57"/>
        <v>3601</v>
      </c>
      <c r="M59" s="46">
        <f t="shared" ca="1" si="58"/>
        <v>3594</v>
      </c>
      <c r="N59" s="46">
        <f t="shared" ca="1" si="59"/>
        <v>3554</v>
      </c>
      <c r="O59" s="46">
        <f t="shared" ca="1" si="60"/>
        <v>3539</v>
      </c>
      <c r="P59" s="46">
        <f t="shared" ca="1" si="61"/>
        <v>3484</v>
      </c>
      <c r="Q59" s="46">
        <f t="shared" ca="1" si="62"/>
        <v>3482</v>
      </c>
      <c r="R59" s="46">
        <f t="shared" ca="1" si="63"/>
        <v>3434</v>
      </c>
      <c r="S59" s="46">
        <f t="shared" ca="1" si="64"/>
        <v>3374</v>
      </c>
      <c r="T59" s="46">
        <f t="shared" ca="1" si="65"/>
        <v>3294</v>
      </c>
      <c r="U59" s="46">
        <f t="shared" ca="1" si="66"/>
        <v>0</v>
      </c>
      <c r="V59" s="46">
        <f t="shared" ca="1" si="67"/>
        <v>0</v>
      </c>
      <c r="W59" s="46">
        <f t="shared" ca="1" si="68"/>
        <v>0</v>
      </c>
      <c r="X59" s="455">
        <f t="shared" ca="1" si="69"/>
        <v>2691.1538461538462</v>
      </c>
      <c r="Y59" s="42"/>
    </row>
    <row r="60" spans="1:25" x14ac:dyDescent="0.25">
      <c r="A60" s="42"/>
      <c r="B60" s="42"/>
      <c r="C60" s="42"/>
      <c r="D60" s="42"/>
      <c r="E60" s="42"/>
      <c r="F60" s="211"/>
      <c r="G60" s="124"/>
      <c r="H60" s="43"/>
      <c r="I60" s="43" t="s">
        <v>312</v>
      </c>
      <c r="J60" s="118" t="s">
        <v>111</v>
      </c>
      <c r="K60" s="196">
        <f t="shared" ca="1" si="56"/>
        <v>5337</v>
      </c>
      <c r="L60" s="46">
        <f t="shared" ca="1" si="57"/>
        <v>5302</v>
      </c>
      <c r="M60" s="46">
        <f t="shared" ca="1" si="58"/>
        <v>5333</v>
      </c>
      <c r="N60" s="46">
        <f t="shared" ca="1" si="59"/>
        <v>5398</v>
      </c>
      <c r="O60" s="46">
        <f t="shared" ca="1" si="60"/>
        <v>5408</v>
      </c>
      <c r="P60" s="46">
        <f t="shared" ca="1" si="61"/>
        <v>5445</v>
      </c>
      <c r="Q60" s="46">
        <f t="shared" ca="1" si="62"/>
        <v>5540</v>
      </c>
      <c r="R60" s="46">
        <f t="shared" ca="1" si="63"/>
        <v>5535</v>
      </c>
      <c r="S60" s="46">
        <f t="shared" ca="1" si="64"/>
        <v>5533</v>
      </c>
      <c r="T60" s="46">
        <f t="shared" ca="1" si="65"/>
        <v>5468</v>
      </c>
      <c r="U60" s="46">
        <f t="shared" ca="1" si="66"/>
        <v>0</v>
      </c>
      <c r="V60" s="46">
        <f t="shared" ca="1" si="67"/>
        <v>0</v>
      </c>
      <c r="W60" s="46">
        <f t="shared" ca="1" si="68"/>
        <v>0</v>
      </c>
      <c r="X60" s="455">
        <f t="shared" ca="1" si="69"/>
        <v>4176.8461538461543</v>
      </c>
      <c r="Y60" s="42"/>
    </row>
    <row r="61" spans="1:25" x14ac:dyDescent="0.25">
      <c r="A61" s="42"/>
      <c r="B61" s="42"/>
      <c r="C61" s="42"/>
      <c r="D61" s="42"/>
      <c r="E61" s="42"/>
      <c r="F61" s="211"/>
      <c r="G61" s="124"/>
      <c r="H61" s="42"/>
      <c r="I61" s="42"/>
      <c r="J61" s="42"/>
      <c r="K61" s="42"/>
      <c r="L61" s="42"/>
      <c r="M61" s="42"/>
      <c r="N61" s="42"/>
      <c r="O61" s="42"/>
      <c r="P61" s="42"/>
      <c r="Q61" s="42"/>
      <c r="R61" s="42"/>
      <c r="S61" s="42"/>
      <c r="T61" s="42"/>
      <c r="U61" s="42"/>
      <c r="V61" s="42"/>
      <c r="W61" s="42"/>
      <c r="X61" s="42"/>
      <c r="Y61" s="42"/>
    </row>
    <row r="62" spans="1:25" x14ac:dyDescent="0.25">
      <c r="A62" s="458"/>
      <c r="B62" s="458"/>
      <c r="C62" s="458"/>
      <c r="D62" s="458"/>
      <c r="E62" s="458"/>
      <c r="F62" s="459"/>
      <c r="G62" s="460"/>
      <c r="H62" s="458"/>
      <c r="I62" s="458"/>
      <c r="J62" s="458"/>
      <c r="K62" s="458"/>
      <c r="L62" s="458"/>
      <c r="M62" s="458"/>
      <c r="N62" s="458"/>
      <c r="O62" s="458"/>
      <c r="P62" s="458"/>
      <c r="Q62" s="458"/>
      <c r="R62" s="458"/>
      <c r="S62" s="458"/>
      <c r="T62" s="458"/>
      <c r="U62" s="458"/>
      <c r="V62" s="458"/>
      <c r="W62" s="458"/>
      <c r="X62" s="458"/>
      <c r="Y62" s="458"/>
    </row>
  </sheetData>
  <mergeCells count="1">
    <mergeCell ref="B3:C3"/>
  </mergeCells>
  <conditionalFormatting sqref="B14">
    <cfRule type="beginsWith" dxfId="45" priority="11" operator="beginsWith" text="LTC">
      <formula>LEFT(B14,LEN("LTC"))="LTC"</formula>
    </cfRule>
  </conditionalFormatting>
  <conditionalFormatting sqref="I6">
    <cfRule type="beginsWith" dxfId="44" priority="10" operator="beginsWith" text="LTC">
      <formula>LEFT(I6,LEN("LTC"))="LTC"</formula>
    </cfRule>
  </conditionalFormatting>
  <conditionalFormatting sqref="H19">
    <cfRule type="beginsWith" dxfId="43" priority="9" operator="beginsWith" text="LTC">
      <formula>LEFT(H19,LEN("LTC"))="LTC"</formula>
    </cfRule>
  </conditionalFormatting>
  <conditionalFormatting sqref="H30">
    <cfRule type="beginsWith" dxfId="42" priority="8" operator="beginsWith" text="LTC">
      <formula>LEFT(H30,LEN("LTC"))="LTC"</formula>
    </cfRule>
  </conditionalFormatting>
  <conditionalFormatting sqref="H8">
    <cfRule type="beginsWith" dxfId="41" priority="7" operator="beginsWith" text="LTC">
      <formula>LEFT(H8,LEN("LTC"))="LTC"</formula>
    </cfRule>
  </conditionalFormatting>
  <conditionalFormatting sqref="B32">
    <cfRule type="beginsWith" dxfId="40" priority="5" operator="beginsWith" text="LTC">
      <formula>LEFT(B32,LEN("LTC"))="LTC"</formula>
    </cfRule>
  </conditionalFormatting>
  <conditionalFormatting sqref="B26">
    <cfRule type="beginsWith" dxfId="39" priority="6" operator="beginsWith" text="LTC">
      <formula>LEFT(B26,LEN("LTC"))="LTC"</formula>
    </cfRule>
  </conditionalFormatting>
  <conditionalFormatting sqref="B8">
    <cfRule type="beginsWith" dxfId="38" priority="4" operator="beginsWith" text="LTC">
      <formula>LEFT(B8,LEN("LTC"))="LTC"</formula>
    </cfRule>
  </conditionalFormatting>
  <conditionalFormatting sqref="B20">
    <cfRule type="beginsWith" dxfId="37" priority="3" operator="beginsWith" text="LTC">
      <formula>LEFT(B20,LEN("LTC"))="LTC"</formula>
    </cfRule>
  </conditionalFormatting>
  <conditionalFormatting sqref="H52">
    <cfRule type="beginsWith" dxfId="36" priority="1" operator="beginsWith" text="LTC">
      <formula>LEFT(H52,LEN("LTC"))="LTC"</formula>
    </cfRule>
  </conditionalFormatting>
  <conditionalFormatting sqref="H41">
    <cfRule type="beginsWith" dxfId="35" priority="2" operator="beginsWith" text="LTC">
      <formula>LEFT(H41,LEN("LTC"))="LTC"</formula>
    </cfRule>
  </conditionalFormatting>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x14:formula1>
            <xm:f>SELECT!$A$24:$A$36</xm:f>
          </x14:formula1>
          <xm:sqref>E3</xm:sqref>
        </x14:dataValidation>
        <x14:dataValidation type="list" allowBlank="1" showInputMessage="1" showErrorMessage="1">
          <x14:formula1>
            <xm:f>SELECT!$A$24:$A$35</xm:f>
          </x14:formula1>
          <xm:sqref>E4:H4</xm:sqref>
        </x14:dataValidation>
        <x14:dataValidation type="list" allowBlank="1" showInputMessage="1" showErrorMessage="1">
          <x14:formula1>
            <xm:f>SELECT!$A$14:$A$21</xm:f>
          </x14:formula1>
          <xm:sqref>B3:B4 C3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7" tint="0.39997558519241921"/>
  </sheetPr>
  <dimension ref="A1:R42"/>
  <sheetViews>
    <sheetView showGridLines="0" zoomScale="80" zoomScaleNormal="80" workbookViewId="0">
      <selection activeCell="C5" sqref="C5"/>
    </sheetView>
  </sheetViews>
  <sheetFormatPr defaultColWidth="9.140625" defaultRowHeight="15" x14ac:dyDescent="0.25"/>
  <cols>
    <col min="1" max="1" width="1.7109375" style="458" customWidth="1"/>
    <col min="2" max="2" width="54.140625" style="458" customWidth="1"/>
    <col min="3" max="3" width="15" style="458" customWidth="1"/>
    <col min="4" max="16" width="15.7109375" style="458" customWidth="1"/>
    <col min="17" max="17" width="1.7109375" style="458" customWidth="1"/>
    <col min="18" max="18" width="9.140625" style="458" customWidth="1"/>
    <col min="19" max="16384" width="9.140625" style="458"/>
  </cols>
  <sheetData>
    <row r="1" spans="1:17" ht="18.75" x14ac:dyDescent="0.25">
      <c r="A1" s="42"/>
      <c r="B1" s="44" t="s">
        <v>417</v>
      </c>
      <c r="C1" s="42"/>
      <c r="D1" s="42"/>
      <c r="E1" s="42"/>
      <c r="F1" s="42"/>
      <c r="G1" s="42"/>
      <c r="H1" s="42"/>
      <c r="I1" s="42"/>
      <c r="J1" s="42"/>
      <c r="K1" s="42"/>
      <c r="L1" s="42"/>
      <c r="M1" s="42"/>
      <c r="N1" s="42"/>
      <c r="O1" s="42"/>
      <c r="P1" s="42"/>
      <c r="Q1" s="42"/>
    </row>
    <row r="2" spans="1:17" ht="9.9499999999999993" customHeight="1" thickBot="1" x14ac:dyDescent="0.3">
      <c r="A2" s="42"/>
      <c r="B2" s="93"/>
      <c r="C2" s="49"/>
      <c r="D2" s="49"/>
      <c r="E2" s="49"/>
      <c r="F2" s="49"/>
      <c r="G2" s="49"/>
      <c r="H2" s="49"/>
      <c r="I2" s="49"/>
      <c r="J2" s="49"/>
      <c r="K2" s="49"/>
      <c r="L2" s="49"/>
      <c r="M2" s="49"/>
      <c r="N2" s="49"/>
      <c r="O2" s="49"/>
      <c r="P2" s="49"/>
      <c r="Q2" s="42"/>
    </row>
    <row r="3" spans="1:17" ht="20.100000000000001" customHeight="1" thickBot="1" x14ac:dyDescent="0.3">
      <c r="A3" s="42"/>
      <c r="B3" s="255" t="s">
        <v>83</v>
      </c>
      <c r="C3" s="99" t="s">
        <v>167</v>
      </c>
      <c r="D3" s="49"/>
      <c r="E3" s="49"/>
      <c r="F3" s="49"/>
      <c r="G3" s="49"/>
      <c r="H3" s="49"/>
      <c r="I3" s="49"/>
      <c r="J3" s="49"/>
      <c r="K3" s="49"/>
      <c r="L3" s="49"/>
      <c r="M3" s="49"/>
      <c r="N3" s="49"/>
      <c r="O3" s="49"/>
      <c r="P3" s="49"/>
      <c r="Q3" s="42"/>
    </row>
    <row r="4" spans="1:17" ht="9.9499999999999993" customHeight="1" x14ac:dyDescent="0.25">
      <c r="A4" s="42"/>
      <c r="B4" s="94"/>
      <c r="C4" s="94"/>
      <c r="D4" s="94"/>
      <c r="E4" s="94"/>
      <c r="F4" s="94"/>
      <c r="G4" s="94"/>
      <c r="H4" s="94"/>
      <c r="I4" s="94"/>
      <c r="J4" s="94"/>
      <c r="K4" s="94"/>
      <c r="L4" s="94"/>
      <c r="M4" s="94"/>
      <c r="N4" s="94"/>
      <c r="O4" s="94"/>
      <c r="P4" s="94"/>
      <c r="Q4" s="121"/>
    </row>
    <row r="5" spans="1:17" ht="17.25" customHeight="1" x14ac:dyDescent="0.3">
      <c r="A5" s="42"/>
      <c r="B5" s="238" t="s">
        <v>324</v>
      </c>
      <c r="C5" s="231" t="str">
        <f>VLOOKUP(B3,SELECT!A1:C7,2,0)</f>
        <v>CP05-M04</v>
      </c>
      <c r="D5" s="231" t="str">
        <f>VLOOKUP(B3,SELECT!A1:C7,3,0)</f>
        <v>05-M04</v>
      </c>
      <c r="E5" s="50"/>
      <c r="F5" s="50"/>
      <c r="G5" s="50"/>
      <c r="H5" s="50"/>
      <c r="I5" s="50"/>
      <c r="J5" s="50"/>
      <c r="K5" s="50"/>
      <c r="L5" s="50"/>
      <c r="M5" s="50"/>
      <c r="N5" s="50"/>
      <c r="O5" s="50"/>
      <c r="P5" s="50"/>
      <c r="Q5" s="42"/>
    </row>
    <row r="6" spans="1:17" x14ac:dyDescent="0.25">
      <c r="A6" s="42"/>
      <c r="B6" s="42"/>
      <c r="C6" s="42"/>
      <c r="D6" s="42"/>
      <c r="E6" s="42"/>
      <c r="F6" s="42"/>
      <c r="G6" s="42"/>
      <c r="H6" s="42"/>
      <c r="I6" s="42"/>
      <c r="J6" s="42"/>
      <c r="K6" s="42"/>
      <c r="L6" s="42"/>
      <c r="M6" s="42"/>
      <c r="N6" s="42"/>
      <c r="O6" s="42"/>
      <c r="P6" s="42"/>
      <c r="Q6" s="42"/>
    </row>
    <row r="7" spans="1:17" x14ac:dyDescent="0.25">
      <c r="A7" s="42"/>
      <c r="B7" s="42"/>
      <c r="C7" s="42"/>
      <c r="D7" s="42"/>
      <c r="E7" s="42"/>
      <c r="F7" s="42"/>
      <c r="G7" s="42"/>
      <c r="H7" s="42"/>
      <c r="I7" s="42"/>
      <c r="J7" s="42"/>
      <c r="K7" s="42"/>
      <c r="L7" s="42"/>
      <c r="M7" s="42"/>
      <c r="N7" s="42"/>
      <c r="O7" s="42"/>
      <c r="P7" s="42"/>
      <c r="Q7" s="42"/>
    </row>
    <row r="8" spans="1:17" x14ac:dyDescent="0.25">
      <c r="A8" s="42"/>
      <c r="B8" s="42"/>
      <c r="C8" s="42"/>
      <c r="D8" s="42"/>
      <c r="E8" s="42"/>
      <c r="F8" s="42"/>
      <c r="G8" s="42"/>
      <c r="H8" s="42"/>
      <c r="I8" s="42"/>
      <c r="J8" s="42"/>
      <c r="K8" s="42"/>
      <c r="L8" s="42"/>
      <c r="M8" s="42"/>
      <c r="N8" s="42"/>
      <c r="O8" s="42"/>
      <c r="P8" s="42"/>
      <c r="Q8" s="42"/>
    </row>
    <row r="9" spans="1:17" x14ac:dyDescent="0.25">
      <c r="A9" s="42"/>
      <c r="B9" s="42"/>
      <c r="C9" s="42"/>
      <c r="D9" s="42"/>
      <c r="E9" s="42"/>
      <c r="F9" s="42"/>
      <c r="G9" s="42"/>
      <c r="H9" s="42"/>
      <c r="I9" s="42"/>
      <c r="J9" s="42"/>
      <c r="K9" s="42"/>
      <c r="L9" s="42"/>
      <c r="M9" s="42"/>
      <c r="N9" s="42"/>
      <c r="O9" s="42"/>
      <c r="P9" s="42"/>
      <c r="Q9" s="42"/>
    </row>
    <row r="10" spans="1:17" x14ac:dyDescent="0.25">
      <c r="A10" s="42"/>
      <c r="B10" s="42"/>
      <c r="C10" s="42"/>
      <c r="D10" s="42"/>
      <c r="E10" s="42"/>
      <c r="F10" s="42"/>
      <c r="G10" s="42"/>
      <c r="H10" s="42"/>
      <c r="I10" s="42"/>
      <c r="J10" s="42"/>
      <c r="K10" s="42"/>
      <c r="L10" s="42"/>
      <c r="M10" s="42"/>
      <c r="N10" s="42"/>
      <c r="O10" s="42"/>
      <c r="P10" s="42"/>
      <c r="Q10" s="42"/>
    </row>
    <row r="11" spans="1:17" x14ac:dyDescent="0.25">
      <c r="A11" s="42"/>
      <c r="B11" s="42"/>
      <c r="C11" s="42"/>
      <c r="D11" s="42"/>
      <c r="E11" s="42"/>
      <c r="F11" s="42"/>
      <c r="G11" s="42"/>
      <c r="H11" s="42"/>
      <c r="I11" s="42"/>
      <c r="J11" s="42"/>
      <c r="K11" s="42"/>
      <c r="L11" s="42"/>
      <c r="M11" s="42"/>
      <c r="N11" s="42"/>
      <c r="O11" s="42"/>
      <c r="P11" s="42"/>
      <c r="Q11" s="42"/>
    </row>
    <row r="12" spans="1:17" x14ac:dyDescent="0.25">
      <c r="A12" s="42"/>
      <c r="B12" s="42"/>
      <c r="C12" s="42"/>
      <c r="D12" s="42"/>
      <c r="E12" s="42"/>
      <c r="F12" s="42"/>
      <c r="G12" s="42"/>
      <c r="H12" s="42"/>
      <c r="I12" s="42"/>
      <c r="J12" s="42"/>
      <c r="K12" s="42"/>
      <c r="L12" s="42"/>
      <c r="M12" s="42"/>
      <c r="N12" s="42"/>
      <c r="O12" s="42"/>
      <c r="P12" s="42"/>
      <c r="Q12" s="42"/>
    </row>
    <row r="13" spans="1:17" x14ac:dyDescent="0.25">
      <c r="A13" s="42"/>
      <c r="B13" s="42"/>
      <c r="C13" s="42"/>
      <c r="D13" s="42"/>
      <c r="E13" s="42"/>
      <c r="F13" s="42"/>
      <c r="G13" s="42"/>
      <c r="H13" s="42"/>
      <c r="I13" s="42"/>
      <c r="J13" s="42"/>
      <c r="K13" s="42"/>
      <c r="L13" s="42"/>
      <c r="M13" s="42"/>
      <c r="N13" s="42"/>
      <c r="O13" s="42"/>
      <c r="P13" s="42"/>
      <c r="Q13" s="42"/>
    </row>
    <row r="14" spans="1:17" x14ac:dyDescent="0.25">
      <c r="A14" s="42"/>
      <c r="B14" s="42"/>
      <c r="C14" s="42"/>
      <c r="D14" s="42"/>
      <c r="E14" s="42"/>
      <c r="F14" s="42"/>
      <c r="G14" s="42"/>
      <c r="H14" s="42"/>
      <c r="I14" s="42"/>
      <c r="J14" s="42"/>
      <c r="K14" s="42"/>
      <c r="L14" s="42"/>
      <c r="M14" s="42"/>
      <c r="N14" s="42"/>
      <c r="O14" s="42"/>
      <c r="P14" s="42"/>
      <c r="Q14" s="42"/>
    </row>
    <row r="15" spans="1:17" x14ac:dyDescent="0.25">
      <c r="A15" s="42"/>
      <c r="B15" s="42"/>
      <c r="C15" s="42"/>
      <c r="D15" s="42"/>
      <c r="E15" s="42"/>
      <c r="F15" s="42"/>
      <c r="G15" s="42"/>
      <c r="H15" s="42"/>
      <c r="I15" s="42"/>
      <c r="J15" s="42"/>
      <c r="K15" s="42"/>
      <c r="L15" s="42"/>
      <c r="M15" s="42"/>
      <c r="N15" s="42"/>
      <c r="O15" s="42"/>
      <c r="P15" s="42"/>
      <c r="Q15" s="42"/>
    </row>
    <row r="16" spans="1:17" x14ac:dyDescent="0.25">
      <c r="A16" s="42"/>
      <c r="B16" s="42"/>
      <c r="C16" s="42"/>
      <c r="D16" s="42"/>
      <c r="E16" s="42"/>
      <c r="F16" s="42"/>
      <c r="G16" s="42"/>
      <c r="H16" s="42"/>
      <c r="I16" s="42"/>
      <c r="J16" s="42"/>
      <c r="K16" s="42"/>
      <c r="L16" s="42"/>
      <c r="M16" s="42"/>
      <c r="N16" s="42"/>
      <c r="O16" s="42"/>
      <c r="P16" s="42"/>
      <c r="Q16" s="42"/>
    </row>
    <row r="17" spans="1:18" x14ac:dyDescent="0.25">
      <c r="A17" s="42"/>
      <c r="B17" s="42"/>
      <c r="C17" s="42"/>
      <c r="D17" s="42"/>
      <c r="E17" s="42"/>
      <c r="F17" s="42"/>
      <c r="G17" s="42"/>
      <c r="H17" s="42"/>
      <c r="I17" s="42"/>
      <c r="J17" s="42"/>
      <c r="K17" s="42"/>
      <c r="L17" s="42"/>
      <c r="M17" s="42"/>
      <c r="N17" s="42"/>
      <c r="O17" s="42"/>
      <c r="P17" s="42"/>
      <c r="Q17" s="42"/>
    </row>
    <row r="18" spans="1:18" x14ac:dyDescent="0.25">
      <c r="A18" s="42"/>
      <c r="B18" s="42"/>
      <c r="C18" s="42"/>
      <c r="D18" s="42"/>
      <c r="E18" s="42"/>
      <c r="F18" s="42"/>
      <c r="G18" s="42"/>
      <c r="H18" s="42"/>
      <c r="I18" s="42"/>
      <c r="J18" s="42"/>
      <c r="K18" s="42"/>
      <c r="L18" s="42"/>
      <c r="M18" s="42"/>
      <c r="N18" s="42"/>
      <c r="O18" s="42"/>
      <c r="P18" s="42"/>
      <c r="Q18" s="42"/>
    </row>
    <row r="19" spans="1:18" x14ac:dyDescent="0.25">
      <c r="A19" s="42"/>
      <c r="B19" s="42"/>
      <c r="C19" s="42"/>
      <c r="D19" s="42"/>
      <c r="E19" s="42"/>
      <c r="F19" s="42"/>
      <c r="G19" s="42"/>
      <c r="H19" s="42"/>
      <c r="I19" s="42"/>
      <c r="J19" s="42"/>
      <c r="K19" s="42"/>
      <c r="L19" s="42"/>
      <c r="M19" s="42"/>
      <c r="N19" s="42"/>
      <c r="O19" s="42"/>
      <c r="P19" s="42"/>
      <c r="Q19" s="42"/>
    </row>
    <row r="20" spans="1:18" x14ac:dyDescent="0.25">
      <c r="A20" s="42"/>
      <c r="B20" s="42"/>
      <c r="C20" s="42"/>
      <c r="D20" s="42"/>
      <c r="E20" s="42"/>
      <c r="F20" s="42"/>
      <c r="G20" s="42"/>
      <c r="H20" s="42"/>
      <c r="I20" s="42"/>
      <c r="J20" s="42"/>
      <c r="K20" s="42"/>
      <c r="L20" s="42"/>
      <c r="M20" s="42"/>
      <c r="N20" s="42"/>
      <c r="O20" s="42"/>
      <c r="P20" s="42"/>
      <c r="Q20" s="42"/>
    </row>
    <row r="21" spans="1:18" x14ac:dyDescent="0.25">
      <c r="A21" s="42"/>
      <c r="B21" s="42"/>
      <c r="C21" s="42"/>
      <c r="D21" s="42"/>
      <c r="E21" s="42"/>
      <c r="F21" s="42"/>
      <c r="G21" s="42"/>
      <c r="H21" s="42"/>
      <c r="I21" s="42"/>
      <c r="J21" s="42"/>
      <c r="K21" s="42"/>
      <c r="L21" s="42"/>
      <c r="M21" s="42"/>
      <c r="N21" s="42"/>
      <c r="O21" s="42"/>
      <c r="P21" s="42"/>
      <c r="Q21" s="42"/>
    </row>
    <row r="22" spans="1:18" x14ac:dyDescent="0.25">
      <c r="A22" s="42"/>
      <c r="B22" s="42"/>
      <c r="C22" s="42"/>
      <c r="D22" s="42"/>
      <c r="E22" s="42"/>
      <c r="F22" s="42"/>
      <c r="G22" s="42"/>
      <c r="H22" s="42"/>
      <c r="I22" s="42"/>
      <c r="J22" s="42"/>
      <c r="K22" s="42"/>
      <c r="L22" s="42"/>
      <c r="M22" s="42"/>
      <c r="N22" s="42"/>
      <c r="O22" s="42"/>
      <c r="P22" s="42"/>
      <c r="Q22" s="42"/>
    </row>
    <row r="23" spans="1:18" x14ac:dyDescent="0.25">
      <c r="A23" s="42"/>
      <c r="B23" s="104"/>
      <c r="C23" s="42"/>
      <c r="D23" s="42"/>
      <c r="E23" s="42"/>
      <c r="F23" s="42"/>
      <c r="G23" s="42"/>
      <c r="H23" s="42"/>
      <c r="I23" s="42"/>
      <c r="J23" s="42"/>
      <c r="K23" s="42"/>
      <c r="L23" s="42"/>
      <c r="M23" s="42"/>
      <c r="N23" s="42"/>
      <c r="O23" s="42"/>
      <c r="P23" s="42"/>
      <c r="Q23" s="42"/>
      <c r="R23" s="461"/>
    </row>
    <row r="24" spans="1:18" x14ac:dyDescent="0.25">
      <c r="A24" s="42"/>
      <c r="B24" s="42"/>
      <c r="C24" s="42"/>
      <c r="D24" s="42"/>
      <c r="E24" s="42"/>
      <c r="F24" s="42"/>
      <c r="G24" s="42"/>
      <c r="H24" s="42"/>
      <c r="I24" s="42"/>
      <c r="J24" s="42"/>
      <c r="K24" s="42"/>
      <c r="L24" s="42"/>
      <c r="M24" s="42"/>
      <c r="N24" s="42"/>
      <c r="O24" s="42"/>
      <c r="P24" s="42"/>
      <c r="Q24" s="124"/>
    </row>
    <row r="25" spans="1:18" x14ac:dyDescent="0.25">
      <c r="A25" s="42"/>
      <c r="B25" s="42"/>
      <c r="C25" s="105" t="s">
        <v>273</v>
      </c>
      <c r="D25" s="303">
        <v>43556</v>
      </c>
      <c r="E25" s="304">
        <v>43586</v>
      </c>
      <c r="F25" s="304">
        <v>43617</v>
      </c>
      <c r="G25" s="304">
        <v>43647</v>
      </c>
      <c r="H25" s="304">
        <v>43678</v>
      </c>
      <c r="I25" s="304">
        <v>43709</v>
      </c>
      <c r="J25" s="304">
        <v>43739</v>
      </c>
      <c r="K25" s="304">
        <v>43770</v>
      </c>
      <c r="L25" s="304">
        <v>43800</v>
      </c>
      <c r="M25" s="304">
        <v>43831</v>
      </c>
      <c r="N25" s="304">
        <v>43862</v>
      </c>
      <c r="O25" s="304">
        <v>43891</v>
      </c>
      <c r="P25" s="304">
        <v>43922</v>
      </c>
      <c r="Q25" s="125"/>
    </row>
    <row r="26" spans="1:18" x14ac:dyDescent="0.25">
      <c r="A26" s="42"/>
      <c r="B26" s="279" t="s">
        <v>326</v>
      </c>
      <c r="C26" s="280" t="s">
        <v>95</v>
      </c>
      <c r="D26" s="281">
        <f t="shared" ref="D26:P26" ca="1" si="0">IFERROR(ROUND(AVERAGE(D27:D34),3),"-")</f>
        <v>0.56999999999999995</v>
      </c>
      <c r="E26" s="282">
        <f t="shared" ca="1" si="0"/>
        <v>0.51900000000000002</v>
      </c>
      <c r="F26" s="282">
        <f t="shared" ca="1" si="0"/>
        <v>0.47299999999999998</v>
      </c>
      <c r="G26" s="282">
        <f t="shared" ca="1" si="0"/>
        <v>0.435</v>
      </c>
      <c r="H26" s="282">
        <f t="shared" ca="1" si="0"/>
        <v>0.442</v>
      </c>
      <c r="I26" s="282">
        <f t="shared" ca="1" si="0"/>
        <v>0.45400000000000001</v>
      </c>
      <c r="J26" s="282">
        <f t="shared" ca="1" si="0"/>
        <v>0.47299999999999998</v>
      </c>
      <c r="K26" s="282">
        <f t="shared" ca="1" si="0"/>
        <v>0.46800000000000003</v>
      </c>
      <c r="L26" s="282">
        <f t="shared" ca="1" si="0"/>
        <v>0.48</v>
      </c>
      <c r="M26" s="282">
        <f t="shared" ca="1" si="0"/>
        <v>0.49299999999999999</v>
      </c>
      <c r="N26" s="282" t="str">
        <f t="shared" ca="1" si="0"/>
        <v>-</v>
      </c>
      <c r="O26" s="282" t="str">
        <f t="shared" ca="1" si="0"/>
        <v>-</v>
      </c>
      <c r="P26" s="282" t="str">
        <f t="shared" ca="1" si="0"/>
        <v>-</v>
      </c>
      <c r="Q26" s="122"/>
    </row>
    <row r="27" spans="1:18" x14ac:dyDescent="0.25">
      <c r="A27" s="42"/>
      <c r="B27" s="96" t="s">
        <v>96</v>
      </c>
      <c r="C27" s="96" t="s">
        <v>97</v>
      </c>
      <c r="D27" s="102">
        <f ca="1">IFERROR(ROUND(SUMIFS(OFFSET(REL_D,,MATCH($C$5,IND,0)-1),REL_D,D$25,IF(LEFT($C27,1)="N",NwID,OrgID),$C27)/SUMIFS(OFFSET(REL_D,,MATCH($D$5,IND,0)-1),REL_D,D$25,IF(LEFT($C27,1)="N",NwID,OrgID),$C27),3),"-")</f>
        <v>0.626</v>
      </c>
      <c r="E27" s="226">
        <f t="shared" ref="D27:P34" ca="1" si="1">IFERROR(ROUND(SUMIFS(OFFSET(REL_D,,MATCH($C$5,IND,0)-1),REL_D,E$25,IF(LEFT($C27,1)="N",NwID,OrgID),$C27)/SUMIFS(OFFSET(REL_D,,MATCH($D$5,IND,0)-1),REL_D,E$25,IF(LEFT($C27,1)="N",NwID,OrgID),$C27),3),"-")</f>
        <v>0.55100000000000005</v>
      </c>
      <c r="F27" s="226">
        <f t="shared" ca="1" si="1"/>
        <v>0.45600000000000002</v>
      </c>
      <c r="G27" s="226">
        <f t="shared" ca="1" si="1"/>
        <v>0.45700000000000002</v>
      </c>
      <c r="H27" s="226">
        <f t="shared" ca="1" si="1"/>
        <v>0.441</v>
      </c>
      <c r="I27" s="226">
        <f t="shared" ca="1" si="1"/>
        <v>0.44900000000000001</v>
      </c>
      <c r="J27" s="226">
        <f t="shared" ca="1" si="1"/>
        <v>0.45700000000000002</v>
      </c>
      <c r="K27" s="226">
        <f t="shared" ca="1" si="1"/>
        <v>0.41799999999999998</v>
      </c>
      <c r="L27" s="226">
        <f t="shared" ca="1" si="1"/>
        <v>0.40600000000000003</v>
      </c>
      <c r="M27" s="226">
        <f t="shared" ca="1" si="1"/>
        <v>0.39100000000000001</v>
      </c>
      <c r="N27" s="226" t="str">
        <f t="shared" ca="1" si="1"/>
        <v>-</v>
      </c>
      <c r="O27" s="226" t="str">
        <f t="shared" ca="1" si="1"/>
        <v>-</v>
      </c>
      <c r="P27" s="226" t="str">
        <f t="shared" ca="1" si="1"/>
        <v>-</v>
      </c>
      <c r="Q27" s="103"/>
    </row>
    <row r="28" spans="1:18" x14ac:dyDescent="0.25">
      <c r="A28" s="42"/>
      <c r="B28" s="96" t="s">
        <v>98</v>
      </c>
      <c r="C28" s="96" t="s">
        <v>99</v>
      </c>
      <c r="D28" s="102">
        <f ca="1">IFERROR(ROUND(SUMIFS(OFFSET(REL_D,,MATCH($C$5,IND,0)-1),REL_D,D$25,IF(LEFT($C28,1)="N",NwID,OrgID),$C28)/SUMIFS(OFFSET(REL_D,,MATCH($D$5,IND,0)-1),REL_D,D$25,IF(LEFT($C28,1)="N",NwID,OrgID),$C28),3),"-")</f>
        <v>0.57599999999999996</v>
      </c>
      <c r="E28" s="226">
        <f t="shared" ca="1" si="1"/>
        <v>0.54</v>
      </c>
      <c r="F28" s="226">
        <f t="shared" ca="1" si="1"/>
        <v>0.55000000000000004</v>
      </c>
      <c r="G28" s="226">
        <f t="shared" ca="1" si="1"/>
        <v>0.52500000000000002</v>
      </c>
      <c r="H28" s="226">
        <f t="shared" ca="1" si="1"/>
        <v>0.54600000000000004</v>
      </c>
      <c r="I28" s="226">
        <f t="shared" ca="1" si="1"/>
        <v>0.57299999999999995</v>
      </c>
      <c r="J28" s="226">
        <f t="shared" ca="1" si="1"/>
        <v>0.61799999999999999</v>
      </c>
      <c r="K28" s="226">
        <f t="shared" ca="1" si="1"/>
        <v>0.61799999999999999</v>
      </c>
      <c r="L28" s="226">
        <f t="shared" ca="1" si="1"/>
        <v>0.64200000000000002</v>
      </c>
      <c r="M28" s="226">
        <f t="shared" ca="1" si="1"/>
        <v>0.627</v>
      </c>
      <c r="N28" s="226" t="str">
        <f t="shared" ca="1" si="1"/>
        <v>-</v>
      </c>
      <c r="O28" s="226" t="str">
        <f t="shared" ca="1" si="1"/>
        <v>-</v>
      </c>
      <c r="P28" s="226" t="str">
        <f t="shared" ca="1" si="1"/>
        <v>-</v>
      </c>
      <c r="Q28" s="103"/>
    </row>
    <row r="29" spans="1:18" x14ac:dyDescent="0.25">
      <c r="A29" s="42"/>
      <c r="B29" s="96" t="s">
        <v>100</v>
      </c>
      <c r="C29" s="96" t="s">
        <v>101</v>
      </c>
      <c r="D29" s="102">
        <f t="shared" ca="1" si="1"/>
        <v>0.36699999999999999</v>
      </c>
      <c r="E29" s="226">
        <f t="shared" ca="1" si="1"/>
        <v>0.36299999999999999</v>
      </c>
      <c r="F29" s="226">
        <f t="shared" ca="1" si="1"/>
        <v>0.376</v>
      </c>
      <c r="G29" s="226">
        <f t="shared" ca="1" si="1"/>
        <v>0.36199999999999999</v>
      </c>
      <c r="H29" s="226">
        <f t="shared" ca="1" si="1"/>
        <v>0.35899999999999999</v>
      </c>
      <c r="I29" s="226">
        <f t="shared" ca="1" si="1"/>
        <v>0.34899999999999998</v>
      </c>
      <c r="J29" s="226">
        <f t="shared" ca="1" si="1"/>
        <v>0.311</v>
      </c>
      <c r="K29" s="226">
        <f t="shared" ca="1" si="1"/>
        <v>0.26700000000000002</v>
      </c>
      <c r="L29" s="226">
        <f t="shared" ca="1" si="1"/>
        <v>0.27800000000000002</v>
      </c>
      <c r="M29" s="226">
        <f t="shared" ca="1" si="1"/>
        <v>0.27</v>
      </c>
      <c r="N29" s="226" t="str">
        <f t="shared" ca="1" si="1"/>
        <v>-</v>
      </c>
      <c r="O29" s="226" t="str">
        <f t="shared" ca="1" si="1"/>
        <v>-</v>
      </c>
      <c r="P29" s="226" t="str">
        <f t="shared" ca="1" si="1"/>
        <v>-</v>
      </c>
      <c r="Q29" s="103"/>
    </row>
    <row r="30" spans="1:18" x14ac:dyDescent="0.25">
      <c r="A30" s="42"/>
      <c r="B30" s="96" t="s">
        <v>102</v>
      </c>
      <c r="C30" s="96" t="s">
        <v>103</v>
      </c>
      <c r="D30" s="102">
        <f t="shared" ca="1" si="1"/>
        <v>0.59399999999999997</v>
      </c>
      <c r="E30" s="226">
        <f t="shared" ca="1" si="1"/>
        <v>0.504</v>
      </c>
      <c r="F30" s="226">
        <f t="shared" ca="1" si="1"/>
        <v>0.47899999999999998</v>
      </c>
      <c r="G30" s="226">
        <f t="shared" ca="1" si="1"/>
        <v>0.46700000000000003</v>
      </c>
      <c r="H30" s="226">
        <f t="shared" ca="1" si="1"/>
        <v>0.50800000000000001</v>
      </c>
      <c r="I30" s="226">
        <f t="shared" ca="1" si="1"/>
        <v>0.53300000000000003</v>
      </c>
      <c r="J30" s="226">
        <f t="shared" ca="1" si="1"/>
        <v>0.504</v>
      </c>
      <c r="K30" s="226">
        <f t="shared" ca="1" si="1"/>
        <v>0.51700000000000002</v>
      </c>
      <c r="L30" s="226">
        <f t="shared" ca="1" si="1"/>
        <v>0.51700000000000002</v>
      </c>
      <c r="M30" s="226">
        <f t="shared" ca="1" si="1"/>
        <v>0.48199999999999998</v>
      </c>
      <c r="N30" s="226" t="str">
        <f t="shared" ca="1" si="1"/>
        <v>-</v>
      </c>
      <c r="O30" s="226" t="str">
        <f t="shared" ca="1" si="1"/>
        <v>-</v>
      </c>
      <c r="P30" s="226" t="str">
        <f t="shared" ca="1" si="1"/>
        <v>-</v>
      </c>
      <c r="Q30" s="103"/>
    </row>
    <row r="31" spans="1:18" x14ac:dyDescent="0.25">
      <c r="A31" s="42"/>
      <c r="B31" s="96" t="s">
        <v>104</v>
      </c>
      <c r="C31" s="96" t="s">
        <v>105</v>
      </c>
      <c r="D31" s="102">
        <f t="shared" ca="1" si="1"/>
        <v>0.496</v>
      </c>
      <c r="E31" s="226">
        <f t="shared" ca="1" si="1"/>
        <v>0.46300000000000002</v>
      </c>
      <c r="F31" s="226">
        <f t="shared" ca="1" si="1"/>
        <v>0.38500000000000001</v>
      </c>
      <c r="G31" s="226">
        <f t="shared" ca="1" si="1"/>
        <v>0.27100000000000002</v>
      </c>
      <c r="H31" s="226">
        <f t="shared" ca="1" si="1"/>
        <v>0.26200000000000001</v>
      </c>
      <c r="I31" s="226">
        <f t="shared" ca="1" si="1"/>
        <v>0.28299999999999997</v>
      </c>
      <c r="J31" s="226">
        <f t="shared" ca="1" si="1"/>
        <v>0.32500000000000001</v>
      </c>
      <c r="K31" s="226">
        <f t="shared" ca="1" si="1"/>
        <v>0.312</v>
      </c>
      <c r="L31" s="226">
        <f t="shared" ca="1" si="1"/>
        <v>0.34399999999999997</v>
      </c>
      <c r="M31" s="226">
        <f t="shared" ca="1" si="1"/>
        <v>0.35699999999999998</v>
      </c>
      <c r="N31" s="226" t="str">
        <f t="shared" ca="1" si="1"/>
        <v>-</v>
      </c>
      <c r="O31" s="226" t="str">
        <f t="shared" ca="1" si="1"/>
        <v>-</v>
      </c>
      <c r="P31" s="226" t="str">
        <f t="shared" ca="1" si="1"/>
        <v>-</v>
      </c>
      <c r="Q31" s="103"/>
    </row>
    <row r="32" spans="1:18" x14ac:dyDescent="0.25">
      <c r="A32" s="42"/>
      <c r="B32" s="96" t="s">
        <v>106</v>
      </c>
      <c r="C32" s="96" t="s">
        <v>107</v>
      </c>
      <c r="D32" s="102">
        <f t="shared" ca="1" si="1"/>
        <v>0.64300000000000002</v>
      </c>
      <c r="E32" s="226">
        <f t="shared" ca="1" si="1"/>
        <v>0.58299999999999996</v>
      </c>
      <c r="F32" s="226">
        <f t="shared" ca="1" si="1"/>
        <v>0.54500000000000004</v>
      </c>
      <c r="G32" s="226">
        <f t="shared" ca="1" si="1"/>
        <v>0.498</v>
      </c>
      <c r="H32" s="226">
        <f t="shared" ca="1" si="1"/>
        <v>0.50900000000000001</v>
      </c>
      <c r="I32" s="226">
        <f t="shared" ca="1" si="1"/>
        <v>0.52400000000000002</v>
      </c>
      <c r="J32" s="226">
        <f t="shared" ca="1" si="1"/>
        <v>0.54100000000000004</v>
      </c>
      <c r="K32" s="226">
        <f t="shared" ca="1" si="1"/>
        <v>0.55000000000000004</v>
      </c>
      <c r="L32" s="226">
        <f t="shared" ca="1" si="1"/>
        <v>0.55700000000000005</v>
      </c>
      <c r="M32" s="226">
        <f t="shared" ca="1" si="1"/>
        <v>0.60899999999999999</v>
      </c>
      <c r="N32" s="226" t="str">
        <f t="shared" ca="1" si="1"/>
        <v>-</v>
      </c>
      <c r="O32" s="226" t="str">
        <f t="shared" ca="1" si="1"/>
        <v>-</v>
      </c>
      <c r="P32" s="226" t="str">
        <f t="shared" ca="1" si="1"/>
        <v>-</v>
      </c>
      <c r="Q32" s="103"/>
    </row>
    <row r="33" spans="1:17" x14ac:dyDescent="0.25">
      <c r="A33" s="42"/>
      <c r="B33" s="96" t="s">
        <v>108</v>
      </c>
      <c r="C33" s="96" t="s">
        <v>109</v>
      </c>
      <c r="D33" s="102">
        <f t="shared" ca="1" si="1"/>
        <v>0.75</v>
      </c>
      <c r="E33" s="226">
        <f t="shared" ca="1" si="1"/>
        <v>0.72199999999999998</v>
      </c>
      <c r="F33" s="226">
        <f t="shared" ca="1" si="1"/>
        <v>0.621</v>
      </c>
      <c r="G33" s="226">
        <f t="shared" ca="1" si="1"/>
        <v>0.59399999999999997</v>
      </c>
      <c r="H33" s="226">
        <f t="shared" ca="1" si="1"/>
        <v>0.57399999999999995</v>
      </c>
      <c r="I33" s="226">
        <f t="shared" ca="1" si="1"/>
        <v>0.58699999999999997</v>
      </c>
      <c r="J33" s="226">
        <f t="shared" ca="1" si="1"/>
        <v>0.60899999999999999</v>
      </c>
      <c r="K33" s="226">
        <f t="shared" ca="1" si="1"/>
        <v>0.59499999999999997</v>
      </c>
      <c r="L33" s="226">
        <f t="shared" ca="1" si="1"/>
        <v>0.61299999999999999</v>
      </c>
      <c r="M33" s="226">
        <f t="shared" ca="1" si="1"/>
        <v>0.70899999999999996</v>
      </c>
      <c r="N33" s="226" t="str">
        <f t="shared" ca="1" si="1"/>
        <v>-</v>
      </c>
      <c r="O33" s="226" t="str">
        <f t="shared" ca="1" si="1"/>
        <v>-</v>
      </c>
      <c r="P33" s="226" t="str">
        <f t="shared" ca="1" si="1"/>
        <v>-</v>
      </c>
      <c r="Q33" s="103"/>
    </row>
    <row r="34" spans="1:17" x14ac:dyDescent="0.25">
      <c r="A34" s="42"/>
      <c r="B34" s="143" t="s">
        <v>110</v>
      </c>
      <c r="C34" s="143" t="s">
        <v>111</v>
      </c>
      <c r="D34" s="102">
        <f t="shared" ca="1" si="1"/>
        <v>0.50600000000000001</v>
      </c>
      <c r="E34" s="226">
        <f t="shared" ca="1" si="1"/>
        <v>0.42399999999999999</v>
      </c>
      <c r="F34" s="226">
        <f t="shared" ca="1" si="1"/>
        <v>0.374</v>
      </c>
      <c r="G34" s="226">
        <f t="shared" ca="1" si="1"/>
        <v>0.309</v>
      </c>
      <c r="H34" s="226">
        <f t="shared" ca="1" si="1"/>
        <v>0.33600000000000002</v>
      </c>
      <c r="I34" s="226">
        <f t="shared" ca="1" si="1"/>
        <v>0.33600000000000002</v>
      </c>
      <c r="J34" s="226">
        <f t="shared" ca="1" si="1"/>
        <v>0.41899999999999998</v>
      </c>
      <c r="K34" s="226">
        <f t="shared" ca="1" si="1"/>
        <v>0.46400000000000002</v>
      </c>
      <c r="L34" s="226">
        <f t="shared" ca="1" si="1"/>
        <v>0.47899999999999998</v>
      </c>
      <c r="M34" s="226">
        <f t="shared" ca="1" si="1"/>
        <v>0.5</v>
      </c>
      <c r="N34" s="226" t="str">
        <f t="shared" ca="1" si="1"/>
        <v>-</v>
      </c>
      <c r="O34" s="226" t="str">
        <f t="shared" ca="1" si="1"/>
        <v>-</v>
      </c>
      <c r="P34" s="226" t="str">
        <f t="shared" ca="1" si="1"/>
        <v>-</v>
      </c>
      <c r="Q34" s="103"/>
    </row>
    <row r="35" spans="1:17" x14ac:dyDescent="0.25">
      <c r="A35" s="42"/>
      <c r="B35" s="274" t="s">
        <v>169</v>
      </c>
      <c r="C35" s="274"/>
      <c r="D35" s="275" t="s">
        <v>274</v>
      </c>
      <c r="E35" s="276"/>
      <c r="F35" s="277"/>
      <c r="G35" s="277"/>
      <c r="H35" s="277"/>
      <c r="I35" s="277"/>
      <c r="J35" s="278"/>
      <c r="K35" s="278"/>
      <c r="L35" s="278"/>
      <c r="M35" s="278"/>
      <c r="N35" s="278"/>
      <c r="O35" s="278"/>
      <c r="P35" s="278"/>
      <c r="Q35" s="123"/>
    </row>
    <row r="36" spans="1:17" x14ac:dyDescent="0.25">
      <c r="A36" s="42"/>
      <c r="B36" s="59" t="s">
        <v>275</v>
      </c>
      <c r="C36" s="162" t="str">
        <f>C5&amp;"%T1"</f>
        <v>CP05-M04%T1</v>
      </c>
      <c r="D36" s="63">
        <f>IFERROR(VLOOKUP(C36,TARGETS!A1:I47,2,0),"")</f>
        <v>0.7</v>
      </c>
      <c r="E36" s="62"/>
      <c r="F36" s="97"/>
      <c r="G36" s="97"/>
      <c r="H36" s="97"/>
      <c r="I36" s="97"/>
      <c r="J36" s="97"/>
      <c r="K36" s="97"/>
      <c r="L36" s="97"/>
      <c r="M36" s="97"/>
      <c r="N36" s="97"/>
      <c r="O36" s="55"/>
      <c r="P36" s="55"/>
      <c r="Q36" s="96"/>
    </row>
    <row r="37" spans="1:17" x14ac:dyDescent="0.25">
      <c r="A37" s="42"/>
      <c r="B37" s="259" t="s">
        <v>276</v>
      </c>
      <c r="C37" s="271" t="str">
        <f>C5&amp;"%T2"</f>
        <v>CP05-M04%T2</v>
      </c>
      <c r="D37" s="262" t="str">
        <f>IFERROR(VLOOKUP(C37,TARGETS!A2:I48,2,0)," ")</f>
        <v xml:space="preserve"> </v>
      </c>
      <c r="E37" s="259"/>
      <c r="F37" s="272"/>
      <c r="G37" s="272"/>
      <c r="H37" s="272"/>
      <c r="I37" s="272"/>
      <c r="J37" s="272"/>
      <c r="K37" s="272"/>
      <c r="L37" s="272"/>
      <c r="M37" s="272"/>
      <c r="N37" s="272"/>
      <c r="O37" s="273"/>
      <c r="P37" s="273"/>
      <c r="Q37" s="96"/>
    </row>
    <row r="38" spans="1:17" x14ac:dyDescent="0.25">
      <c r="A38" s="42"/>
      <c r="B38" s="43" t="s">
        <v>176</v>
      </c>
      <c r="C38" s="96"/>
      <c r="D38" s="96"/>
      <c r="E38" s="96"/>
      <c r="F38" s="96"/>
      <c r="G38" s="96"/>
      <c r="H38" s="96"/>
      <c r="I38" s="96"/>
      <c r="J38" s="96"/>
      <c r="K38" s="96"/>
      <c r="L38" s="96"/>
      <c r="M38" s="96"/>
      <c r="N38" s="96"/>
      <c r="O38" s="96"/>
      <c r="P38" s="96"/>
      <c r="Q38" s="96"/>
    </row>
    <row r="39" spans="1:17" x14ac:dyDescent="0.25">
      <c r="A39" s="42"/>
      <c r="B39" s="98" t="s">
        <v>178</v>
      </c>
      <c r="C39" s="85"/>
      <c r="D39" s="55"/>
      <c r="E39" s="55"/>
      <c r="F39" s="55"/>
      <c r="G39" s="55"/>
      <c r="H39" s="55"/>
      <c r="I39" s="55"/>
      <c r="J39" s="55"/>
      <c r="K39" s="55"/>
      <c r="L39" s="55"/>
      <c r="M39" s="55"/>
      <c r="N39" s="55"/>
      <c r="O39" s="55"/>
      <c r="P39" s="55"/>
      <c r="Q39" s="96"/>
    </row>
    <row r="40" spans="1:17" x14ac:dyDescent="0.25">
      <c r="A40" s="42"/>
      <c r="B40" s="267"/>
      <c r="C40" s="268"/>
      <c r="D40" s="269"/>
      <c r="E40" s="270"/>
      <c r="F40" s="270"/>
      <c r="G40" s="270"/>
      <c r="H40" s="270"/>
      <c r="I40" s="270"/>
      <c r="J40" s="270"/>
      <c r="K40" s="270"/>
      <c r="L40" s="270"/>
      <c r="M40" s="270"/>
      <c r="N40" s="270"/>
      <c r="O40" s="270"/>
      <c r="P40" s="270"/>
      <c r="Q40" s="125"/>
    </row>
    <row r="41" spans="1:17" x14ac:dyDescent="0.25">
      <c r="A41" s="42"/>
      <c r="B41" s="124"/>
      <c r="C41" s="124"/>
      <c r="D41" s="124"/>
      <c r="E41" s="124"/>
      <c r="F41" s="124"/>
      <c r="G41" s="124"/>
      <c r="H41" s="124"/>
      <c r="I41" s="124"/>
      <c r="J41" s="124"/>
      <c r="K41" s="124"/>
      <c r="L41" s="124"/>
      <c r="M41" s="124"/>
      <c r="N41" s="124"/>
      <c r="O41" s="124"/>
      <c r="P41" s="124"/>
      <c r="Q41" s="124"/>
    </row>
    <row r="42" spans="1:17" x14ac:dyDescent="0.25">
      <c r="A42" s="42"/>
      <c r="B42" s="42"/>
      <c r="C42" s="42"/>
      <c r="D42" s="42"/>
      <c r="E42" s="42"/>
      <c r="F42" s="42"/>
      <c r="G42" s="42"/>
      <c r="H42" s="42"/>
      <c r="I42" s="42"/>
      <c r="J42" s="42"/>
      <c r="K42" s="42"/>
      <c r="L42" s="42"/>
      <c r="M42" s="42"/>
      <c r="N42" s="42"/>
      <c r="O42" s="42"/>
      <c r="P42" s="42"/>
      <c r="Q42" s="42"/>
    </row>
  </sheetData>
  <conditionalFormatting sqref="D26:P34">
    <cfRule type="dataBar" priority="1">
      <dataBar>
        <cfvo type="min"/>
        <cfvo type="max"/>
        <color theme="8" tint="0.79998168889431442"/>
      </dataBar>
      <extLst>
        <ext xmlns:x14="http://schemas.microsoft.com/office/spreadsheetml/2009/9/main" uri="{B025F937-C7B1-47D3-B67F-A62EFF666E3E}">
          <x14:id>{EA6A57F9-B95B-4700-8BED-B7DB6C86D9FF}</x14:id>
        </ext>
      </extLst>
    </cfRule>
    <cfRule type="cellIs" dxfId="34" priority="2" operator="greaterThanOrEqual">
      <formula>MAX($D$36:$D$37)</formula>
    </cfRule>
    <cfRule type="cellIs" dxfId="33" priority="3" operator="greaterThan">
      <formula>$D$36</formula>
    </cfRule>
    <cfRule type="cellIs" dxfId="32" priority="4" operator="lessThan">
      <formula>$D$36</formula>
    </cfRule>
  </conditionalFormatting>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EA6A57F9-B95B-4700-8BED-B7DB6C86D9FF}">
            <x14:dataBar minLength="0" maxLength="100" gradient="0">
              <x14:cfvo type="autoMin"/>
              <x14:cfvo type="autoMax"/>
              <x14:negativeFillColor rgb="FFFF0000"/>
              <x14:axisColor rgb="FF000000"/>
            </x14:dataBar>
          </x14:cfRule>
          <xm:sqref>D26:P34</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14:formula1>
            <xm:f>SELECT!$A$2:$A$7</xm:f>
          </x14:formula1>
          <xm:sqref>B3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7" tint="0.39997558519241921"/>
  </sheetPr>
  <dimension ref="A1:O24"/>
  <sheetViews>
    <sheetView showGridLines="0" zoomScale="80" zoomScaleNormal="80" workbookViewId="0">
      <selection activeCell="V25" sqref="V25"/>
    </sheetView>
  </sheetViews>
  <sheetFormatPr defaultColWidth="9.140625" defaultRowHeight="15" x14ac:dyDescent="0.25"/>
  <cols>
    <col min="1" max="1" width="1.7109375" style="458" customWidth="1"/>
    <col min="2" max="2" width="37.140625" style="458" customWidth="1"/>
    <col min="3" max="3" width="8.140625" style="458" customWidth="1"/>
    <col min="4" max="4" width="11.28515625" style="458" bestFit="1" customWidth="1"/>
    <col min="5" max="13" width="15.7109375" style="458" customWidth="1"/>
    <col min="14" max="14" width="1.7109375" style="458" customWidth="1"/>
    <col min="15" max="15" width="15.7109375" style="458" customWidth="1"/>
    <col min="16" max="16384" width="9.140625" style="458"/>
  </cols>
  <sheetData>
    <row r="1" spans="1:15" ht="18.75" x14ac:dyDescent="0.25">
      <c r="A1" s="42"/>
      <c r="B1" s="44" t="s">
        <v>417</v>
      </c>
      <c r="C1" s="45"/>
      <c r="D1" s="42"/>
      <c r="E1" s="42"/>
      <c r="F1" s="42"/>
      <c r="G1" s="42"/>
      <c r="H1" s="42"/>
      <c r="I1" s="42"/>
      <c r="J1" s="42"/>
      <c r="K1" s="42"/>
      <c r="L1" s="42"/>
      <c r="M1" s="42"/>
      <c r="N1" s="42"/>
    </row>
    <row r="2" spans="1:15" ht="9.9499999999999993" customHeight="1" thickBot="1" x14ac:dyDescent="0.3">
      <c r="A2" s="42"/>
      <c r="B2" s="49"/>
      <c r="C2" s="49"/>
      <c r="D2" s="49"/>
      <c r="E2" s="49"/>
      <c r="F2" s="49"/>
      <c r="G2" s="49"/>
      <c r="H2" s="49"/>
      <c r="I2" s="49"/>
      <c r="J2" s="49"/>
      <c r="K2" s="49"/>
      <c r="L2" s="49"/>
      <c r="M2" s="49"/>
      <c r="N2" s="124"/>
      <c r="O2" s="460"/>
    </row>
    <row r="3" spans="1:15" ht="20.100000000000001" customHeight="1" thickBot="1" x14ac:dyDescent="0.3">
      <c r="A3" s="42"/>
      <c r="B3" s="56">
        <v>43831</v>
      </c>
      <c r="C3" s="51" t="s">
        <v>167</v>
      </c>
      <c r="D3" s="49"/>
      <c r="E3" s="49"/>
      <c r="F3" s="49"/>
      <c r="G3" s="49"/>
      <c r="H3" s="49"/>
      <c r="I3" s="49"/>
      <c r="J3" s="49"/>
      <c r="K3" s="49"/>
      <c r="L3" s="49"/>
      <c r="M3" s="49"/>
      <c r="N3" s="124"/>
      <c r="O3" s="460"/>
    </row>
    <row r="4" spans="1:15" ht="9.9499999999999993" customHeight="1" x14ac:dyDescent="0.25">
      <c r="A4" s="42"/>
      <c r="B4" s="49"/>
      <c r="C4" s="49"/>
      <c r="D4" s="49"/>
      <c r="E4" s="49"/>
      <c r="F4" s="49"/>
      <c r="G4" s="49"/>
      <c r="H4" s="49"/>
      <c r="I4" s="49"/>
      <c r="J4" s="49"/>
      <c r="K4" s="49"/>
      <c r="L4" s="49"/>
      <c r="M4" s="49"/>
      <c r="N4" s="124"/>
      <c r="O4" s="460"/>
    </row>
    <row r="5" spans="1:15" ht="17.25" customHeight="1" x14ac:dyDescent="0.25">
      <c r="A5" s="42"/>
      <c r="B5" s="480" t="s">
        <v>168</v>
      </c>
      <c r="C5" s="481"/>
      <c r="D5" s="209"/>
      <c r="E5" s="209"/>
      <c r="F5" s="50"/>
      <c r="G5" s="50"/>
      <c r="H5" s="50"/>
      <c r="I5" s="50"/>
      <c r="J5" s="50"/>
      <c r="K5" s="50"/>
      <c r="L5" s="50"/>
      <c r="M5" s="50"/>
      <c r="N5" s="124"/>
      <c r="O5" s="460"/>
    </row>
    <row r="6" spans="1:15" x14ac:dyDescent="0.25">
      <c r="A6" s="42"/>
      <c r="B6" s="42"/>
      <c r="C6" s="42"/>
      <c r="D6" s="162" t="s">
        <v>8</v>
      </c>
      <c r="E6" s="305" t="s">
        <v>71</v>
      </c>
      <c r="F6" s="305" t="s">
        <v>72</v>
      </c>
      <c r="G6" s="305" t="s">
        <v>73</v>
      </c>
      <c r="H6" s="305" t="s">
        <v>74</v>
      </c>
      <c r="I6" s="305" t="s">
        <v>75</v>
      </c>
      <c r="J6" s="305" t="s">
        <v>77</v>
      </c>
      <c r="K6" s="305" t="s">
        <v>35</v>
      </c>
      <c r="L6" s="305" t="s">
        <v>36</v>
      </c>
      <c r="M6" s="58"/>
      <c r="N6" s="241"/>
    </row>
    <row r="7" spans="1:15" ht="51" x14ac:dyDescent="0.25">
      <c r="A7" s="42"/>
      <c r="B7" s="258"/>
      <c r="C7" s="258"/>
      <c r="D7" s="301" t="s">
        <v>79</v>
      </c>
      <c r="E7" s="301" t="s">
        <v>270</v>
      </c>
      <c r="F7" s="301" t="s">
        <v>81</v>
      </c>
      <c r="G7" s="301" t="s">
        <v>83</v>
      </c>
      <c r="H7" s="301" t="s">
        <v>397</v>
      </c>
      <c r="I7" s="301" t="s">
        <v>411</v>
      </c>
      <c r="J7" s="301" t="s">
        <v>271</v>
      </c>
      <c r="K7" s="301" t="s">
        <v>92</v>
      </c>
      <c r="L7" s="301" t="s">
        <v>93</v>
      </c>
      <c r="M7" s="258"/>
      <c r="N7" s="242"/>
      <c r="O7" s="464"/>
    </row>
    <row r="8" spans="1:15" x14ac:dyDescent="0.25">
      <c r="A8" s="42"/>
      <c r="B8" s="57" t="s">
        <v>326</v>
      </c>
      <c r="C8" s="52" t="s">
        <v>95</v>
      </c>
      <c r="D8" s="54"/>
      <c r="E8" s="54">
        <f t="shared" ref="E8:J8" ca="1" si="0">IFERROR(ROUND(AVERAGE(E9:E16),3),"-")</f>
        <v>0.156</v>
      </c>
      <c r="F8" s="54">
        <f t="shared" ca="1" si="0"/>
        <v>0.63</v>
      </c>
      <c r="G8" s="54">
        <f t="shared" ca="1" si="0"/>
        <v>0.49299999999999999</v>
      </c>
      <c r="H8" s="54">
        <f t="shared" ca="1" si="0"/>
        <v>0.94099999999999995</v>
      </c>
      <c r="I8" s="54">
        <f t="shared" ca="1" si="0"/>
        <v>0.63400000000000001</v>
      </c>
      <c r="J8" s="54">
        <f t="shared" ca="1" si="0"/>
        <v>0.94499999999999995</v>
      </c>
      <c r="K8" s="248">
        <f t="shared" ref="K8:L8" ca="1" si="1">AVERAGE(K9:K16)</f>
        <v>75.5</v>
      </c>
      <c r="L8" s="248">
        <f t="shared" ca="1" si="1"/>
        <v>2979</v>
      </c>
      <c r="M8" s="53"/>
      <c r="N8" s="243"/>
      <c r="O8" s="465" t="s">
        <v>20</v>
      </c>
    </row>
    <row r="9" spans="1:15" x14ac:dyDescent="0.25">
      <c r="A9" s="42"/>
      <c r="B9" s="55" t="s">
        <v>96</v>
      </c>
      <c r="C9" s="55" t="s">
        <v>97</v>
      </c>
      <c r="D9" s="283">
        <f t="shared" ref="D9:L16" ca="1" si="2">SUMIFS(OFFSET(REL_D,,MATCH(D$6,IND,0)-1),REL_D,$B$3,IF(LEFT($C9,1)="N",NwID,OrgID),$C9)</f>
        <v>45396</v>
      </c>
      <c r="E9" s="247">
        <f t="shared" ref="E9:E16" ca="1" si="3">IFERROR(ROUND(SUMIFS(OFFSET(REL_D,,MATCH($O$9,IND,0)-1),REL_D,$B$3,IF(LEFT($C9,1)="N",NwID,OrgID),$C9)/SUMIFS(OFFSET(REL_D,,MATCH($O$8,IND,0)-1),REL_D,$B$3,IF(LEFT($C9,1)="N",NwID,OrgID),$C9),3),"-")</f>
        <v>0.16400000000000001</v>
      </c>
      <c r="F9" s="247">
        <f t="shared" ref="F9:F16" ca="1" si="4">IFERROR(ROUND(SUMIFS(OFFSET(REL_D,,MATCH($O$13,IND,0)-1),REL_D,$B$3,IF(LEFT($C9,1)="N",NwID,OrgID),$C9)/SUMIFS(OFFSET(REL_D,,MATCH($O$12,IND,0)-1),REL_D,$B$3,IF(LEFT($C9,1)="N",NwID,OrgID),$C9),3),"-")</f>
        <v>0.55600000000000005</v>
      </c>
      <c r="G9" s="247">
        <f t="shared" ref="G9:G16" ca="1" si="5">IFERROR(ROUND(SUMIFS(OFFSET(REL_D,,MATCH($O$15,IND,0)-1),REL_D,$B$3,IF(LEFT($C9,1)="N",NwID,OrgID),$C9)/SUMIFS(OFFSET(REL_D,,MATCH($O$14,IND,0)-1),REL_D,$B$3,IF(LEFT($C9,1)="N",NwID,OrgID),$C9),3),"-")</f>
        <v>0.39100000000000001</v>
      </c>
      <c r="H9" s="247">
        <f t="shared" ref="H9:H16" ca="1" si="6">IFERROR(ROUND(SUMIFS(OFFSET(REL_D,,MATCH($O$17,IND,0)-1),REL_D,$B$3,IF(LEFT($C9,1)="N",NwID,OrgID),$C9)/SUMIFS(OFFSET(REL_D,,MATCH($O$16,IND,0)-1),REL_D,$B$3,IF(LEFT($C9,1)="N",NwID,OrgID),$C9),3),"-")</f>
        <v>0.98199999999999998</v>
      </c>
      <c r="I9" s="247">
        <f t="shared" ref="I9:I16" ca="1" si="7">IFERROR(ROUND(SUMIFS(OFFSET(REL_D,,MATCH($O$11,IND,0)-1),REL_D,$B$3,IF(LEFT($C9,1)="N",NwID,OrgID),$C9)/SUMIFS(OFFSET(REL_D,,MATCH($O$10,IND,0)-1),REL_D,$B$3,IF(LEFT($C9,1)="N",NwID,OrgID),$C9),3),"-")</f>
        <v>0.45300000000000001</v>
      </c>
      <c r="J9" s="247">
        <f ca="1">IFERROR(ROUND(SUMIFS(OFFSET(REL_D,,MATCH($O$19,IND,0)-1),REL_D,$B$3,IF(LEFT($C9,1)="N",NwID,OrgID),$C9)/SUMIFS(OFFSET(REL_D,,MATCH($O$18,IND,0)-1),REL_D,$B$3,IF(LEFT($C9,1)="N",NwID,OrgID),$C9),3),"-")</f>
        <v>0.98</v>
      </c>
      <c r="K9" s="46">
        <f t="shared" ca="1" si="2"/>
        <v>62</v>
      </c>
      <c r="L9" s="46">
        <f t="shared" ca="1" si="2"/>
        <v>1495</v>
      </c>
      <c r="M9" s="42"/>
      <c r="N9" s="124"/>
      <c r="O9" s="465" t="s">
        <v>21</v>
      </c>
    </row>
    <row r="10" spans="1:15" x14ac:dyDescent="0.25">
      <c r="A10" s="42"/>
      <c r="B10" s="55" t="s">
        <v>98</v>
      </c>
      <c r="C10" s="55" t="s">
        <v>99</v>
      </c>
      <c r="D10" s="283">
        <f t="shared" ca="1" si="2"/>
        <v>39090</v>
      </c>
      <c r="E10" s="247">
        <f t="shared" ca="1" si="3"/>
        <v>0.16700000000000001</v>
      </c>
      <c r="F10" s="247">
        <f t="shared" ca="1" si="4"/>
        <v>0.58499999999999996</v>
      </c>
      <c r="G10" s="247">
        <f t="shared" ca="1" si="5"/>
        <v>0.627</v>
      </c>
      <c r="H10" s="247">
        <f t="shared" ca="1" si="6"/>
        <v>0.92100000000000004</v>
      </c>
      <c r="I10" s="247">
        <f t="shared" ca="1" si="7"/>
        <v>0.19500000000000001</v>
      </c>
      <c r="J10" s="247">
        <f t="shared" ref="J10:J16" ca="1" si="8">IFERROR(ROUND(SUMIFS(OFFSET(REL_D,,MATCH($O$19,IND,0)-1),REL_D,$B$3,IF(LEFT($C10,1)="N",NwID,OrgID),$C10)/SUMIFS(OFFSET(REL_D,,MATCH($O$18,IND,0)-1),REL_D,$B$3,IF(LEFT($C10,1)="N",NwID,OrgID),$C10),3),"-")</f>
        <v>0.92200000000000004</v>
      </c>
      <c r="K10" s="46">
        <f t="shared" ca="1" si="2"/>
        <v>60</v>
      </c>
      <c r="L10" s="46">
        <f t="shared" ca="1" si="2"/>
        <v>1324</v>
      </c>
      <c r="M10" s="42"/>
      <c r="N10" s="124"/>
      <c r="O10" s="465" t="s">
        <v>30</v>
      </c>
    </row>
    <row r="11" spans="1:15" x14ac:dyDescent="0.25">
      <c r="A11" s="42"/>
      <c r="B11" s="55" t="s">
        <v>100</v>
      </c>
      <c r="C11" s="55" t="s">
        <v>101</v>
      </c>
      <c r="D11" s="283">
        <f t="shared" ca="1" si="2"/>
        <v>31986</v>
      </c>
      <c r="E11" s="247">
        <f t="shared" ca="1" si="3"/>
        <v>0.16700000000000001</v>
      </c>
      <c r="F11" s="247">
        <f t="shared" ca="1" si="4"/>
        <v>0.73899999999999999</v>
      </c>
      <c r="G11" s="247">
        <f t="shared" ca="1" si="5"/>
        <v>0.27</v>
      </c>
      <c r="H11" s="247">
        <f t="shared" ca="1" si="6"/>
        <v>1</v>
      </c>
      <c r="I11" s="247">
        <f t="shared" ca="1" si="7"/>
        <v>0.86099999999999999</v>
      </c>
      <c r="J11" s="247">
        <f t="shared" ca="1" si="8"/>
        <v>0.95499999999999996</v>
      </c>
      <c r="K11" s="46">
        <f t="shared" ca="1" si="2"/>
        <v>87</v>
      </c>
      <c r="L11" s="46">
        <f t="shared" ca="1" si="2"/>
        <v>2592</v>
      </c>
      <c r="M11" s="42"/>
      <c r="N11" s="124"/>
      <c r="O11" s="465" t="s">
        <v>31</v>
      </c>
    </row>
    <row r="12" spans="1:15" x14ac:dyDescent="0.25">
      <c r="A12" s="42"/>
      <c r="B12" s="55" t="s">
        <v>102</v>
      </c>
      <c r="C12" s="55" t="s">
        <v>103</v>
      </c>
      <c r="D12" s="283">
        <f t="shared" ca="1" si="2"/>
        <v>36864</v>
      </c>
      <c r="E12" s="247">
        <f t="shared" ca="1" si="3"/>
        <v>0.14699999999999999</v>
      </c>
      <c r="F12" s="247">
        <f t="shared" ca="1" si="4"/>
        <v>0.67200000000000004</v>
      </c>
      <c r="G12" s="247">
        <f t="shared" ca="1" si="5"/>
        <v>0.48199999999999998</v>
      </c>
      <c r="H12" s="247">
        <f t="shared" ca="1" si="6"/>
        <v>0.89700000000000002</v>
      </c>
      <c r="I12" s="247">
        <f t="shared" ca="1" si="7"/>
        <v>0.82499999999999996</v>
      </c>
      <c r="J12" s="247">
        <f t="shared" ca="1" si="8"/>
        <v>0.94099999999999995</v>
      </c>
      <c r="K12" s="46">
        <f t="shared" ca="1" si="2"/>
        <v>36</v>
      </c>
      <c r="L12" s="46">
        <f t="shared" ca="1" si="2"/>
        <v>1679</v>
      </c>
      <c r="M12" s="42"/>
      <c r="N12" s="124"/>
      <c r="O12" s="465" t="s">
        <v>24</v>
      </c>
    </row>
    <row r="13" spans="1:15" x14ac:dyDescent="0.25">
      <c r="A13" s="42"/>
      <c r="B13" s="55" t="s">
        <v>104</v>
      </c>
      <c r="C13" s="55" t="s">
        <v>105</v>
      </c>
      <c r="D13" s="283">
        <f t="shared" ca="1" si="2"/>
        <v>33291</v>
      </c>
      <c r="E13" s="247">
        <f t="shared" ca="1" si="3"/>
        <v>0.185</v>
      </c>
      <c r="F13" s="247">
        <f t="shared" ca="1" si="4"/>
        <v>0.58599999999999997</v>
      </c>
      <c r="G13" s="247">
        <f t="shared" ca="1" si="5"/>
        <v>0.35699999999999998</v>
      </c>
      <c r="H13" s="247">
        <f t="shared" ca="1" si="6"/>
        <v>0.878</v>
      </c>
      <c r="I13" s="247">
        <f t="shared" ca="1" si="7"/>
        <v>0.57399999999999995</v>
      </c>
      <c r="J13" s="247">
        <f t="shared" ca="1" si="8"/>
        <v>0.96099999999999997</v>
      </c>
      <c r="K13" s="46">
        <f t="shared" ca="1" si="2"/>
        <v>84</v>
      </c>
      <c r="L13" s="46">
        <f t="shared" ca="1" si="2"/>
        <v>2960</v>
      </c>
      <c r="M13" s="42"/>
      <c r="N13" s="124"/>
      <c r="O13" s="465" t="s">
        <v>25</v>
      </c>
    </row>
    <row r="14" spans="1:15" x14ac:dyDescent="0.25">
      <c r="A14" s="42"/>
      <c r="B14" s="55" t="s">
        <v>106</v>
      </c>
      <c r="C14" s="55" t="s">
        <v>107</v>
      </c>
      <c r="D14" s="283">
        <f t="shared" ca="1" si="2"/>
        <v>53993</v>
      </c>
      <c r="E14" s="247">
        <f t="shared" ca="1" si="3"/>
        <v>0.13300000000000001</v>
      </c>
      <c r="F14" s="247">
        <f t="shared" ca="1" si="4"/>
        <v>0.60099999999999998</v>
      </c>
      <c r="G14" s="247">
        <f t="shared" ca="1" si="5"/>
        <v>0.60899999999999999</v>
      </c>
      <c r="H14" s="247">
        <f t="shared" ca="1" si="6"/>
        <v>0.875</v>
      </c>
      <c r="I14" s="247">
        <f t="shared" ca="1" si="7"/>
        <v>0.63600000000000001</v>
      </c>
      <c r="J14" s="247">
        <f t="shared" ca="1" si="8"/>
        <v>0.91700000000000004</v>
      </c>
      <c r="K14" s="46">
        <f t="shared" ca="1" si="2"/>
        <v>110</v>
      </c>
      <c r="L14" s="46">
        <f t="shared" ca="1" si="2"/>
        <v>4009</v>
      </c>
      <c r="M14" s="42"/>
      <c r="N14" s="124"/>
      <c r="O14" s="465" t="s">
        <v>26</v>
      </c>
    </row>
    <row r="15" spans="1:15" x14ac:dyDescent="0.25">
      <c r="A15" s="42"/>
      <c r="B15" s="55" t="s">
        <v>108</v>
      </c>
      <c r="C15" s="55" t="s">
        <v>109</v>
      </c>
      <c r="D15" s="283">
        <f t="shared" ca="1" si="2"/>
        <v>46327</v>
      </c>
      <c r="E15" s="247">
        <f t="shared" ca="1" si="3"/>
        <v>0.15</v>
      </c>
      <c r="F15" s="247">
        <f t="shared" ca="1" si="4"/>
        <v>0.68100000000000005</v>
      </c>
      <c r="G15" s="247">
        <f t="shared" ca="1" si="5"/>
        <v>0.70899999999999996</v>
      </c>
      <c r="H15" s="247">
        <f t="shared" ca="1" si="6"/>
        <v>0.98599999999999999</v>
      </c>
      <c r="I15" s="247">
        <f t="shared" ca="1" si="7"/>
        <v>0.745</v>
      </c>
      <c r="J15" s="247">
        <f t="shared" ca="1" si="8"/>
        <v>0.93899999999999995</v>
      </c>
      <c r="K15" s="46">
        <f t="shared" ca="1" si="2"/>
        <v>121</v>
      </c>
      <c r="L15" s="46">
        <f t="shared" ca="1" si="2"/>
        <v>5177</v>
      </c>
      <c r="M15" s="42"/>
      <c r="N15" s="124"/>
      <c r="O15" s="465" t="s">
        <v>27</v>
      </c>
    </row>
    <row r="16" spans="1:15" x14ac:dyDescent="0.25">
      <c r="A16" s="42"/>
      <c r="B16" s="24" t="s">
        <v>110</v>
      </c>
      <c r="C16" s="24" t="s">
        <v>111</v>
      </c>
      <c r="D16" s="137">
        <f t="shared" ca="1" si="2"/>
        <v>54285</v>
      </c>
      <c r="E16" s="247">
        <f t="shared" ca="1" si="3"/>
        <v>0.13200000000000001</v>
      </c>
      <c r="F16" s="247">
        <f t="shared" ca="1" si="4"/>
        <v>0.61699999999999999</v>
      </c>
      <c r="G16" s="247">
        <f t="shared" ca="1" si="5"/>
        <v>0.5</v>
      </c>
      <c r="H16" s="247">
        <f t="shared" ca="1" si="6"/>
        <v>0.98899999999999999</v>
      </c>
      <c r="I16" s="247">
        <f t="shared" ca="1" si="7"/>
        <v>0.78300000000000003</v>
      </c>
      <c r="J16" s="247">
        <f t="shared" ca="1" si="8"/>
        <v>0.94299999999999995</v>
      </c>
      <c r="K16" s="300">
        <f t="shared" ca="1" si="2"/>
        <v>44</v>
      </c>
      <c r="L16" s="300">
        <f t="shared" ca="1" si="2"/>
        <v>4596</v>
      </c>
      <c r="M16" s="24"/>
      <c r="N16" s="24"/>
      <c r="O16" s="465" t="s">
        <v>28</v>
      </c>
    </row>
    <row r="17" spans="1:15" x14ac:dyDescent="0.25">
      <c r="A17" s="42"/>
      <c r="B17" s="434" t="s">
        <v>169</v>
      </c>
      <c r="C17" s="434"/>
      <c r="D17" s="434"/>
      <c r="E17" s="434"/>
      <c r="F17" s="434"/>
      <c r="G17" s="434"/>
      <c r="H17" s="434"/>
      <c r="I17" s="434"/>
      <c r="J17" s="434"/>
      <c r="K17" s="434"/>
      <c r="L17" s="434"/>
      <c r="M17" s="434"/>
      <c r="N17" s="240"/>
      <c r="O17" s="465" t="s">
        <v>29</v>
      </c>
    </row>
    <row r="18" spans="1:15" x14ac:dyDescent="0.25">
      <c r="A18" s="42"/>
      <c r="B18" s="59" t="s">
        <v>170</v>
      </c>
      <c r="C18" s="60" t="s">
        <v>171</v>
      </c>
      <c r="D18" s="61"/>
      <c r="E18" s="63">
        <v>0.15</v>
      </c>
      <c r="F18" s="62">
        <v>0.6</v>
      </c>
      <c r="G18" s="63">
        <v>0.7</v>
      </c>
      <c r="H18" s="62">
        <v>0.8</v>
      </c>
      <c r="I18" s="62">
        <v>0.8</v>
      </c>
      <c r="J18" s="62">
        <v>0.6</v>
      </c>
      <c r="K18" s="62" t="s">
        <v>325</v>
      </c>
      <c r="L18" s="64" t="s">
        <v>325</v>
      </c>
      <c r="M18" s="62"/>
      <c r="N18" s="244"/>
      <c r="O18" s="465" t="s">
        <v>32</v>
      </c>
    </row>
    <row r="19" spans="1:15" x14ac:dyDescent="0.25">
      <c r="A19" s="42"/>
      <c r="B19" s="259" t="s">
        <v>172</v>
      </c>
      <c r="C19" s="260" t="s">
        <v>173</v>
      </c>
      <c r="D19" s="261"/>
      <c r="E19" s="262">
        <v>0.17</v>
      </c>
      <c r="F19" s="263" t="s">
        <v>325</v>
      </c>
      <c r="G19" s="264" t="s">
        <v>325</v>
      </c>
      <c r="H19" s="263" t="s">
        <v>325</v>
      </c>
      <c r="I19" s="263" t="s">
        <v>325</v>
      </c>
      <c r="J19" s="263" t="s">
        <v>325</v>
      </c>
      <c r="K19" s="263" t="s">
        <v>325</v>
      </c>
      <c r="L19" s="263" t="s">
        <v>325</v>
      </c>
      <c r="M19" s="263"/>
      <c r="N19" s="142"/>
      <c r="O19" s="465" t="s">
        <v>33</v>
      </c>
    </row>
    <row r="20" spans="1:15" x14ac:dyDescent="0.25">
      <c r="A20" s="42"/>
      <c r="B20" s="65" t="s">
        <v>174</v>
      </c>
      <c r="C20" s="60" t="s">
        <v>171</v>
      </c>
      <c r="D20" s="65"/>
      <c r="E20" s="65">
        <v>0.1</v>
      </c>
      <c r="F20" s="65">
        <v>0.05</v>
      </c>
      <c r="G20" s="65">
        <v>0.1</v>
      </c>
      <c r="H20" s="65">
        <v>0.05</v>
      </c>
      <c r="I20" s="65">
        <v>0.05</v>
      </c>
      <c r="J20" s="65">
        <v>0</v>
      </c>
      <c r="K20" s="65" t="s">
        <v>325</v>
      </c>
      <c r="L20" s="65" t="s">
        <v>325</v>
      </c>
      <c r="M20" s="65"/>
      <c r="N20" s="65"/>
      <c r="O20" s="466"/>
    </row>
    <row r="21" spans="1:15" x14ac:dyDescent="0.25">
      <c r="A21" s="42"/>
      <c r="B21" s="266" t="s">
        <v>175</v>
      </c>
      <c r="C21" s="260" t="s">
        <v>173</v>
      </c>
      <c r="D21" s="266"/>
      <c r="E21" s="266">
        <v>0.15</v>
      </c>
      <c r="F21" s="266" t="s">
        <v>325</v>
      </c>
      <c r="G21" s="266" t="s">
        <v>325</v>
      </c>
      <c r="H21" s="266" t="s">
        <v>325</v>
      </c>
      <c r="I21" s="266" t="s">
        <v>325</v>
      </c>
      <c r="J21" s="266" t="s">
        <v>325</v>
      </c>
      <c r="K21" s="266" t="s">
        <v>325</v>
      </c>
      <c r="L21" s="266" t="s">
        <v>325</v>
      </c>
      <c r="M21" s="266"/>
      <c r="N21" s="65"/>
      <c r="O21" s="462"/>
    </row>
    <row r="22" spans="1:15" x14ac:dyDescent="0.25">
      <c r="A22" s="42"/>
      <c r="B22" s="42"/>
      <c r="C22" s="42"/>
      <c r="D22" s="42"/>
      <c r="E22" s="66" t="s">
        <v>176</v>
      </c>
      <c r="F22" s="265"/>
      <c r="G22" s="265"/>
      <c r="H22" s="265"/>
      <c r="I22" s="265"/>
      <c r="J22" s="265"/>
      <c r="K22" s="265" t="s">
        <v>177</v>
      </c>
      <c r="L22" s="96"/>
      <c r="M22" s="96"/>
      <c r="N22" s="96"/>
      <c r="O22" s="463"/>
    </row>
    <row r="23" spans="1:15" x14ac:dyDescent="0.25">
      <c r="A23" s="42"/>
      <c r="B23" s="42"/>
      <c r="C23" s="42"/>
      <c r="D23" s="42"/>
      <c r="E23" s="67" t="s">
        <v>178</v>
      </c>
      <c r="F23" s="68"/>
      <c r="G23" s="68"/>
      <c r="H23" s="68"/>
      <c r="I23" s="68"/>
      <c r="J23" s="68"/>
      <c r="K23" s="68" t="s">
        <v>179</v>
      </c>
      <c r="L23" s="69"/>
      <c r="M23" s="69"/>
      <c r="N23" s="69"/>
    </row>
    <row r="24" spans="1:15" x14ac:dyDescent="0.25">
      <c r="A24" s="42"/>
      <c r="B24" s="42"/>
      <c r="C24" s="42"/>
      <c r="D24" s="42"/>
      <c r="E24" s="42"/>
      <c r="F24" s="42"/>
      <c r="G24" s="42"/>
      <c r="H24" s="42"/>
      <c r="I24" s="42"/>
      <c r="J24" s="42"/>
      <c r="K24" s="42"/>
      <c r="L24" s="42"/>
      <c r="M24" s="42"/>
      <c r="N24" s="42"/>
    </row>
  </sheetData>
  <mergeCells count="1">
    <mergeCell ref="B5:C5"/>
  </mergeCells>
  <conditionalFormatting sqref="E8:E16">
    <cfRule type="cellIs" dxfId="31" priority="11" operator="greaterThanOrEqual">
      <formula>$E$19</formula>
    </cfRule>
    <cfRule type="cellIs" dxfId="30" priority="14" operator="greaterThan">
      <formula>$E$18</formula>
    </cfRule>
    <cfRule type="cellIs" dxfId="29" priority="15" operator="lessThan">
      <formula>$E$18</formula>
    </cfRule>
  </conditionalFormatting>
  <conditionalFormatting sqref="E8:J16">
    <cfRule type="dataBar" priority="1">
      <dataBar>
        <cfvo type="min"/>
        <cfvo type="max"/>
        <color theme="8" tint="0.79998168889431442"/>
      </dataBar>
      <extLst>
        <ext xmlns:x14="http://schemas.microsoft.com/office/spreadsheetml/2009/9/main" uri="{B025F937-C7B1-47D3-B67F-A62EFF666E3E}">
          <x14:id>{B09FD609-9F32-45F0-8FAC-38A291BCA0ED}</x14:id>
        </ext>
      </extLst>
    </cfRule>
  </conditionalFormatting>
  <conditionalFormatting sqref="F8:F16">
    <cfRule type="cellIs" dxfId="28" priority="12" operator="greaterThanOrEqual">
      <formula>$F$18</formula>
    </cfRule>
    <cfRule type="cellIs" dxfId="27" priority="13" operator="lessThan">
      <formula>$F$18</formula>
    </cfRule>
  </conditionalFormatting>
  <conditionalFormatting sqref="G8:G16">
    <cfRule type="cellIs" dxfId="26" priority="9" operator="greaterThanOrEqual">
      <formula>$G$18</formula>
    </cfRule>
    <cfRule type="cellIs" dxfId="25" priority="10" operator="lessThan">
      <formula>$G$18</formula>
    </cfRule>
  </conditionalFormatting>
  <conditionalFormatting sqref="H8:H16">
    <cfRule type="cellIs" dxfId="24" priority="6" operator="greaterThanOrEqual">
      <formula>$H$18</formula>
    </cfRule>
    <cfRule type="cellIs" dxfId="23" priority="8" operator="lessThan">
      <formula>$H$18</formula>
    </cfRule>
  </conditionalFormatting>
  <conditionalFormatting sqref="I8:I16">
    <cfRule type="cellIs" dxfId="22" priority="4" operator="greaterThanOrEqual">
      <formula>$I$18</formula>
    </cfRule>
    <cfRule type="cellIs" dxfId="21" priority="5" operator="lessThan">
      <formula>$I$18</formula>
    </cfRule>
  </conditionalFormatting>
  <conditionalFormatting sqref="J8:J16">
    <cfRule type="cellIs" dxfId="20" priority="2" operator="greaterThanOrEqual">
      <formula>$J$18</formula>
    </cfRule>
    <cfRule type="cellIs" dxfId="19" priority="3" operator="lessThan">
      <formula>$J$18</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dataBar" id="{B09FD609-9F32-45F0-8FAC-38A291BCA0ED}">
            <x14:dataBar minLength="0" maxLength="100" gradient="0">
              <x14:cfvo type="autoMin"/>
              <x14:cfvo type="autoMax"/>
              <x14:negativeFillColor rgb="FFFF0000"/>
              <x14:axisColor rgb="FF000000"/>
            </x14:dataBar>
          </x14:cfRule>
          <xm:sqref>E8:J16</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14:formula1>
            <xm:f>CONTROL!$E$2:$E$14</xm:f>
          </x14:formula1>
          <xm:sqref>B3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4" tint="0.39997558519241921"/>
  </sheetPr>
  <dimension ref="A1:AJ58"/>
  <sheetViews>
    <sheetView showGridLines="0" tabSelected="1" topLeftCell="M1" zoomScale="70" zoomScaleNormal="70" zoomScaleSheetLayoutView="100" zoomScalePageLayoutView="24" workbookViewId="0">
      <selection activeCell="C3" sqref="C3"/>
    </sheetView>
  </sheetViews>
  <sheetFormatPr defaultColWidth="9.140625" defaultRowHeight="15" x14ac:dyDescent="0.25"/>
  <cols>
    <col min="1" max="1" width="1.7109375" style="458" customWidth="1"/>
    <col min="2" max="2" width="11.140625" style="458" customWidth="1"/>
    <col min="3" max="3" width="40.7109375" style="458" bestFit="1" customWidth="1"/>
    <col min="4" max="4" width="11.7109375" style="458" bestFit="1" customWidth="1"/>
    <col min="5" max="5" width="7.7109375" style="458" bestFit="1" customWidth="1"/>
    <col min="6" max="35" width="15.7109375" style="458" customWidth="1"/>
    <col min="36" max="56" width="9.140625" style="458" customWidth="1"/>
    <col min="57" max="16384" width="9.140625" style="458"/>
  </cols>
  <sheetData>
    <row r="1" spans="1:36" ht="18.75" customHeight="1" x14ac:dyDescent="0.25">
      <c r="A1" s="42"/>
      <c r="B1" s="44" t="s">
        <v>417</v>
      </c>
      <c r="C1" s="44"/>
      <c r="D1" s="45"/>
      <c r="E1" s="327" t="s">
        <v>8</v>
      </c>
      <c r="F1" s="323" t="s">
        <v>20</v>
      </c>
      <c r="G1" s="324" t="s">
        <v>21</v>
      </c>
      <c r="H1" s="324" t="s">
        <v>71</v>
      </c>
      <c r="I1" s="324" t="s">
        <v>24</v>
      </c>
      <c r="J1" s="324" t="s">
        <v>25</v>
      </c>
      <c r="K1" s="325" t="s">
        <v>72</v>
      </c>
      <c r="L1" s="324" t="s">
        <v>26</v>
      </c>
      <c r="M1" s="324" t="s">
        <v>27</v>
      </c>
      <c r="N1" s="324" t="s">
        <v>73</v>
      </c>
      <c r="O1" s="324" t="s">
        <v>28</v>
      </c>
      <c r="P1" s="324" t="s">
        <v>29</v>
      </c>
      <c r="Q1" s="325" t="s">
        <v>74</v>
      </c>
      <c r="R1" s="324" t="s">
        <v>30</v>
      </c>
      <c r="S1" s="324" t="s">
        <v>31</v>
      </c>
      <c r="T1" s="324" t="s">
        <v>75</v>
      </c>
      <c r="U1" s="324" t="s">
        <v>22</v>
      </c>
      <c r="V1" s="324" t="s">
        <v>23</v>
      </c>
      <c r="W1" s="324" t="s">
        <v>76</v>
      </c>
      <c r="X1" s="324" t="s">
        <v>32</v>
      </c>
      <c r="Y1" s="324" t="s">
        <v>33</v>
      </c>
      <c r="Z1" s="324" t="s">
        <v>77</v>
      </c>
      <c r="AA1" s="324" t="s">
        <v>34</v>
      </c>
      <c r="AB1" s="324" t="s">
        <v>78</v>
      </c>
      <c r="AC1" s="324" t="s">
        <v>412</v>
      </c>
      <c r="AD1" s="324" t="s">
        <v>413</v>
      </c>
      <c r="AE1" s="324" t="s">
        <v>35</v>
      </c>
      <c r="AF1" s="324" t="s">
        <v>36</v>
      </c>
      <c r="AG1" s="324" t="s">
        <v>16</v>
      </c>
      <c r="AH1" s="326" t="s">
        <v>18</v>
      </c>
      <c r="AI1" s="326" t="s">
        <v>19</v>
      </c>
      <c r="AJ1" s="42"/>
    </row>
    <row r="2" spans="1:36" ht="15" customHeight="1" thickBot="1" x14ac:dyDescent="0.3">
      <c r="A2" s="42"/>
      <c r="B2" s="442"/>
      <c r="C2" s="442"/>
      <c r="D2" s="442"/>
      <c r="E2" s="442"/>
      <c r="F2" s="482" t="s">
        <v>408</v>
      </c>
      <c r="G2" s="482" t="s">
        <v>272</v>
      </c>
      <c r="H2" s="482" t="s">
        <v>270</v>
      </c>
      <c r="I2" s="482" t="s">
        <v>393</v>
      </c>
      <c r="J2" s="482" t="s">
        <v>80</v>
      </c>
      <c r="K2" s="482" t="s">
        <v>81</v>
      </c>
      <c r="L2" s="482" t="s">
        <v>394</v>
      </c>
      <c r="M2" s="482" t="s">
        <v>82</v>
      </c>
      <c r="N2" s="482" t="s">
        <v>83</v>
      </c>
      <c r="O2" s="482" t="s">
        <v>395</v>
      </c>
      <c r="P2" s="482" t="s">
        <v>396</v>
      </c>
      <c r="Q2" s="482" t="s">
        <v>397</v>
      </c>
      <c r="R2" s="482" t="s">
        <v>398</v>
      </c>
      <c r="S2" s="482" t="s">
        <v>84</v>
      </c>
      <c r="T2" s="482" t="s">
        <v>392</v>
      </c>
      <c r="U2" s="482" t="s">
        <v>400</v>
      </c>
      <c r="V2" s="482" t="s">
        <v>85</v>
      </c>
      <c r="W2" s="482" t="s">
        <v>86</v>
      </c>
      <c r="X2" s="482" t="s">
        <v>87</v>
      </c>
      <c r="Y2" s="482" t="s">
        <v>88</v>
      </c>
      <c r="Z2" s="482" t="s">
        <v>89</v>
      </c>
      <c r="AA2" s="482" t="s">
        <v>90</v>
      </c>
      <c r="AB2" s="482" t="s">
        <v>91</v>
      </c>
      <c r="AC2" s="483" t="s">
        <v>414</v>
      </c>
      <c r="AD2" s="483" t="s">
        <v>415</v>
      </c>
      <c r="AE2" s="482" t="s">
        <v>92</v>
      </c>
      <c r="AF2" s="482" t="s">
        <v>93</v>
      </c>
      <c r="AG2" s="482" t="s">
        <v>409</v>
      </c>
      <c r="AH2" s="482" t="s">
        <v>399</v>
      </c>
      <c r="AI2" s="482" t="s">
        <v>94</v>
      </c>
      <c r="AJ2" s="42"/>
    </row>
    <row r="3" spans="1:36" ht="20.100000000000001" customHeight="1" thickBot="1" x14ac:dyDescent="0.3">
      <c r="A3" s="42"/>
      <c r="B3" s="442"/>
      <c r="C3" s="254">
        <v>43831</v>
      </c>
      <c r="D3" s="443" t="s">
        <v>167</v>
      </c>
      <c r="E3" s="442"/>
      <c r="F3" s="482"/>
      <c r="G3" s="482"/>
      <c r="H3" s="482"/>
      <c r="I3" s="482"/>
      <c r="J3" s="482"/>
      <c r="K3" s="482"/>
      <c r="L3" s="482"/>
      <c r="M3" s="482"/>
      <c r="N3" s="482"/>
      <c r="O3" s="482"/>
      <c r="P3" s="482"/>
      <c r="Q3" s="482"/>
      <c r="R3" s="482"/>
      <c r="S3" s="482"/>
      <c r="T3" s="482"/>
      <c r="U3" s="482"/>
      <c r="V3" s="482"/>
      <c r="W3" s="482"/>
      <c r="X3" s="482"/>
      <c r="Y3" s="482"/>
      <c r="Z3" s="482"/>
      <c r="AA3" s="482"/>
      <c r="AB3" s="482"/>
      <c r="AC3" s="483"/>
      <c r="AD3" s="483"/>
      <c r="AE3" s="482"/>
      <c r="AF3" s="482"/>
      <c r="AG3" s="482"/>
      <c r="AH3" s="482"/>
      <c r="AI3" s="482"/>
      <c r="AJ3" s="42"/>
    </row>
    <row r="4" spans="1:36" ht="15" customHeight="1" x14ac:dyDescent="0.25">
      <c r="A4" s="42"/>
      <c r="B4" s="442"/>
      <c r="C4" s="442"/>
      <c r="D4" s="442"/>
      <c r="E4" s="442"/>
      <c r="F4" s="482"/>
      <c r="G4" s="482"/>
      <c r="H4" s="482"/>
      <c r="I4" s="482"/>
      <c r="J4" s="482"/>
      <c r="K4" s="482"/>
      <c r="L4" s="482"/>
      <c r="M4" s="482"/>
      <c r="N4" s="482"/>
      <c r="O4" s="482"/>
      <c r="P4" s="482"/>
      <c r="Q4" s="482"/>
      <c r="R4" s="482"/>
      <c r="S4" s="482"/>
      <c r="T4" s="482"/>
      <c r="U4" s="482"/>
      <c r="V4" s="482"/>
      <c r="W4" s="482"/>
      <c r="X4" s="482"/>
      <c r="Y4" s="482"/>
      <c r="Z4" s="482"/>
      <c r="AA4" s="482"/>
      <c r="AB4" s="482"/>
      <c r="AC4" s="483"/>
      <c r="AD4" s="483"/>
      <c r="AE4" s="482"/>
      <c r="AF4" s="482"/>
      <c r="AG4" s="482"/>
      <c r="AH4" s="482"/>
      <c r="AI4" s="482"/>
      <c r="AJ4" s="42"/>
    </row>
    <row r="5" spans="1:36" x14ac:dyDescent="0.25">
      <c r="A5" s="42"/>
      <c r="B5" s="437" t="s">
        <v>164</v>
      </c>
      <c r="C5" s="437" t="s">
        <v>165</v>
      </c>
      <c r="D5" s="437" t="s">
        <v>95</v>
      </c>
      <c r="E5" s="438">
        <f ca="1">SUM(E6:E13)</f>
        <v>341232</v>
      </c>
      <c r="F5" s="439">
        <f ca="1">SUM(F6:F13)</f>
        <v>62282</v>
      </c>
      <c r="G5" s="439">
        <f ca="1">SUM(G6:G13)</f>
        <v>9527</v>
      </c>
      <c r="H5" s="440">
        <f ca="1">IFERROR(ROUND(AVERAGE(H6:H13),3),"-")</f>
        <v>0.156</v>
      </c>
      <c r="I5" s="439">
        <f ca="1">SUM(I6:I13)</f>
        <v>1297</v>
      </c>
      <c r="J5" s="439">
        <f ca="1">SUM(J6:J13)</f>
        <v>820</v>
      </c>
      <c r="K5" s="440">
        <f ca="1">IFERROR(ROUND(AVERAGE(K6:K13),3),"-")</f>
        <v>0.63</v>
      </c>
      <c r="L5" s="439">
        <f ca="1">SUM(L6:L13)</f>
        <v>1689</v>
      </c>
      <c r="M5" s="439">
        <f ca="1">SUM(M6:M13)</f>
        <v>826</v>
      </c>
      <c r="N5" s="440">
        <f ca="1">IFERROR(ROUND(AVERAGE(N6:N13),3),"-")</f>
        <v>0.49299999999999999</v>
      </c>
      <c r="O5" s="439">
        <f ca="1">SUM(O6:O13)</f>
        <v>525</v>
      </c>
      <c r="P5" s="439">
        <f ca="1">SUM(P6:P13)</f>
        <v>491</v>
      </c>
      <c r="Q5" s="440">
        <f ca="1">IFERROR(ROUND(AVERAGE(Q6:Q13),3),"-")</f>
        <v>0.94099999999999995</v>
      </c>
      <c r="R5" s="439">
        <f ca="1">SUM(R6:R13)</f>
        <v>600</v>
      </c>
      <c r="S5" s="439">
        <f ca="1">SUM(S6:S13)</f>
        <v>380</v>
      </c>
      <c r="T5" s="441">
        <f ca="1">IFERROR(AVERAGE(T6:T13),"-")</f>
        <v>0.63410180355201673</v>
      </c>
      <c r="U5" s="439">
        <f t="shared" ref="U5:AC5" ca="1" si="0">SUM(U6:U13)</f>
        <v>25982</v>
      </c>
      <c r="V5" s="439">
        <f t="shared" ca="1" si="0"/>
        <v>4641</v>
      </c>
      <c r="W5" s="441">
        <f ca="1">IFERROR(ROUND(AVERAGE(W6:W13),3),"-")</f>
        <v>0.15</v>
      </c>
      <c r="X5" s="439">
        <f t="shared" ca="1" si="0"/>
        <v>9527</v>
      </c>
      <c r="Y5" s="439">
        <f t="shared" ca="1" si="0"/>
        <v>9002</v>
      </c>
      <c r="Z5" s="440">
        <f ca="1">IFERROR(ROUND(AVERAGE(Z6:Z13),3),"-")</f>
        <v>0.94499999999999995</v>
      </c>
      <c r="AA5" s="439">
        <f t="shared" ca="1" si="0"/>
        <v>535</v>
      </c>
      <c r="AB5" s="440">
        <f ca="1">IFERROR(ROUND(AVERAGE(AB6:AB13),3),"-")</f>
        <v>5.8999999999999997E-2</v>
      </c>
      <c r="AC5" s="439">
        <f t="shared" ca="1" si="0"/>
        <v>2037</v>
      </c>
      <c r="AD5" s="441">
        <f ca="1">IFERROR(ROUND(AC5/G5,3),"-")</f>
        <v>0.214</v>
      </c>
      <c r="AE5" s="439">
        <f ca="1">SUM(AE6:AE13)</f>
        <v>604</v>
      </c>
      <c r="AF5" s="439">
        <f ca="1">SUM(AF6:AF13)</f>
        <v>23832</v>
      </c>
      <c r="AG5" s="439">
        <f ca="1">SUM(AG6:AG13)</f>
        <v>63459</v>
      </c>
      <c r="AH5" s="439">
        <f ca="1">SUM(AH6:AH13)</f>
        <v>277</v>
      </c>
      <c r="AI5" s="439">
        <f ca="1">SUM(AI6:AI13)</f>
        <v>24662</v>
      </c>
      <c r="AJ5" s="42"/>
    </row>
    <row r="6" spans="1:36" x14ac:dyDescent="0.25">
      <c r="A6" s="42"/>
      <c r="B6" s="296" t="s">
        <v>97</v>
      </c>
      <c r="C6" s="295" t="s">
        <v>96</v>
      </c>
      <c r="D6" s="295" t="s">
        <v>97</v>
      </c>
      <c r="E6" s="283">
        <f t="shared" ref="E6:G24" ca="1" si="1">SUMIFS(OFFSET(REL_D,,MATCH(E$1,IND,0)-1),REL_D,$C$3,IF(LEFT($D6,1)="N",NwID,OrgID),$D6)</f>
        <v>45396</v>
      </c>
      <c r="F6" s="46">
        <f t="shared" ca="1" si="1"/>
        <v>7515</v>
      </c>
      <c r="G6" s="46">
        <f t="shared" ca="1" si="1"/>
        <v>1236</v>
      </c>
      <c r="H6" s="253">
        <f t="shared" ref="H6:H13" ca="1" si="2">IFERROR(ROUND(G6/F6, 3),"-")</f>
        <v>0.16400000000000001</v>
      </c>
      <c r="I6" s="46">
        <f t="shared" ref="I6:J24" ca="1" si="3">SUMIFS(OFFSET(REL_D,,MATCH(I$1,IND,0)-1),REL_D,$C$3,IF(LEFT($D6,1)="N",NwID,OrgID),$D6)</f>
        <v>178</v>
      </c>
      <c r="J6" s="46">
        <f t="shared" ca="1" si="3"/>
        <v>99</v>
      </c>
      <c r="K6" s="253">
        <f t="shared" ref="K6:K13" ca="1" si="4">IFERROR(ROUND(J6/I6,3),"-")</f>
        <v>0.55600000000000005</v>
      </c>
      <c r="L6" s="46">
        <f t="shared" ref="L6:M24" ca="1" si="5">SUMIFS(OFFSET(REL_D,,MATCH(L$1,IND,0)-1),REL_D,$C$3,IF(LEFT($D6,1)="N",NwID,OrgID),$D6)</f>
        <v>243</v>
      </c>
      <c r="M6" s="46">
        <f t="shared" ca="1" si="5"/>
        <v>95</v>
      </c>
      <c r="N6" s="253">
        <f ca="1">IFERROR(ROUND(M6/L6,3),"-")</f>
        <v>0.39100000000000001</v>
      </c>
      <c r="O6" s="46">
        <f t="shared" ref="O6:P24" ca="1" si="6">SUMIFS(OFFSET(REL_D,,MATCH(O$1,IND,0)-1),REL_D,$C$3,IF(LEFT($D6,1)="N",NwID,OrgID),$D6)</f>
        <v>57</v>
      </c>
      <c r="P6" s="46">
        <f t="shared" ca="1" si="6"/>
        <v>56</v>
      </c>
      <c r="Q6" s="253">
        <f ca="1">IFERROR(ROUND(P6/O6,3),"-")</f>
        <v>0.98199999999999998</v>
      </c>
      <c r="R6" s="46">
        <f t="shared" ref="R6:S24" ca="1" si="7">SUMIFS(OFFSET(REL_D,,MATCH(R$1,IND,0)-1),REL_D,$C$3,IF(LEFT($D6,1)="N",NwID,OrgID),$D6)</f>
        <v>64</v>
      </c>
      <c r="S6" s="46">
        <f t="shared" ca="1" si="7"/>
        <v>29</v>
      </c>
      <c r="T6" s="48">
        <f ca="1">IFERROR(S6/R6,"-")</f>
        <v>0.453125</v>
      </c>
      <c r="U6" s="46">
        <f t="shared" ref="U6:V24" ca="1" si="8">SUMIFS(OFFSET(REL_D,,MATCH(U$1,IND,0)-1),REL_D,$C$3,IF(LEFT($D6,1)="N",NwID,OrgID),$D6)</f>
        <v>2786</v>
      </c>
      <c r="V6" s="46">
        <f t="shared" ca="1" si="8"/>
        <v>607</v>
      </c>
      <c r="W6" s="253">
        <f ca="1">IFERROR(ROUND(V6/U6,3),"-")</f>
        <v>0.218</v>
      </c>
      <c r="X6" s="46">
        <f t="shared" ref="X6:Y24" ca="1" si="9">SUMIFS(OFFSET(REL_D,,MATCH(X$1,IND,0)-1),REL_D,$C$3,IF(LEFT($D6,1)="N",NwID,OrgID),$D6)</f>
        <v>1236</v>
      </c>
      <c r="Y6" s="46">
        <f t="shared" ca="1" si="9"/>
        <v>1211</v>
      </c>
      <c r="Z6" s="253">
        <f ca="1">IFERROR(ROUND(Y6/X6,3),"-")</f>
        <v>0.98</v>
      </c>
      <c r="AA6" s="46">
        <f t="shared" ref="AA6:AC48" ca="1" si="10">SUMIFS(OFFSET(REL_D,,MATCH(AA$1,IND,0)-1),REL_D,$C$3,IF(LEFT($D6,1)="N",NwID,OrgID),$D6)</f>
        <v>54</v>
      </c>
      <c r="AB6" s="253">
        <f ca="1">IFERROR(ROUND(AA6/Y6,3),"-")</f>
        <v>4.4999999999999998E-2</v>
      </c>
      <c r="AC6" s="46">
        <f t="shared" ca="1" si="10"/>
        <v>114</v>
      </c>
      <c r="AD6" s="253">
        <f ca="1">IFERROR(ROUND(AC6/G6,3),"-")</f>
        <v>9.1999999999999998E-2</v>
      </c>
      <c r="AE6" s="457">
        <f t="shared" ref="AE6:AI15" ca="1" si="11">SUMIFS(OFFSET(REL_D,,MATCH(AE$1,IND,0)-1),REL_D,$C$3,IF(LEFT($D6,1)="N",NwID,OrgID),$D6)</f>
        <v>62</v>
      </c>
      <c r="AF6" s="46">
        <f t="shared" ca="1" si="11"/>
        <v>1495</v>
      </c>
      <c r="AG6" s="46">
        <f t="shared" ca="1" si="11"/>
        <v>7637</v>
      </c>
      <c r="AH6" s="46">
        <f t="shared" ca="1" si="11"/>
        <v>41</v>
      </c>
      <c r="AI6" s="46">
        <f t="shared" ca="1" si="11"/>
        <v>2566</v>
      </c>
      <c r="AJ6" s="42"/>
    </row>
    <row r="7" spans="1:36" x14ac:dyDescent="0.25">
      <c r="A7" s="42"/>
      <c r="B7" s="296" t="s">
        <v>99</v>
      </c>
      <c r="C7" s="295" t="s">
        <v>98</v>
      </c>
      <c r="D7" s="295" t="s">
        <v>99</v>
      </c>
      <c r="E7" s="283">
        <f t="shared" ca="1" si="1"/>
        <v>39090</v>
      </c>
      <c r="F7" s="46">
        <f t="shared" ca="1" si="1"/>
        <v>6511</v>
      </c>
      <c r="G7" s="46">
        <f t="shared" ca="1" si="1"/>
        <v>1088</v>
      </c>
      <c r="H7" s="253">
        <f t="shared" ca="1" si="2"/>
        <v>0.16700000000000001</v>
      </c>
      <c r="I7" s="46">
        <f t="shared" ca="1" si="3"/>
        <v>176</v>
      </c>
      <c r="J7" s="46">
        <f t="shared" ca="1" si="3"/>
        <v>103</v>
      </c>
      <c r="K7" s="253">
        <f t="shared" ca="1" si="4"/>
        <v>0.58499999999999996</v>
      </c>
      <c r="L7" s="46">
        <f t="shared" ca="1" si="5"/>
        <v>212</v>
      </c>
      <c r="M7" s="46">
        <f t="shared" ca="1" si="5"/>
        <v>133</v>
      </c>
      <c r="N7" s="253">
        <f t="shared" ref="N7:N48" ca="1" si="12">IFERROR(ROUND(M7/L7,3),"-")</f>
        <v>0.627</v>
      </c>
      <c r="O7" s="46">
        <f t="shared" ca="1" si="6"/>
        <v>38</v>
      </c>
      <c r="P7" s="46">
        <f t="shared" ca="1" si="6"/>
        <v>35</v>
      </c>
      <c r="Q7" s="253">
        <f t="shared" ref="Q7:Q48" ca="1" si="13">IFERROR(ROUND(P7/O7,3),"-")</f>
        <v>0.92100000000000004</v>
      </c>
      <c r="R7" s="46">
        <f t="shared" ca="1" si="7"/>
        <v>82</v>
      </c>
      <c r="S7" s="46">
        <f t="shared" ca="1" si="7"/>
        <v>16</v>
      </c>
      <c r="T7" s="48">
        <f t="shared" ref="T7:T48" ca="1" si="14">IFERROR(S7/R7,"-")</f>
        <v>0.1951219512195122</v>
      </c>
      <c r="U7" s="46">
        <f t="shared" ca="1" si="8"/>
        <v>2668</v>
      </c>
      <c r="V7" s="46">
        <f t="shared" ca="1" si="8"/>
        <v>67</v>
      </c>
      <c r="W7" s="253">
        <f t="shared" ref="W7:W48" ca="1" si="15">IFERROR(ROUND(V7/U7,3),"-")</f>
        <v>2.5000000000000001E-2</v>
      </c>
      <c r="X7" s="46">
        <f t="shared" ca="1" si="9"/>
        <v>1088</v>
      </c>
      <c r="Y7" s="46">
        <f t="shared" ca="1" si="9"/>
        <v>1003</v>
      </c>
      <c r="Z7" s="253">
        <f t="shared" ref="Z7:Z48" ca="1" si="16">IFERROR(ROUND(Y7/X7,3),"-")</f>
        <v>0.92200000000000004</v>
      </c>
      <c r="AA7" s="46">
        <f t="shared" ca="1" si="10"/>
        <v>41</v>
      </c>
      <c r="AB7" s="253">
        <f t="shared" ref="AB7:AB48" ca="1" si="17">IFERROR(ROUND(AA7/Y7,3),"-")</f>
        <v>4.1000000000000002E-2</v>
      </c>
      <c r="AC7" s="46">
        <f t="shared" ca="1" si="10"/>
        <v>407</v>
      </c>
      <c r="AD7" s="253">
        <f t="shared" ref="AD7:AD48" ca="1" si="18">IFERROR(ROUND(AC7/G7,3),"-")</f>
        <v>0.374</v>
      </c>
      <c r="AE7" s="46">
        <f t="shared" ca="1" si="11"/>
        <v>60</v>
      </c>
      <c r="AF7" s="46">
        <f t="shared" ca="1" si="11"/>
        <v>1324</v>
      </c>
      <c r="AG7" s="46">
        <f t="shared" ca="1" si="11"/>
        <v>6665</v>
      </c>
      <c r="AH7" s="46">
        <f t="shared" ca="1" si="11"/>
        <v>21</v>
      </c>
      <c r="AI7" s="46">
        <f t="shared" ca="1" si="11"/>
        <v>2567</v>
      </c>
      <c r="AJ7" s="42"/>
    </row>
    <row r="8" spans="1:36" x14ac:dyDescent="0.25">
      <c r="A8" s="42"/>
      <c r="B8" s="296" t="s">
        <v>101</v>
      </c>
      <c r="C8" s="295" t="s">
        <v>100</v>
      </c>
      <c r="D8" s="295" t="s">
        <v>101</v>
      </c>
      <c r="E8" s="283">
        <f t="shared" ca="1" si="1"/>
        <v>31986</v>
      </c>
      <c r="F8" s="46">
        <f t="shared" ca="1" si="1"/>
        <v>4820</v>
      </c>
      <c r="G8" s="46">
        <f t="shared" ca="1" si="1"/>
        <v>803</v>
      </c>
      <c r="H8" s="253">
        <f t="shared" ca="1" si="2"/>
        <v>0.16700000000000001</v>
      </c>
      <c r="I8" s="46">
        <f t="shared" ca="1" si="3"/>
        <v>165</v>
      </c>
      <c r="J8" s="46">
        <f t="shared" ca="1" si="3"/>
        <v>122</v>
      </c>
      <c r="K8" s="253">
        <f t="shared" ca="1" si="4"/>
        <v>0.73899999999999999</v>
      </c>
      <c r="L8" s="46">
        <f t="shared" ca="1" si="5"/>
        <v>315</v>
      </c>
      <c r="M8" s="46">
        <f t="shared" ca="1" si="5"/>
        <v>85</v>
      </c>
      <c r="N8" s="253">
        <f t="shared" ca="1" si="12"/>
        <v>0.27</v>
      </c>
      <c r="O8" s="46">
        <f t="shared" ca="1" si="6"/>
        <v>28</v>
      </c>
      <c r="P8" s="46">
        <f t="shared" ca="1" si="6"/>
        <v>28</v>
      </c>
      <c r="Q8" s="253">
        <f t="shared" ca="1" si="13"/>
        <v>1</v>
      </c>
      <c r="R8" s="46">
        <f t="shared" ca="1" si="7"/>
        <v>72</v>
      </c>
      <c r="S8" s="46">
        <f t="shared" ca="1" si="7"/>
        <v>62</v>
      </c>
      <c r="T8" s="48">
        <f t="shared" ca="1" si="14"/>
        <v>0.86111111111111116</v>
      </c>
      <c r="U8" s="46">
        <f t="shared" ca="1" si="8"/>
        <v>1754</v>
      </c>
      <c r="V8" s="46">
        <f t="shared" ca="1" si="8"/>
        <v>56</v>
      </c>
      <c r="W8" s="253">
        <f t="shared" ca="1" si="15"/>
        <v>3.2000000000000001E-2</v>
      </c>
      <c r="X8" s="46">
        <f t="shared" ca="1" si="9"/>
        <v>803</v>
      </c>
      <c r="Y8" s="46">
        <f t="shared" ca="1" si="9"/>
        <v>767</v>
      </c>
      <c r="Z8" s="253">
        <f t="shared" ca="1" si="16"/>
        <v>0.95499999999999996</v>
      </c>
      <c r="AA8" s="46">
        <f t="shared" ca="1" si="10"/>
        <v>50</v>
      </c>
      <c r="AB8" s="253">
        <f t="shared" ca="1" si="17"/>
        <v>6.5000000000000002E-2</v>
      </c>
      <c r="AC8" s="46">
        <f t="shared" ca="1" si="10"/>
        <v>151</v>
      </c>
      <c r="AD8" s="253">
        <f t="shared" ca="1" si="18"/>
        <v>0.188</v>
      </c>
      <c r="AE8" s="46">
        <f t="shared" ca="1" si="11"/>
        <v>87</v>
      </c>
      <c r="AF8" s="46">
        <f t="shared" ca="1" si="11"/>
        <v>2592</v>
      </c>
      <c r="AG8" s="46">
        <f t="shared" ca="1" si="11"/>
        <v>4984</v>
      </c>
      <c r="AH8" s="46">
        <f t="shared" ca="1" si="11"/>
        <v>9</v>
      </c>
      <c r="AI8" s="46">
        <f t="shared" ca="1" si="11"/>
        <v>1718</v>
      </c>
      <c r="AJ8" s="42"/>
    </row>
    <row r="9" spans="1:36" x14ac:dyDescent="0.25">
      <c r="A9" s="42"/>
      <c r="B9" s="296" t="s">
        <v>103</v>
      </c>
      <c r="C9" s="295" t="s">
        <v>102</v>
      </c>
      <c r="D9" s="295" t="s">
        <v>103</v>
      </c>
      <c r="E9" s="283">
        <f t="shared" ca="1" si="1"/>
        <v>36864</v>
      </c>
      <c r="F9" s="46">
        <f t="shared" ca="1" si="1"/>
        <v>7950</v>
      </c>
      <c r="G9" s="46">
        <f t="shared" ca="1" si="1"/>
        <v>1169</v>
      </c>
      <c r="H9" s="253">
        <f t="shared" ca="1" si="2"/>
        <v>0.14699999999999999</v>
      </c>
      <c r="I9" s="46">
        <f t="shared" ca="1" si="3"/>
        <v>131</v>
      </c>
      <c r="J9" s="46">
        <f t="shared" ca="1" si="3"/>
        <v>88</v>
      </c>
      <c r="K9" s="253">
        <f t="shared" ca="1" si="4"/>
        <v>0.67200000000000004</v>
      </c>
      <c r="L9" s="46">
        <f t="shared" ca="1" si="5"/>
        <v>164</v>
      </c>
      <c r="M9" s="46">
        <f t="shared" ca="1" si="5"/>
        <v>79</v>
      </c>
      <c r="N9" s="253">
        <f t="shared" ca="1" si="12"/>
        <v>0.48199999999999998</v>
      </c>
      <c r="O9" s="46">
        <f t="shared" ca="1" si="6"/>
        <v>97</v>
      </c>
      <c r="P9" s="46">
        <f t="shared" ca="1" si="6"/>
        <v>87</v>
      </c>
      <c r="Q9" s="253">
        <f t="shared" ca="1" si="13"/>
        <v>0.89700000000000002</v>
      </c>
      <c r="R9" s="46">
        <f t="shared" ca="1" si="7"/>
        <v>57</v>
      </c>
      <c r="S9" s="46">
        <f t="shared" ca="1" si="7"/>
        <v>47</v>
      </c>
      <c r="T9" s="48">
        <f t="shared" ca="1" si="14"/>
        <v>0.82456140350877194</v>
      </c>
      <c r="U9" s="46">
        <f t="shared" ca="1" si="8"/>
        <v>3089</v>
      </c>
      <c r="V9" s="46">
        <f t="shared" ca="1" si="8"/>
        <v>360</v>
      </c>
      <c r="W9" s="253">
        <f t="shared" ca="1" si="15"/>
        <v>0.11700000000000001</v>
      </c>
      <c r="X9" s="46">
        <f t="shared" ca="1" si="9"/>
        <v>1169</v>
      </c>
      <c r="Y9" s="46">
        <f t="shared" ca="1" si="9"/>
        <v>1100</v>
      </c>
      <c r="Z9" s="253">
        <f t="shared" ca="1" si="16"/>
        <v>0.94099999999999995</v>
      </c>
      <c r="AA9" s="46">
        <f t="shared" ca="1" si="10"/>
        <v>77</v>
      </c>
      <c r="AB9" s="253">
        <f t="shared" ca="1" si="17"/>
        <v>7.0000000000000007E-2</v>
      </c>
      <c r="AC9" s="46">
        <f t="shared" ca="1" si="10"/>
        <v>269</v>
      </c>
      <c r="AD9" s="253">
        <f t="shared" ca="1" si="18"/>
        <v>0.23</v>
      </c>
      <c r="AE9" s="46">
        <f t="shared" ca="1" si="11"/>
        <v>36</v>
      </c>
      <c r="AF9" s="46">
        <f t="shared" ca="1" si="11"/>
        <v>1679</v>
      </c>
      <c r="AG9" s="46">
        <f t="shared" ca="1" si="11"/>
        <v>8060</v>
      </c>
      <c r="AH9" s="46">
        <f t="shared" ca="1" si="11"/>
        <v>30</v>
      </c>
      <c r="AI9" s="46">
        <f t="shared" ca="1" si="11"/>
        <v>2903</v>
      </c>
      <c r="AJ9" s="42"/>
    </row>
    <row r="10" spans="1:36" x14ac:dyDescent="0.25">
      <c r="A10" s="42"/>
      <c r="B10" s="296" t="s">
        <v>105</v>
      </c>
      <c r="C10" s="295" t="s">
        <v>104</v>
      </c>
      <c r="D10" s="295" t="s">
        <v>105</v>
      </c>
      <c r="E10" s="283">
        <f t="shared" ca="1" si="1"/>
        <v>33291</v>
      </c>
      <c r="F10" s="46">
        <f t="shared" ca="1" si="1"/>
        <v>7107</v>
      </c>
      <c r="G10" s="46">
        <f t="shared" ca="1" si="1"/>
        <v>1318</v>
      </c>
      <c r="H10" s="253">
        <f t="shared" ca="1" si="2"/>
        <v>0.185</v>
      </c>
      <c r="I10" s="46">
        <f t="shared" ca="1" si="3"/>
        <v>99</v>
      </c>
      <c r="J10" s="46">
        <f t="shared" ca="1" si="3"/>
        <v>58</v>
      </c>
      <c r="K10" s="253">
        <f t="shared" ca="1" si="4"/>
        <v>0.58599999999999997</v>
      </c>
      <c r="L10" s="46">
        <f t="shared" ca="1" si="5"/>
        <v>129</v>
      </c>
      <c r="M10" s="46">
        <f t="shared" ca="1" si="5"/>
        <v>46</v>
      </c>
      <c r="N10" s="253">
        <f t="shared" ca="1" si="12"/>
        <v>0.35699999999999998</v>
      </c>
      <c r="O10" s="46">
        <f t="shared" ca="1" si="6"/>
        <v>90</v>
      </c>
      <c r="P10" s="46">
        <f t="shared" ca="1" si="6"/>
        <v>79</v>
      </c>
      <c r="Q10" s="253">
        <f t="shared" ca="1" si="13"/>
        <v>0.878</v>
      </c>
      <c r="R10" s="46">
        <f t="shared" ca="1" si="7"/>
        <v>47</v>
      </c>
      <c r="S10" s="46">
        <f t="shared" ca="1" si="7"/>
        <v>27</v>
      </c>
      <c r="T10" s="48">
        <f t="shared" ca="1" si="14"/>
        <v>0.57446808510638303</v>
      </c>
      <c r="U10" s="46">
        <f t="shared" ca="1" si="8"/>
        <v>2694</v>
      </c>
      <c r="V10" s="46">
        <f t="shared" ca="1" si="8"/>
        <v>179</v>
      </c>
      <c r="W10" s="253">
        <f t="shared" ca="1" si="15"/>
        <v>6.6000000000000003E-2</v>
      </c>
      <c r="X10" s="46">
        <f t="shared" ca="1" si="9"/>
        <v>1318</v>
      </c>
      <c r="Y10" s="46">
        <f t="shared" ca="1" si="9"/>
        <v>1267</v>
      </c>
      <c r="Z10" s="253">
        <f t="shared" ca="1" si="16"/>
        <v>0.96099999999999997</v>
      </c>
      <c r="AA10" s="46">
        <f t="shared" ca="1" si="10"/>
        <v>80</v>
      </c>
      <c r="AB10" s="253">
        <f t="shared" ca="1" si="17"/>
        <v>6.3E-2</v>
      </c>
      <c r="AC10" s="46">
        <f t="shared" ca="1" si="10"/>
        <v>37</v>
      </c>
      <c r="AD10" s="253">
        <f t="shared" ca="1" si="18"/>
        <v>2.8000000000000001E-2</v>
      </c>
      <c r="AE10" s="46">
        <f t="shared" ca="1" si="11"/>
        <v>84</v>
      </c>
      <c r="AF10" s="46">
        <f t="shared" ca="1" si="11"/>
        <v>2960</v>
      </c>
      <c r="AG10" s="46">
        <f t="shared" ca="1" si="11"/>
        <v>7193</v>
      </c>
      <c r="AH10" s="46">
        <f t="shared" ca="1" si="11"/>
        <v>40</v>
      </c>
      <c r="AI10" s="46">
        <f t="shared" ca="1" si="11"/>
        <v>2373</v>
      </c>
      <c r="AJ10" s="42"/>
    </row>
    <row r="11" spans="1:36" x14ac:dyDescent="0.25">
      <c r="A11" s="42"/>
      <c r="B11" s="296" t="s">
        <v>107</v>
      </c>
      <c r="C11" s="295" t="s">
        <v>106</v>
      </c>
      <c r="D11" s="295" t="s">
        <v>107</v>
      </c>
      <c r="E11" s="283">
        <f t="shared" ca="1" si="1"/>
        <v>53993</v>
      </c>
      <c r="F11" s="46">
        <f t="shared" ca="1" si="1"/>
        <v>8600</v>
      </c>
      <c r="G11" s="46">
        <f t="shared" ca="1" si="1"/>
        <v>1142</v>
      </c>
      <c r="H11" s="253">
        <f t="shared" ca="1" si="2"/>
        <v>0.13300000000000001</v>
      </c>
      <c r="I11" s="46">
        <f t="shared" ca="1" si="3"/>
        <v>198</v>
      </c>
      <c r="J11" s="46">
        <f t="shared" ca="1" si="3"/>
        <v>119</v>
      </c>
      <c r="K11" s="253">
        <f t="shared" ca="1" si="4"/>
        <v>0.60099999999999998</v>
      </c>
      <c r="L11" s="46">
        <f t="shared" ca="1" si="5"/>
        <v>248</v>
      </c>
      <c r="M11" s="46">
        <f t="shared" ca="1" si="5"/>
        <v>151</v>
      </c>
      <c r="N11" s="253">
        <f t="shared" ca="1" si="12"/>
        <v>0.60899999999999999</v>
      </c>
      <c r="O11" s="46">
        <f t="shared" ca="1" si="6"/>
        <v>56</v>
      </c>
      <c r="P11" s="46">
        <f t="shared" ca="1" si="6"/>
        <v>49</v>
      </c>
      <c r="Q11" s="253">
        <f t="shared" ca="1" si="13"/>
        <v>0.875</v>
      </c>
      <c r="R11" s="46">
        <f t="shared" ca="1" si="7"/>
        <v>99</v>
      </c>
      <c r="S11" s="46">
        <f t="shared" ca="1" si="7"/>
        <v>63</v>
      </c>
      <c r="T11" s="48">
        <f t="shared" ca="1" si="14"/>
        <v>0.63636363636363635</v>
      </c>
      <c r="U11" s="46">
        <f t="shared" ca="1" si="8"/>
        <v>3799</v>
      </c>
      <c r="V11" s="46">
        <f t="shared" ca="1" si="8"/>
        <v>624</v>
      </c>
      <c r="W11" s="253">
        <f t="shared" ca="1" si="15"/>
        <v>0.16400000000000001</v>
      </c>
      <c r="X11" s="46">
        <f t="shared" ca="1" si="9"/>
        <v>1142</v>
      </c>
      <c r="Y11" s="46">
        <f t="shared" ca="1" si="9"/>
        <v>1047</v>
      </c>
      <c r="Z11" s="253">
        <f t="shared" ca="1" si="16"/>
        <v>0.91700000000000004</v>
      </c>
      <c r="AA11" s="46">
        <f t="shared" ca="1" si="10"/>
        <v>49</v>
      </c>
      <c r="AB11" s="253">
        <f t="shared" ca="1" si="17"/>
        <v>4.7E-2</v>
      </c>
      <c r="AC11" s="46">
        <f t="shared" ca="1" si="10"/>
        <v>520</v>
      </c>
      <c r="AD11" s="253">
        <f t="shared" ca="1" si="18"/>
        <v>0.45500000000000002</v>
      </c>
      <c r="AE11" s="46">
        <f t="shared" ca="1" si="11"/>
        <v>110</v>
      </c>
      <c r="AF11" s="46">
        <f t="shared" ca="1" si="11"/>
        <v>4009</v>
      </c>
      <c r="AG11" s="46">
        <f t="shared" ca="1" si="11"/>
        <v>8831</v>
      </c>
      <c r="AH11" s="46">
        <f t="shared" ca="1" si="11"/>
        <v>37</v>
      </c>
      <c r="AI11" s="46">
        <f t="shared" ca="1" si="11"/>
        <v>3773</v>
      </c>
      <c r="AJ11" s="42"/>
    </row>
    <row r="12" spans="1:36" x14ac:dyDescent="0.25">
      <c r="A12" s="42"/>
      <c r="B12" s="296" t="s">
        <v>109</v>
      </c>
      <c r="C12" s="295" t="s">
        <v>108</v>
      </c>
      <c r="D12" s="295" t="s">
        <v>109</v>
      </c>
      <c r="E12" s="283">
        <f t="shared" ca="1" si="1"/>
        <v>46327</v>
      </c>
      <c r="F12" s="46">
        <f t="shared" ca="1" si="1"/>
        <v>8567</v>
      </c>
      <c r="G12" s="46">
        <f t="shared" ca="1" si="1"/>
        <v>1287</v>
      </c>
      <c r="H12" s="253">
        <f t="shared" ca="1" si="2"/>
        <v>0.15</v>
      </c>
      <c r="I12" s="46">
        <f t="shared" ca="1" si="3"/>
        <v>235</v>
      </c>
      <c r="J12" s="46">
        <f t="shared" ca="1" si="3"/>
        <v>160</v>
      </c>
      <c r="K12" s="253">
        <f t="shared" ca="1" si="4"/>
        <v>0.68100000000000005</v>
      </c>
      <c r="L12" s="46">
        <f t="shared" ca="1" si="5"/>
        <v>230</v>
      </c>
      <c r="M12" s="46">
        <f t="shared" ca="1" si="5"/>
        <v>163</v>
      </c>
      <c r="N12" s="253">
        <f t="shared" ca="1" si="12"/>
        <v>0.70899999999999996</v>
      </c>
      <c r="O12" s="46">
        <f t="shared" ca="1" si="6"/>
        <v>69</v>
      </c>
      <c r="P12" s="46">
        <f t="shared" ca="1" si="6"/>
        <v>68</v>
      </c>
      <c r="Q12" s="253">
        <f t="shared" ca="1" si="13"/>
        <v>0.98599999999999999</v>
      </c>
      <c r="R12" s="46">
        <f t="shared" ca="1" si="7"/>
        <v>110</v>
      </c>
      <c r="S12" s="46">
        <f t="shared" ca="1" si="7"/>
        <v>82</v>
      </c>
      <c r="T12" s="48">
        <f t="shared" ca="1" si="14"/>
        <v>0.74545454545454548</v>
      </c>
      <c r="U12" s="46">
        <f t="shared" ca="1" si="8"/>
        <v>3558</v>
      </c>
      <c r="V12" s="46">
        <f t="shared" ca="1" si="8"/>
        <v>833</v>
      </c>
      <c r="W12" s="253">
        <f t="shared" ca="1" si="15"/>
        <v>0.23400000000000001</v>
      </c>
      <c r="X12" s="46">
        <f t="shared" ca="1" si="9"/>
        <v>1287</v>
      </c>
      <c r="Y12" s="46">
        <f t="shared" ca="1" si="9"/>
        <v>1208</v>
      </c>
      <c r="Z12" s="253">
        <f t="shared" ca="1" si="16"/>
        <v>0.93899999999999995</v>
      </c>
      <c r="AA12" s="46">
        <f t="shared" ca="1" si="10"/>
        <v>102</v>
      </c>
      <c r="AB12" s="253">
        <f t="shared" ca="1" si="17"/>
        <v>8.4000000000000005E-2</v>
      </c>
      <c r="AC12" s="46">
        <f t="shared" ca="1" si="10"/>
        <v>102</v>
      </c>
      <c r="AD12" s="253">
        <f t="shared" ca="1" si="18"/>
        <v>7.9000000000000001E-2</v>
      </c>
      <c r="AE12" s="46">
        <f t="shared" ca="1" si="11"/>
        <v>121</v>
      </c>
      <c r="AF12" s="46">
        <f t="shared" ca="1" si="11"/>
        <v>5177</v>
      </c>
      <c r="AG12" s="46">
        <f t="shared" ca="1" si="11"/>
        <v>8737</v>
      </c>
      <c r="AH12" s="46">
        <f t="shared" ca="1" si="11"/>
        <v>81</v>
      </c>
      <c r="AI12" s="46">
        <f t="shared" ca="1" si="11"/>
        <v>3294</v>
      </c>
      <c r="AJ12" s="42"/>
    </row>
    <row r="13" spans="1:36" x14ac:dyDescent="0.25">
      <c r="A13" s="42"/>
      <c r="B13" s="299" t="s">
        <v>111</v>
      </c>
      <c r="C13" s="296" t="s">
        <v>110</v>
      </c>
      <c r="D13" s="296" t="s">
        <v>111</v>
      </c>
      <c r="E13" s="283">
        <f t="shared" ca="1" si="1"/>
        <v>54285</v>
      </c>
      <c r="F13" s="46">
        <f t="shared" ca="1" si="1"/>
        <v>11212</v>
      </c>
      <c r="G13" s="46">
        <f t="shared" ca="1" si="1"/>
        <v>1484</v>
      </c>
      <c r="H13" s="253">
        <f t="shared" ca="1" si="2"/>
        <v>0.13200000000000001</v>
      </c>
      <c r="I13" s="46">
        <f t="shared" ca="1" si="3"/>
        <v>115</v>
      </c>
      <c r="J13" s="46">
        <f t="shared" ca="1" si="3"/>
        <v>71</v>
      </c>
      <c r="K13" s="253">
        <f t="shared" ca="1" si="4"/>
        <v>0.61699999999999999</v>
      </c>
      <c r="L13" s="46">
        <f t="shared" ca="1" si="5"/>
        <v>148</v>
      </c>
      <c r="M13" s="46">
        <f t="shared" ca="1" si="5"/>
        <v>74</v>
      </c>
      <c r="N13" s="253">
        <f t="shared" ca="1" si="12"/>
        <v>0.5</v>
      </c>
      <c r="O13" s="46">
        <f t="shared" ca="1" si="6"/>
        <v>90</v>
      </c>
      <c r="P13" s="46">
        <f t="shared" ca="1" si="6"/>
        <v>89</v>
      </c>
      <c r="Q13" s="253">
        <f t="shared" ca="1" si="13"/>
        <v>0.98899999999999999</v>
      </c>
      <c r="R13" s="46">
        <f t="shared" ca="1" si="7"/>
        <v>69</v>
      </c>
      <c r="S13" s="46">
        <f t="shared" ca="1" si="7"/>
        <v>54</v>
      </c>
      <c r="T13" s="48">
        <f t="shared" ca="1" si="14"/>
        <v>0.78260869565217395</v>
      </c>
      <c r="U13" s="46">
        <f t="shared" ca="1" si="8"/>
        <v>5634</v>
      </c>
      <c r="V13" s="46">
        <f t="shared" ca="1" si="8"/>
        <v>1915</v>
      </c>
      <c r="W13" s="253">
        <f t="shared" ca="1" si="15"/>
        <v>0.34</v>
      </c>
      <c r="X13" s="46">
        <f t="shared" ca="1" si="9"/>
        <v>1484</v>
      </c>
      <c r="Y13" s="46">
        <f t="shared" ca="1" si="9"/>
        <v>1399</v>
      </c>
      <c r="Z13" s="253">
        <f t="shared" ca="1" si="16"/>
        <v>0.94299999999999995</v>
      </c>
      <c r="AA13" s="46">
        <f t="shared" ca="1" si="10"/>
        <v>82</v>
      </c>
      <c r="AB13" s="253">
        <f t="shared" ca="1" si="17"/>
        <v>5.8999999999999997E-2</v>
      </c>
      <c r="AC13" s="46">
        <f t="shared" ca="1" si="10"/>
        <v>437</v>
      </c>
      <c r="AD13" s="253">
        <f t="shared" ca="1" si="18"/>
        <v>0.29399999999999998</v>
      </c>
      <c r="AE13" s="46">
        <f t="shared" ca="1" si="11"/>
        <v>44</v>
      </c>
      <c r="AF13" s="46">
        <f t="shared" ca="1" si="11"/>
        <v>4596</v>
      </c>
      <c r="AG13" s="46">
        <f t="shared" ca="1" si="11"/>
        <v>11352</v>
      </c>
      <c r="AH13" s="46">
        <f t="shared" ca="1" si="11"/>
        <v>18</v>
      </c>
      <c r="AI13" s="46">
        <f t="shared" ca="1" si="11"/>
        <v>5468</v>
      </c>
      <c r="AJ13" s="42"/>
    </row>
    <row r="14" spans="1:36" x14ac:dyDescent="0.25">
      <c r="A14" s="42"/>
      <c r="B14" s="297" t="s">
        <v>97</v>
      </c>
      <c r="C14" s="297" t="s">
        <v>112</v>
      </c>
      <c r="D14" s="284" t="s">
        <v>52</v>
      </c>
      <c r="E14" s="435">
        <f t="shared" ca="1" si="1"/>
        <v>8246</v>
      </c>
      <c r="F14" s="285">
        <f t="shared" ca="1" si="1"/>
        <v>1758</v>
      </c>
      <c r="G14" s="285">
        <f t="shared" ca="1" si="1"/>
        <v>213</v>
      </c>
      <c r="H14" s="286">
        <f ca="1">IFERROR(ROUND(G14/F14, 3),"-")</f>
        <v>0.121</v>
      </c>
      <c r="I14" s="285">
        <f t="shared" ca="1" si="3"/>
        <v>41</v>
      </c>
      <c r="J14" s="285">
        <f t="shared" ca="1" si="3"/>
        <v>28</v>
      </c>
      <c r="K14" s="286">
        <f ca="1">IFERROR(ROUND(J14/I14,3),"-")</f>
        <v>0.68300000000000005</v>
      </c>
      <c r="L14" s="285">
        <f t="shared" ca="1" si="5"/>
        <v>75</v>
      </c>
      <c r="M14" s="285">
        <f t="shared" ca="1" si="5"/>
        <v>32</v>
      </c>
      <c r="N14" s="286">
        <f t="shared" ca="1" si="12"/>
        <v>0.42699999999999999</v>
      </c>
      <c r="O14" s="285">
        <f t="shared" ca="1" si="6"/>
        <v>12</v>
      </c>
      <c r="P14" s="285">
        <f t="shared" ca="1" si="6"/>
        <v>12</v>
      </c>
      <c r="Q14" s="286">
        <f t="shared" ca="1" si="13"/>
        <v>1</v>
      </c>
      <c r="R14" s="285">
        <f t="shared" ca="1" si="7"/>
        <v>13</v>
      </c>
      <c r="S14" s="285">
        <f t="shared" ca="1" si="7"/>
        <v>2</v>
      </c>
      <c r="T14" s="287">
        <f t="shared" ca="1" si="14"/>
        <v>0.15384615384615385</v>
      </c>
      <c r="U14" s="285">
        <f t="shared" ca="1" si="8"/>
        <v>669</v>
      </c>
      <c r="V14" s="285">
        <f t="shared" ca="1" si="8"/>
        <v>47</v>
      </c>
      <c r="W14" s="286">
        <f t="shared" ca="1" si="15"/>
        <v>7.0000000000000007E-2</v>
      </c>
      <c r="X14" s="285">
        <f t="shared" ca="1" si="9"/>
        <v>213</v>
      </c>
      <c r="Y14" s="285">
        <f t="shared" ca="1" si="9"/>
        <v>197</v>
      </c>
      <c r="Z14" s="286">
        <f t="shared" ca="1" si="16"/>
        <v>0.92500000000000004</v>
      </c>
      <c r="AA14" s="285">
        <f t="shared" ca="1" si="10"/>
        <v>11</v>
      </c>
      <c r="AB14" s="286">
        <f t="shared" ca="1" si="17"/>
        <v>5.6000000000000001E-2</v>
      </c>
      <c r="AC14" s="285">
        <f t="shared" ca="1" si="10"/>
        <v>0</v>
      </c>
      <c r="AD14" s="286">
        <f t="shared" ca="1" si="18"/>
        <v>0</v>
      </c>
      <c r="AE14" s="285">
        <f ca="1">SUMIFS(OFFSET(REL_D,,MATCH(AE$1,IND,0)-1),REL_D,$C$3,IF(LEFT($D14,1)="N",NwID,OrgID),$D14)</f>
        <v>28</v>
      </c>
      <c r="AF14" s="285">
        <f t="shared" ca="1" si="11"/>
        <v>558</v>
      </c>
      <c r="AG14" s="285">
        <f t="shared" ca="1" si="11"/>
        <v>1792</v>
      </c>
      <c r="AH14" s="285">
        <f t="shared" ca="1" si="11"/>
        <v>13</v>
      </c>
      <c r="AI14" s="285">
        <f ca="1">SUMIFS(OFFSET(REL_D,,MATCH(AI$1,IND,0)-1),REL_D,$C$3,IF(LEFT($D14,1)="N",NwID,OrgID),$D14)</f>
        <v>668</v>
      </c>
      <c r="AJ14" s="42"/>
    </row>
    <row r="15" spans="1:36" x14ac:dyDescent="0.25">
      <c r="A15" s="42"/>
      <c r="B15" s="296" t="s">
        <v>97</v>
      </c>
      <c r="C15" s="296" t="s">
        <v>113</v>
      </c>
      <c r="D15" s="43" t="s">
        <v>38</v>
      </c>
      <c r="E15" s="283">
        <f t="shared" ca="1" si="1"/>
        <v>11942</v>
      </c>
      <c r="F15" s="46">
        <f t="shared" ca="1" si="1"/>
        <v>2371</v>
      </c>
      <c r="G15" s="46">
        <f t="shared" ca="1" si="1"/>
        <v>371</v>
      </c>
      <c r="H15" s="253">
        <f t="shared" ref="H15:H48" ca="1" si="19">IFERROR(ROUND(G15/F15, 3),"-")</f>
        <v>0.156</v>
      </c>
      <c r="I15" s="46">
        <f t="shared" ca="1" si="3"/>
        <v>67</v>
      </c>
      <c r="J15" s="46">
        <f t="shared" ca="1" si="3"/>
        <v>31</v>
      </c>
      <c r="K15" s="253">
        <f t="shared" ref="K15:K48" ca="1" si="20">IFERROR(ROUND(J15/I15,3),"-")</f>
        <v>0.46300000000000002</v>
      </c>
      <c r="L15" s="46">
        <f t="shared" ca="1" si="5"/>
        <v>78</v>
      </c>
      <c r="M15" s="46">
        <f t="shared" ca="1" si="5"/>
        <v>29</v>
      </c>
      <c r="N15" s="253">
        <f t="shared" ca="1" si="12"/>
        <v>0.372</v>
      </c>
      <c r="O15" s="46">
        <f t="shared" ca="1" si="6"/>
        <v>18</v>
      </c>
      <c r="P15" s="46">
        <f t="shared" ca="1" si="6"/>
        <v>18</v>
      </c>
      <c r="Q15" s="253">
        <f t="shared" ca="1" si="13"/>
        <v>1</v>
      </c>
      <c r="R15" s="46">
        <f t="shared" ca="1" si="7"/>
        <v>15</v>
      </c>
      <c r="S15" s="46">
        <f t="shared" ca="1" si="7"/>
        <v>8</v>
      </c>
      <c r="T15" s="48">
        <f t="shared" ca="1" si="14"/>
        <v>0.53333333333333333</v>
      </c>
      <c r="U15" s="46">
        <f t="shared" ca="1" si="8"/>
        <v>938</v>
      </c>
      <c r="V15" s="46">
        <f t="shared" ca="1" si="8"/>
        <v>479</v>
      </c>
      <c r="W15" s="253">
        <f t="shared" ca="1" si="15"/>
        <v>0.51100000000000001</v>
      </c>
      <c r="X15" s="46">
        <f t="shared" ca="1" si="9"/>
        <v>371</v>
      </c>
      <c r="Y15" s="46">
        <f t="shared" ca="1" si="9"/>
        <v>370</v>
      </c>
      <c r="Z15" s="253">
        <f t="shared" ca="1" si="16"/>
        <v>0.997</v>
      </c>
      <c r="AA15" s="46">
        <f t="shared" ca="1" si="10"/>
        <v>18</v>
      </c>
      <c r="AB15" s="253">
        <f t="shared" ca="1" si="17"/>
        <v>4.9000000000000002E-2</v>
      </c>
      <c r="AC15" s="46">
        <f t="shared" ca="1" si="10"/>
        <v>6</v>
      </c>
      <c r="AD15" s="253">
        <f t="shared" ca="1" si="18"/>
        <v>1.6E-2</v>
      </c>
      <c r="AE15" s="46">
        <f t="shared" ca="1" si="11"/>
        <v>18</v>
      </c>
      <c r="AF15" s="46">
        <f t="shared" ca="1" si="11"/>
        <v>512</v>
      </c>
      <c r="AG15" s="46">
        <f t="shared" ca="1" si="11"/>
        <v>2399</v>
      </c>
      <c r="AH15" s="46">
        <f t="shared" ca="1" si="11"/>
        <v>14</v>
      </c>
      <c r="AI15" s="46">
        <f t="shared" ca="1" si="11"/>
        <v>754</v>
      </c>
      <c r="AJ15" s="42"/>
    </row>
    <row r="16" spans="1:36" x14ac:dyDescent="0.25">
      <c r="A16" s="42"/>
      <c r="B16" s="296" t="s">
        <v>97</v>
      </c>
      <c r="C16" s="296" t="s">
        <v>114</v>
      </c>
      <c r="D16" s="43" t="s">
        <v>56</v>
      </c>
      <c r="E16" s="283">
        <f t="shared" ca="1" si="1"/>
        <v>14930</v>
      </c>
      <c r="F16" s="46">
        <f t="shared" ca="1" si="1"/>
        <v>1593</v>
      </c>
      <c r="G16" s="46">
        <f t="shared" ca="1" si="1"/>
        <v>348</v>
      </c>
      <c r="H16" s="253">
        <f t="shared" ca="1" si="19"/>
        <v>0.218</v>
      </c>
      <c r="I16" s="46">
        <f t="shared" ca="1" si="3"/>
        <v>35</v>
      </c>
      <c r="J16" s="46">
        <f t="shared" ca="1" si="3"/>
        <v>19</v>
      </c>
      <c r="K16" s="253">
        <f t="shared" ca="1" si="20"/>
        <v>0.54300000000000004</v>
      </c>
      <c r="L16" s="46">
        <f t="shared" ca="1" si="5"/>
        <v>39</v>
      </c>
      <c r="M16" s="46">
        <f t="shared" ca="1" si="5"/>
        <v>20</v>
      </c>
      <c r="N16" s="253">
        <f t="shared" ca="1" si="12"/>
        <v>0.51300000000000001</v>
      </c>
      <c r="O16" s="46">
        <f t="shared" ca="1" si="6"/>
        <v>12</v>
      </c>
      <c r="P16" s="46">
        <f t="shared" ca="1" si="6"/>
        <v>12</v>
      </c>
      <c r="Q16" s="253">
        <f t="shared" ca="1" si="13"/>
        <v>1</v>
      </c>
      <c r="R16" s="46">
        <f t="shared" ca="1" si="7"/>
        <v>22</v>
      </c>
      <c r="S16" s="46">
        <f t="shared" ca="1" si="7"/>
        <v>15</v>
      </c>
      <c r="T16" s="48">
        <f t="shared" ca="1" si="14"/>
        <v>0.68181818181818177</v>
      </c>
      <c r="U16" s="46">
        <f t="shared" ca="1" si="8"/>
        <v>490</v>
      </c>
      <c r="V16" s="46">
        <f t="shared" ca="1" si="8"/>
        <v>78</v>
      </c>
      <c r="W16" s="253">
        <f t="shared" ca="1" si="15"/>
        <v>0.159</v>
      </c>
      <c r="X16" s="46">
        <f t="shared" ca="1" si="9"/>
        <v>348</v>
      </c>
      <c r="Y16" s="46">
        <f t="shared" ca="1" si="9"/>
        <v>344</v>
      </c>
      <c r="Z16" s="253">
        <f t="shared" ca="1" si="16"/>
        <v>0.98899999999999999</v>
      </c>
      <c r="AA16" s="46">
        <f t="shared" ca="1" si="10"/>
        <v>5</v>
      </c>
      <c r="AB16" s="253">
        <f t="shared" ca="1" si="17"/>
        <v>1.4999999999999999E-2</v>
      </c>
      <c r="AC16" s="46">
        <f t="shared" ca="1" si="10"/>
        <v>57</v>
      </c>
      <c r="AD16" s="253">
        <f t="shared" ca="1" si="18"/>
        <v>0.16400000000000001</v>
      </c>
      <c r="AE16" s="46">
        <f t="shared" ref="AE16:AI25" ca="1" si="21">SUMIFS(OFFSET(REL_D,,MATCH(AE$1,IND,0)-1),REL_D,$C$3,IF(LEFT($D16,1)="N",NwID,OrgID),$D16)</f>
        <v>9</v>
      </c>
      <c r="AF16" s="46">
        <f t="shared" ca="1" si="21"/>
        <v>240</v>
      </c>
      <c r="AG16" s="46">
        <f t="shared" ca="1" si="21"/>
        <v>1609</v>
      </c>
      <c r="AH16" s="46">
        <f t="shared" ca="1" si="21"/>
        <v>7</v>
      </c>
      <c r="AI16" s="46">
        <f t="shared" ca="1" si="21"/>
        <v>464</v>
      </c>
      <c r="AJ16" s="42"/>
    </row>
    <row r="17" spans="1:36" x14ac:dyDescent="0.25">
      <c r="A17" s="42"/>
      <c r="B17" s="295" t="s">
        <v>97</v>
      </c>
      <c r="C17" s="295" t="s">
        <v>115</v>
      </c>
      <c r="D17" s="43" t="s">
        <v>69</v>
      </c>
      <c r="E17" s="283">
        <f t="shared" ca="1" si="1"/>
        <v>4887</v>
      </c>
      <c r="F17" s="46">
        <f t="shared" ca="1" si="1"/>
        <v>807</v>
      </c>
      <c r="G17" s="46">
        <f t="shared" ca="1" si="1"/>
        <v>151</v>
      </c>
      <c r="H17" s="253">
        <f t="shared" ca="1" si="19"/>
        <v>0.187</v>
      </c>
      <c r="I17" s="46">
        <f t="shared" ca="1" si="3"/>
        <v>16</v>
      </c>
      <c r="J17" s="46">
        <f t="shared" ca="1" si="3"/>
        <v>4</v>
      </c>
      <c r="K17" s="253">
        <f t="shared" ca="1" si="20"/>
        <v>0.25</v>
      </c>
      <c r="L17" s="46">
        <f t="shared" ca="1" si="5"/>
        <v>16</v>
      </c>
      <c r="M17" s="46">
        <f t="shared" ca="1" si="5"/>
        <v>4</v>
      </c>
      <c r="N17" s="253">
        <f t="shared" ca="1" si="12"/>
        <v>0.25</v>
      </c>
      <c r="O17" s="46">
        <f t="shared" ca="1" si="6"/>
        <v>5</v>
      </c>
      <c r="P17" s="46">
        <f t="shared" ca="1" si="6"/>
        <v>4</v>
      </c>
      <c r="Q17" s="253">
        <f t="shared" ca="1" si="13"/>
        <v>0.8</v>
      </c>
      <c r="R17" s="46">
        <f t="shared" ca="1" si="7"/>
        <v>4</v>
      </c>
      <c r="S17" s="46">
        <f t="shared" ca="1" si="7"/>
        <v>4</v>
      </c>
      <c r="T17" s="48">
        <f t="shared" ca="1" si="14"/>
        <v>1</v>
      </c>
      <c r="U17" s="46">
        <f t="shared" ca="1" si="8"/>
        <v>302</v>
      </c>
      <c r="V17" s="46">
        <f t="shared" ca="1" si="8"/>
        <v>2</v>
      </c>
      <c r="W17" s="253">
        <f t="shared" ca="1" si="15"/>
        <v>7.0000000000000001E-3</v>
      </c>
      <c r="X17" s="46">
        <f t="shared" ca="1" si="9"/>
        <v>151</v>
      </c>
      <c r="Y17" s="46">
        <f t="shared" ca="1" si="9"/>
        <v>148</v>
      </c>
      <c r="Z17" s="253">
        <f t="shared" ca="1" si="16"/>
        <v>0.98</v>
      </c>
      <c r="AA17" s="46">
        <f t="shared" ca="1" si="10"/>
        <v>9</v>
      </c>
      <c r="AB17" s="253">
        <f t="shared" ca="1" si="17"/>
        <v>6.0999999999999999E-2</v>
      </c>
      <c r="AC17" s="46">
        <f t="shared" ca="1" si="10"/>
        <v>12</v>
      </c>
      <c r="AD17" s="253">
        <f t="shared" ca="1" si="18"/>
        <v>7.9000000000000001E-2</v>
      </c>
      <c r="AE17" s="46">
        <f t="shared" ca="1" si="21"/>
        <v>5</v>
      </c>
      <c r="AF17" s="46">
        <f t="shared" ca="1" si="21"/>
        <v>79</v>
      </c>
      <c r="AG17" s="46">
        <f t="shared" ca="1" si="21"/>
        <v>828</v>
      </c>
      <c r="AH17" s="46">
        <f t="shared" ca="1" si="21"/>
        <v>3</v>
      </c>
      <c r="AI17" s="46">
        <f t="shared" ca="1" si="21"/>
        <v>302</v>
      </c>
      <c r="AJ17" s="42"/>
    </row>
    <row r="18" spans="1:36" x14ac:dyDescent="0.25">
      <c r="A18" s="42"/>
      <c r="B18" s="295" t="s">
        <v>97</v>
      </c>
      <c r="C18" s="295" t="s">
        <v>116</v>
      </c>
      <c r="D18" s="43" t="s">
        <v>46</v>
      </c>
      <c r="E18" s="283">
        <f t="shared" ca="1" si="1"/>
        <v>5391</v>
      </c>
      <c r="F18" s="46">
        <f t="shared" ca="1" si="1"/>
        <v>986</v>
      </c>
      <c r="G18" s="46">
        <f t="shared" ca="1" si="1"/>
        <v>153</v>
      </c>
      <c r="H18" s="253">
        <f t="shared" ca="1" si="19"/>
        <v>0.155</v>
      </c>
      <c r="I18" s="46">
        <f t="shared" ca="1" si="3"/>
        <v>19</v>
      </c>
      <c r="J18" s="46">
        <f t="shared" ca="1" si="3"/>
        <v>17</v>
      </c>
      <c r="K18" s="253">
        <f t="shared" ca="1" si="20"/>
        <v>0.89500000000000002</v>
      </c>
      <c r="L18" s="46">
        <f t="shared" ca="1" si="5"/>
        <v>35</v>
      </c>
      <c r="M18" s="46">
        <f t="shared" ca="1" si="5"/>
        <v>10</v>
      </c>
      <c r="N18" s="253">
        <f t="shared" ca="1" si="12"/>
        <v>0.28599999999999998</v>
      </c>
      <c r="O18" s="46">
        <f t="shared" ca="1" si="6"/>
        <v>10</v>
      </c>
      <c r="P18" s="46">
        <f t="shared" ca="1" si="6"/>
        <v>10</v>
      </c>
      <c r="Q18" s="253">
        <f t="shared" ca="1" si="13"/>
        <v>1</v>
      </c>
      <c r="R18" s="46">
        <f t="shared" ca="1" si="7"/>
        <v>10</v>
      </c>
      <c r="S18" s="46">
        <f t="shared" ca="1" si="7"/>
        <v>0</v>
      </c>
      <c r="T18" s="48">
        <f t="shared" ca="1" si="14"/>
        <v>0</v>
      </c>
      <c r="U18" s="46">
        <f t="shared" ca="1" si="8"/>
        <v>387</v>
      </c>
      <c r="V18" s="46">
        <f t="shared" ca="1" si="8"/>
        <v>1</v>
      </c>
      <c r="W18" s="253">
        <f t="shared" ca="1" si="15"/>
        <v>3.0000000000000001E-3</v>
      </c>
      <c r="X18" s="46">
        <f t="shared" ca="1" si="9"/>
        <v>153</v>
      </c>
      <c r="Y18" s="46">
        <f t="shared" ca="1" si="9"/>
        <v>152</v>
      </c>
      <c r="Z18" s="253">
        <f t="shared" ca="1" si="16"/>
        <v>0.99299999999999999</v>
      </c>
      <c r="AA18" s="46">
        <f t="shared" ca="1" si="10"/>
        <v>11</v>
      </c>
      <c r="AB18" s="253">
        <f t="shared" ca="1" si="17"/>
        <v>7.1999999999999995E-2</v>
      </c>
      <c r="AC18" s="46">
        <f t="shared" ca="1" si="10"/>
        <v>39</v>
      </c>
      <c r="AD18" s="253">
        <f t="shared" ca="1" si="18"/>
        <v>0.255</v>
      </c>
      <c r="AE18" s="46">
        <f t="shared" ca="1" si="21"/>
        <v>2</v>
      </c>
      <c r="AF18" s="46">
        <f t="shared" ca="1" si="21"/>
        <v>106</v>
      </c>
      <c r="AG18" s="46">
        <f t="shared" ca="1" si="21"/>
        <v>1009</v>
      </c>
      <c r="AH18" s="46">
        <f t="shared" ca="1" si="21"/>
        <v>4</v>
      </c>
      <c r="AI18" s="46">
        <f t="shared" ca="1" si="21"/>
        <v>378</v>
      </c>
      <c r="AJ18" s="42"/>
    </row>
    <row r="19" spans="1:36" x14ac:dyDescent="0.25">
      <c r="A19" s="42"/>
      <c r="B19" s="295" t="s">
        <v>99</v>
      </c>
      <c r="C19" s="295" t="s">
        <v>117</v>
      </c>
      <c r="D19" s="43" t="s">
        <v>51</v>
      </c>
      <c r="E19" s="283">
        <f t="shared" ca="1" si="1"/>
        <v>13987</v>
      </c>
      <c r="F19" s="46">
        <f t="shared" ca="1" si="1"/>
        <v>2172</v>
      </c>
      <c r="G19" s="46">
        <f t="shared" ca="1" si="1"/>
        <v>270</v>
      </c>
      <c r="H19" s="253">
        <f t="shared" ca="1" si="19"/>
        <v>0.124</v>
      </c>
      <c r="I19" s="46">
        <f t="shared" ca="1" si="3"/>
        <v>48</v>
      </c>
      <c r="J19" s="46">
        <f t="shared" ca="1" si="3"/>
        <v>26</v>
      </c>
      <c r="K19" s="253">
        <f t="shared" ca="1" si="20"/>
        <v>0.54200000000000004</v>
      </c>
      <c r="L19" s="46">
        <f t="shared" ca="1" si="5"/>
        <v>65</v>
      </c>
      <c r="M19" s="46">
        <f t="shared" ca="1" si="5"/>
        <v>34</v>
      </c>
      <c r="N19" s="253">
        <f t="shared" ca="1" si="12"/>
        <v>0.52300000000000002</v>
      </c>
      <c r="O19" s="46">
        <f t="shared" ca="1" si="6"/>
        <v>12</v>
      </c>
      <c r="P19" s="46">
        <f t="shared" ca="1" si="6"/>
        <v>12</v>
      </c>
      <c r="Q19" s="253">
        <f t="shared" ca="1" si="13"/>
        <v>1</v>
      </c>
      <c r="R19" s="46">
        <f t="shared" ca="1" si="7"/>
        <v>22</v>
      </c>
      <c r="S19" s="46">
        <f t="shared" ca="1" si="7"/>
        <v>2</v>
      </c>
      <c r="T19" s="48">
        <f t="shared" ca="1" si="14"/>
        <v>9.0909090909090912E-2</v>
      </c>
      <c r="U19" s="46">
        <f t="shared" ca="1" si="8"/>
        <v>1067</v>
      </c>
      <c r="V19" s="46">
        <f t="shared" ca="1" si="8"/>
        <v>12</v>
      </c>
      <c r="W19" s="253">
        <f t="shared" ca="1" si="15"/>
        <v>1.0999999999999999E-2</v>
      </c>
      <c r="X19" s="46">
        <f t="shared" ca="1" si="9"/>
        <v>270</v>
      </c>
      <c r="Y19" s="46">
        <f t="shared" ca="1" si="9"/>
        <v>250</v>
      </c>
      <c r="Z19" s="253">
        <f t="shared" ca="1" si="16"/>
        <v>0.92600000000000005</v>
      </c>
      <c r="AA19" s="46">
        <f t="shared" ca="1" si="10"/>
        <v>12</v>
      </c>
      <c r="AB19" s="253">
        <f t="shared" ca="1" si="17"/>
        <v>4.8000000000000001E-2</v>
      </c>
      <c r="AC19" s="46">
        <f t="shared" ca="1" si="10"/>
        <v>182</v>
      </c>
      <c r="AD19" s="253">
        <f t="shared" ca="1" si="18"/>
        <v>0.67400000000000004</v>
      </c>
      <c r="AE19" s="46">
        <f t="shared" ca="1" si="21"/>
        <v>19</v>
      </c>
      <c r="AF19" s="46">
        <f t="shared" ca="1" si="21"/>
        <v>312</v>
      </c>
      <c r="AG19" s="46">
        <f t="shared" ca="1" si="21"/>
        <v>2257</v>
      </c>
      <c r="AH19" s="46">
        <f t="shared" ca="1" si="21"/>
        <v>9</v>
      </c>
      <c r="AI19" s="46">
        <f t="shared" ca="1" si="21"/>
        <v>1099</v>
      </c>
      <c r="AJ19" s="42"/>
    </row>
    <row r="20" spans="1:36" x14ac:dyDescent="0.25">
      <c r="A20" s="42"/>
      <c r="B20" s="295" t="s">
        <v>99</v>
      </c>
      <c r="C20" s="295" t="s">
        <v>118</v>
      </c>
      <c r="D20" s="43" t="s">
        <v>65</v>
      </c>
      <c r="E20" s="283">
        <f t="shared" ca="1" si="1"/>
        <v>14822</v>
      </c>
      <c r="F20" s="46">
        <f t="shared" ca="1" si="1"/>
        <v>2192</v>
      </c>
      <c r="G20" s="46">
        <f t="shared" ca="1" si="1"/>
        <v>388</v>
      </c>
      <c r="H20" s="253">
        <f t="shared" ca="1" si="19"/>
        <v>0.17699999999999999</v>
      </c>
      <c r="I20" s="46">
        <f t="shared" ca="1" si="3"/>
        <v>83</v>
      </c>
      <c r="J20" s="46">
        <f t="shared" ca="1" si="3"/>
        <v>53</v>
      </c>
      <c r="K20" s="253">
        <f t="shared" ca="1" si="20"/>
        <v>0.63900000000000001</v>
      </c>
      <c r="L20" s="46">
        <f t="shared" ca="1" si="5"/>
        <v>94</v>
      </c>
      <c r="M20" s="46">
        <f t="shared" ca="1" si="5"/>
        <v>68</v>
      </c>
      <c r="N20" s="253">
        <f t="shared" ca="1" si="12"/>
        <v>0.72299999999999998</v>
      </c>
      <c r="O20" s="46">
        <f t="shared" ca="1" si="6"/>
        <v>12</v>
      </c>
      <c r="P20" s="46">
        <f t="shared" ca="1" si="6"/>
        <v>11</v>
      </c>
      <c r="Q20" s="253">
        <f t="shared" ca="1" si="13"/>
        <v>0.91700000000000004</v>
      </c>
      <c r="R20" s="46">
        <f t="shared" ca="1" si="7"/>
        <v>26</v>
      </c>
      <c r="S20" s="46">
        <f t="shared" ca="1" si="7"/>
        <v>7</v>
      </c>
      <c r="T20" s="48">
        <f t="shared" ca="1" si="14"/>
        <v>0.26923076923076922</v>
      </c>
      <c r="U20" s="46">
        <f t="shared" ca="1" si="8"/>
        <v>871</v>
      </c>
      <c r="V20" s="46">
        <f t="shared" ca="1" si="8"/>
        <v>36</v>
      </c>
      <c r="W20" s="253">
        <f t="shared" ca="1" si="15"/>
        <v>4.1000000000000002E-2</v>
      </c>
      <c r="X20" s="46">
        <f t="shared" ca="1" si="9"/>
        <v>388</v>
      </c>
      <c r="Y20" s="46">
        <f t="shared" ca="1" si="9"/>
        <v>344</v>
      </c>
      <c r="Z20" s="253">
        <f t="shared" ca="1" si="16"/>
        <v>0.88700000000000001</v>
      </c>
      <c r="AA20" s="46">
        <f t="shared" ca="1" si="10"/>
        <v>16</v>
      </c>
      <c r="AB20" s="253">
        <f t="shared" ca="1" si="17"/>
        <v>4.7E-2</v>
      </c>
      <c r="AC20" s="46">
        <f t="shared" ca="1" si="10"/>
        <v>224</v>
      </c>
      <c r="AD20" s="253">
        <f t="shared" ca="1" si="18"/>
        <v>0.57699999999999996</v>
      </c>
      <c r="AE20" s="46">
        <f t="shared" ca="1" si="21"/>
        <v>21</v>
      </c>
      <c r="AF20" s="46">
        <f t="shared" ca="1" si="21"/>
        <v>676</v>
      </c>
      <c r="AG20" s="46">
        <f t="shared" ca="1" si="21"/>
        <v>2212</v>
      </c>
      <c r="AH20" s="46">
        <f t="shared" ca="1" si="21"/>
        <v>7</v>
      </c>
      <c r="AI20" s="46">
        <f t="shared" ca="1" si="21"/>
        <v>786</v>
      </c>
      <c r="AJ20" s="42"/>
    </row>
    <row r="21" spans="1:36" x14ac:dyDescent="0.25">
      <c r="A21" s="42"/>
      <c r="B21" s="295" t="s">
        <v>99</v>
      </c>
      <c r="C21" s="295" t="s">
        <v>119</v>
      </c>
      <c r="D21" s="43" t="s">
        <v>67</v>
      </c>
      <c r="E21" s="283">
        <f t="shared" ca="1" si="1"/>
        <v>1084</v>
      </c>
      <c r="F21" s="46">
        <f t="shared" ca="1" si="1"/>
        <v>540</v>
      </c>
      <c r="G21" s="46">
        <f t="shared" ca="1" si="1"/>
        <v>129</v>
      </c>
      <c r="H21" s="253">
        <f t="shared" ca="1" si="19"/>
        <v>0.23899999999999999</v>
      </c>
      <c r="I21" s="46">
        <f t="shared" ca="1" si="3"/>
        <v>10</v>
      </c>
      <c r="J21" s="46">
        <f t="shared" ca="1" si="3"/>
        <v>8</v>
      </c>
      <c r="K21" s="253">
        <f t="shared" ca="1" si="20"/>
        <v>0.8</v>
      </c>
      <c r="L21" s="46">
        <f t="shared" ca="1" si="5"/>
        <v>16</v>
      </c>
      <c r="M21" s="46">
        <f t="shared" ca="1" si="5"/>
        <v>9</v>
      </c>
      <c r="N21" s="253">
        <f t="shared" ca="1" si="12"/>
        <v>0.56299999999999994</v>
      </c>
      <c r="O21" s="46">
        <f t="shared" ca="1" si="6"/>
        <v>8</v>
      </c>
      <c r="P21" s="46">
        <f t="shared" ca="1" si="6"/>
        <v>6</v>
      </c>
      <c r="Q21" s="253">
        <f t="shared" ca="1" si="13"/>
        <v>0.75</v>
      </c>
      <c r="R21" s="46">
        <f t="shared" ca="1" si="7"/>
        <v>6</v>
      </c>
      <c r="S21" s="46">
        <f t="shared" ca="1" si="7"/>
        <v>0</v>
      </c>
      <c r="T21" s="48">
        <f t="shared" ca="1" si="14"/>
        <v>0</v>
      </c>
      <c r="U21" s="46">
        <f t="shared" ca="1" si="8"/>
        <v>186</v>
      </c>
      <c r="V21" s="46">
        <f t="shared" ca="1" si="8"/>
        <v>15</v>
      </c>
      <c r="W21" s="253">
        <f t="shared" ca="1" si="15"/>
        <v>8.1000000000000003E-2</v>
      </c>
      <c r="X21" s="46">
        <f t="shared" ca="1" si="9"/>
        <v>129</v>
      </c>
      <c r="Y21" s="46">
        <f t="shared" ca="1" si="9"/>
        <v>125</v>
      </c>
      <c r="Z21" s="253">
        <f t="shared" ca="1" si="16"/>
        <v>0.96899999999999997</v>
      </c>
      <c r="AA21" s="46">
        <f t="shared" ca="1" si="10"/>
        <v>1</v>
      </c>
      <c r="AB21" s="253">
        <f t="shared" ca="1" si="17"/>
        <v>8.0000000000000002E-3</v>
      </c>
      <c r="AC21" s="46">
        <f t="shared" ca="1" si="10"/>
        <v>1</v>
      </c>
      <c r="AD21" s="253">
        <f t="shared" ca="1" si="18"/>
        <v>8.0000000000000002E-3</v>
      </c>
      <c r="AE21" s="46">
        <f t="shared" ca="1" si="21"/>
        <v>3</v>
      </c>
      <c r="AF21" s="46">
        <f t="shared" ca="1" si="21"/>
        <v>89</v>
      </c>
      <c r="AG21" s="46">
        <f t="shared" ca="1" si="21"/>
        <v>545</v>
      </c>
      <c r="AH21" s="46">
        <f t="shared" ca="1" si="21"/>
        <v>2</v>
      </c>
      <c r="AI21" s="46">
        <f t="shared" ca="1" si="21"/>
        <v>140</v>
      </c>
      <c r="AJ21" s="42"/>
    </row>
    <row r="22" spans="1:36" x14ac:dyDescent="0.25">
      <c r="A22" s="42"/>
      <c r="B22" s="295" t="s">
        <v>99</v>
      </c>
      <c r="C22" s="295" t="s">
        <v>120</v>
      </c>
      <c r="D22" s="43" t="s">
        <v>37</v>
      </c>
      <c r="E22" s="283">
        <f t="shared" ca="1" si="1"/>
        <v>9197</v>
      </c>
      <c r="F22" s="46">
        <f t="shared" ca="1" si="1"/>
        <v>1607</v>
      </c>
      <c r="G22" s="46">
        <f t="shared" ca="1" si="1"/>
        <v>301</v>
      </c>
      <c r="H22" s="253">
        <f t="shared" ca="1" si="19"/>
        <v>0.187</v>
      </c>
      <c r="I22" s="46">
        <f t="shared" ca="1" si="3"/>
        <v>35</v>
      </c>
      <c r="J22" s="46">
        <f t="shared" ca="1" si="3"/>
        <v>16</v>
      </c>
      <c r="K22" s="253">
        <f t="shared" ca="1" si="20"/>
        <v>0.45700000000000002</v>
      </c>
      <c r="L22" s="46">
        <f t="shared" ca="1" si="5"/>
        <v>37</v>
      </c>
      <c r="M22" s="46">
        <f t="shared" ca="1" si="5"/>
        <v>22</v>
      </c>
      <c r="N22" s="253">
        <f t="shared" ca="1" si="12"/>
        <v>0.59499999999999997</v>
      </c>
      <c r="O22" s="46">
        <f t="shared" ca="1" si="6"/>
        <v>6</v>
      </c>
      <c r="P22" s="46">
        <f t="shared" ca="1" si="6"/>
        <v>6</v>
      </c>
      <c r="Q22" s="253">
        <f t="shared" ca="1" si="13"/>
        <v>1</v>
      </c>
      <c r="R22" s="46">
        <f t="shared" ca="1" si="7"/>
        <v>28</v>
      </c>
      <c r="S22" s="46">
        <f t="shared" ca="1" si="7"/>
        <v>7</v>
      </c>
      <c r="T22" s="48">
        <f t="shared" ca="1" si="14"/>
        <v>0.25</v>
      </c>
      <c r="U22" s="46">
        <f t="shared" ca="1" si="8"/>
        <v>544</v>
      </c>
      <c r="V22" s="46">
        <f t="shared" ca="1" si="8"/>
        <v>4</v>
      </c>
      <c r="W22" s="253">
        <f t="shared" ca="1" si="15"/>
        <v>7.0000000000000001E-3</v>
      </c>
      <c r="X22" s="46">
        <f t="shared" ca="1" si="9"/>
        <v>301</v>
      </c>
      <c r="Y22" s="46">
        <f t="shared" ca="1" si="9"/>
        <v>284</v>
      </c>
      <c r="Z22" s="253">
        <f t="shared" ca="1" si="16"/>
        <v>0.94399999999999995</v>
      </c>
      <c r="AA22" s="46">
        <f t="shared" ca="1" si="10"/>
        <v>12</v>
      </c>
      <c r="AB22" s="253">
        <f t="shared" ca="1" si="17"/>
        <v>4.2000000000000003E-2</v>
      </c>
      <c r="AC22" s="46">
        <f t="shared" ca="1" si="10"/>
        <v>0</v>
      </c>
      <c r="AD22" s="253">
        <f t="shared" ca="1" si="18"/>
        <v>0</v>
      </c>
      <c r="AE22" s="46">
        <f t="shared" ca="1" si="21"/>
        <v>17</v>
      </c>
      <c r="AF22" s="46">
        <f t="shared" ca="1" si="21"/>
        <v>247</v>
      </c>
      <c r="AG22" s="46">
        <f t="shared" ca="1" si="21"/>
        <v>1651</v>
      </c>
      <c r="AH22" s="46">
        <f t="shared" ca="1" si="21"/>
        <v>3</v>
      </c>
      <c r="AI22" s="46">
        <f t="shared" ca="1" si="21"/>
        <v>542</v>
      </c>
      <c r="AJ22" s="42"/>
    </row>
    <row r="23" spans="1:36" x14ac:dyDescent="0.25">
      <c r="A23" s="42"/>
      <c r="B23" s="295" t="s">
        <v>101</v>
      </c>
      <c r="C23" s="295" t="s">
        <v>121</v>
      </c>
      <c r="D23" s="43" t="s">
        <v>53</v>
      </c>
      <c r="E23" s="283">
        <f t="shared" ca="1" si="1"/>
        <v>9434</v>
      </c>
      <c r="F23" s="46">
        <f t="shared" ca="1" si="1"/>
        <v>1551</v>
      </c>
      <c r="G23" s="46">
        <f t="shared" ca="1" si="1"/>
        <v>246</v>
      </c>
      <c r="H23" s="253">
        <f t="shared" ca="1" si="19"/>
        <v>0.159</v>
      </c>
      <c r="I23" s="46">
        <f t="shared" ca="1" si="3"/>
        <v>51</v>
      </c>
      <c r="J23" s="46">
        <f t="shared" ca="1" si="3"/>
        <v>33</v>
      </c>
      <c r="K23" s="253">
        <f t="shared" ca="1" si="20"/>
        <v>0.64700000000000002</v>
      </c>
      <c r="L23" s="46">
        <f t="shared" ca="1" si="5"/>
        <v>189</v>
      </c>
      <c r="M23" s="46">
        <f t="shared" ca="1" si="5"/>
        <v>18</v>
      </c>
      <c r="N23" s="253">
        <f t="shared" ca="1" si="12"/>
        <v>9.5000000000000001E-2</v>
      </c>
      <c r="O23" s="46">
        <f t="shared" ca="1" si="6"/>
        <v>8</v>
      </c>
      <c r="P23" s="46">
        <f t="shared" ca="1" si="6"/>
        <v>8</v>
      </c>
      <c r="Q23" s="253">
        <f t="shared" ca="1" si="13"/>
        <v>1</v>
      </c>
      <c r="R23" s="46">
        <f t="shared" ca="1" si="7"/>
        <v>17</v>
      </c>
      <c r="S23" s="46">
        <f t="shared" ca="1" si="7"/>
        <v>16</v>
      </c>
      <c r="T23" s="48">
        <f t="shared" ca="1" si="14"/>
        <v>0.94117647058823528</v>
      </c>
      <c r="U23" s="46">
        <f t="shared" ca="1" si="8"/>
        <v>588</v>
      </c>
      <c r="V23" s="46">
        <f t="shared" ca="1" si="8"/>
        <v>6</v>
      </c>
      <c r="W23" s="253">
        <f t="shared" ca="1" si="15"/>
        <v>0.01</v>
      </c>
      <c r="X23" s="46">
        <f t="shared" ca="1" si="9"/>
        <v>246</v>
      </c>
      <c r="Y23" s="46">
        <f t="shared" ca="1" si="9"/>
        <v>238</v>
      </c>
      <c r="Z23" s="253">
        <f t="shared" ca="1" si="16"/>
        <v>0.96699999999999997</v>
      </c>
      <c r="AA23" s="46">
        <f t="shared" ca="1" si="10"/>
        <v>17</v>
      </c>
      <c r="AB23" s="253">
        <f t="shared" ca="1" si="17"/>
        <v>7.0999999999999994E-2</v>
      </c>
      <c r="AC23" s="46">
        <f t="shared" ca="1" si="10"/>
        <v>48</v>
      </c>
      <c r="AD23" s="253">
        <f t="shared" ca="1" si="18"/>
        <v>0.19500000000000001</v>
      </c>
      <c r="AE23" s="46">
        <f t="shared" ca="1" si="21"/>
        <v>34</v>
      </c>
      <c r="AF23" s="46">
        <f t="shared" ca="1" si="21"/>
        <v>1135</v>
      </c>
      <c r="AG23" s="46">
        <f t="shared" ca="1" si="21"/>
        <v>1625</v>
      </c>
      <c r="AH23" s="46">
        <f t="shared" ca="1" si="21"/>
        <v>3</v>
      </c>
      <c r="AI23" s="46">
        <f t="shared" ca="1" si="21"/>
        <v>586</v>
      </c>
      <c r="AJ23" s="42"/>
    </row>
    <row r="24" spans="1:36" x14ac:dyDescent="0.25">
      <c r="A24" s="42"/>
      <c r="B24" s="295" t="s">
        <v>101</v>
      </c>
      <c r="C24" s="295" t="s">
        <v>122</v>
      </c>
      <c r="D24" s="43" t="s">
        <v>45</v>
      </c>
      <c r="E24" s="283">
        <f t="shared" ca="1" si="1"/>
        <v>3559</v>
      </c>
      <c r="F24" s="46">
        <f t="shared" ca="1" si="1"/>
        <v>467</v>
      </c>
      <c r="G24" s="46">
        <f t="shared" ca="1" si="1"/>
        <v>105</v>
      </c>
      <c r="H24" s="253">
        <f t="shared" ca="1" si="19"/>
        <v>0.22500000000000001</v>
      </c>
      <c r="I24" s="46">
        <f t="shared" ca="1" si="3"/>
        <v>25</v>
      </c>
      <c r="J24" s="46">
        <f t="shared" ca="1" si="3"/>
        <v>21</v>
      </c>
      <c r="K24" s="253">
        <f t="shared" ca="1" si="20"/>
        <v>0.84</v>
      </c>
      <c r="L24" s="46">
        <f t="shared" ca="1" si="5"/>
        <v>25</v>
      </c>
      <c r="M24" s="46">
        <f t="shared" ca="1" si="5"/>
        <v>16</v>
      </c>
      <c r="N24" s="253">
        <f t="shared" ca="1" si="12"/>
        <v>0.64</v>
      </c>
      <c r="O24" s="46">
        <f t="shared" ca="1" si="6"/>
        <v>0</v>
      </c>
      <c r="P24" s="46">
        <f t="shared" ca="1" si="6"/>
        <v>0</v>
      </c>
      <c r="Q24" s="253" t="str">
        <f t="shared" ca="1" si="13"/>
        <v>-</v>
      </c>
      <c r="R24" s="46">
        <f t="shared" ca="1" si="7"/>
        <v>10</v>
      </c>
      <c r="S24" s="46">
        <f t="shared" ca="1" si="7"/>
        <v>8</v>
      </c>
      <c r="T24" s="48">
        <f t="shared" ca="1" si="14"/>
        <v>0.8</v>
      </c>
      <c r="U24" s="46">
        <f t="shared" ca="1" si="8"/>
        <v>111</v>
      </c>
      <c r="V24" s="46">
        <f t="shared" ca="1" si="8"/>
        <v>15</v>
      </c>
      <c r="W24" s="253">
        <f t="shared" ca="1" si="15"/>
        <v>0.13500000000000001</v>
      </c>
      <c r="X24" s="46">
        <f t="shared" ca="1" si="9"/>
        <v>105</v>
      </c>
      <c r="Y24" s="46">
        <f t="shared" ca="1" si="9"/>
        <v>103</v>
      </c>
      <c r="Z24" s="253">
        <f t="shared" ca="1" si="16"/>
        <v>0.98099999999999998</v>
      </c>
      <c r="AA24" s="46">
        <f t="shared" ca="1" si="10"/>
        <v>7</v>
      </c>
      <c r="AB24" s="253">
        <f t="shared" ca="1" si="17"/>
        <v>6.8000000000000005E-2</v>
      </c>
      <c r="AC24" s="46">
        <f t="shared" ca="1" si="10"/>
        <v>39</v>
      </c>
      <c r="AD24" s="253">
        <f t="shared" ca="1" si="18"/>
        <v>0.371</v>
      </c>
      <c r="AE24" s="46">
        <f t="shared" ca="1" si="21"/>
        <v>5</v>
      </c>
      <c r="AF24" s="46">
        <f t="shared" ca="1" si="21"/>
        <v>250</v>
      </c>
      <c r="AG24" s="46">
        <f t="shared" ca="1" si="21"/>
        <v>471</v>
      </c>
      <c r="AH24" s="46">
        <f t="shared" ca="1" si="21"/>
        <v>1</v>
      </c>
      <c r="AI24" s="46">
        <f t="shared" ca="1" si="21"/>
        <v>100</v>
      </c>
      <c r="AJ24" s="42"/>
    </row>
    <row r="25" spans="1:36" x14ac:dyDescent="0.25">
      <c r="A25" s="42"/>
      <c r="B25" s="295" t="s">
        <v>101</v>
      </c>
      <c r="C25" s="295" t="s">
        <v>123</v>
      </c>
      <c r="D25" s="43" t="s">
        <v>43</v>
      </c>
      <c r="E25" s="283">
        <f t="shared" ref="E25:G48" ca="1" si="22">SUMIFS(OFFSET(REL_D,,MATCH(E$1,IND,0)-1),REL_D,$C$3,IF(LEFT($D25,1)="N",NwID,OrgID),$D25)</f>
        <v>12405</v>
      </c>
      <c r="F25" s="46">
        <f t="shared" ca="1" si="22"/>
        <v>1581</v>
      </c>
      <c r="G25" s="46">
        <f t="shared" ca="1" si="22"/>
        <v>251</v>
      </c>
      <c r="H25" s="253">
        <f t="shared" ca="1" si="19"/>
        <v>0.159</v>
      </c>
      <c r="I25" s="46">
        <f t="shared" ref="I25:J48" ca="1" si="23">SUMIFS(OFFSET(REL_D,,MATCH(I$1,IND,0)-1),REL_D,$C$3,IF(LEFT($D25,1)="N",NwID,OrgID),$D25)</f>
        <v>65</v>
      </c>
      <c r="J25" s="46">
        <f t="shared" ca="1" si="23"/>
        <v>54</v>
      </c>
      <c r="K25" s="253">
        <f t="shared" ca="1" si="20"/>
        <v>0.83099999999999996</v>
      </c>
      <c r="L25" s="46">
        <f t="shared" ref="L25:M48" ca="1" si="24">SUMIFS(OFFSET(REL_D,,MATCH(L$1,IND,0)-1),REL_D,$C$3,IF(LEFT($D25,1)="N",NwID,OrgID),$D25)</f>
        <v>78</v>
      </c>
      <c r="M25" s="46">
        <f t="shared" ca="1" si="24"/>
        <v>45</v>
      </c>
      <c r="N25" s="253">
        <f t="shared" ca="1" si="12"/>
        <v>0.57699999999999996</v>
      </c>
      <c r="O25" s="46">
        <f t="shared" ref="O25:P48" ca="1" si="25">SUMIFS(OFFSET(REL_D,,MATCH(O$1,IND,0)-1),REL_D,$C$3,IF(LEFT($D25,1)="N",NwID,OrgID),$D25)</f>
        <v>4</v>
      </c>
      <c r="P25" s="46">
        <f t="shared" ca="1" si="25"/>
        <v>4</v>
      </c>
      <c r="Q25" s="253">
        <f t="shared" ca="1" si="13"/>
        <v>1</v>
      </c>
      <c r="R25" s="46">
        <f t="shared" ref="R25:S48" ca="1" si="26">SUMIFS(OFFSET(REL_D,,MATCH(R$1,IND,0)-1),REL_D,$C$3,IF(LEFT($D25,1)="N",NwID,OrgID),$D25)</f>
        <v>33</v>
      </c>
      <c r="S25" s="46">
        <f t="shared" ca="1" si="26"/>
        <v>28</v>
      </c>
      <c r="T25" s="48">
        <f t="shared" ca="1" si="14"/>
        <v>0.84848484848484851</v>
      </c>
      <c r="U25" s="46">
        <f t="shared" ref="U25:V48" ca="1" si="27">SUMIFS(OFFSET(REL_D,,MATCH(U$1,IND,0)-1),REL_D,$C$3,IF(LEFT($D25,1)="N",NwID,OrgID),$D25)</f>
        <v>596</v>
      </c>
      <c r="V25" s="46">
        <f t="shared" ca="1" si="27"/>
        <v>18</v>
      </c>
      <c r="W25" s="253">
        <f t="shared" ca="1" si="15"/>
        <v>0.03</v>
      </c>
      <c r="X25" s="46">
        <f t="shared" ref="X25:Y48" ca="1" si="28">SUMIFS(OFFSET(REL_D,,MATCH(X$1,IND,0)-1),REL_D,$C$3,IF(LEFT($D25,1)="N",NwID,OrgID),$D25)</f>
        <v>251</v>
      </c>
      <c r="Y25" s="46">
        <f t="shared" ca="1" si="28"/>
        <v>241</v>
      </c>
      <c r="Z25" s="253">
        <f t="shared" ca="1" si="16"/>
        <v>0.96</v>
      </c>
      <c r="AA25" s="46">
        <f t="shared" ca="1" si="10"/>
        <v>22</v>
      </c>
      <c r="AB25" s="253">
        <f t="shared" ca="1" si="17"/>
        <v>9.0999999999999998E-2</v>
      </c>
      <c r="AC25" s="46">
        <f t="shared" ca="1" si="10"/>
        <v>36</v>
      </c>
      <c r="AD25" s="253">
        <f t="shared" ca="1" si="18"/>
        <v>0.14299999999999999</v>
      </c>
      <c r="AE25" s="46">
        <f t="shared" ca="1" si="21"/>
        <v>44</v>
      </c>
      <c r="AF25" s="46">
        <f t="shared" ca="1" si="21"/>
        <v>946</v>
      </c>
      <c r="AG25" s="46">
        <f t="shared" ca="1" si="21"/>
        <v>1647</v>
      </c>
      <c r="AH25" s="46">
        <f t="shared" ca="1" si="21"/>
        <v>2</v>
      </c>
      <c r="AI25" s="46">
        <f t="shared" ca="1" si="21"/>
        <v>583</v>
      </c>
      <c r="AJ25" s="42"/>
    </row>
    <row r="26" spans="1:36" x14ac:dyDescent="0.25">
      <c r="A26" s="42"/>
      <c r="B26" s="295" t="s">
        <v>101</v>
      </c>
      <c r="C26" s="295" t="s">
        <v>124</v>
      </c>
      <c r="D26" s="43" t="s">
        <v>54</v>
      </c>
      <c r="E26" s="283">
        <f t="shared" ca="1" si="22"/>
        <v>6588</v>
      </c>
      <c r="F26" s="46">
        <f t="shared" ca="1" si="22"/>
        <v>1221</v>
      </c>
      <c r="G26" s="46">
        <f t="shared" ca="1" si="22"/>
        <v>201</v>
      </c>
      <c r="H26" s="253">
        <f t="shared" ca="1" si="19"/>
        <v>0.16500000000000001</v>
      </c>
      <c r="I26" s="46">
        <f t="shared" ca="1" si="23"/>
        <v>24</v>
      </c>
      <c r="J26" s="46">
        <f t="shared" ca="1" si="23"/>
        <v>14</v>
      </c>
      <c r="K26" s="253">
        <f t="shared" ca="1" si="20"/>
        <v>0.58299999999999996</v>
      </c>
      <c r="L26" s="46">
        <f t="shared" ca="1" si="24"/>
        <v>23</v>
      </c>
      <c r="M26" s="46">
        <f t="shared" ca="1" si="24"/>
        <v>6</v>
      </c>
      <c r="N26" s="253">
        <f t="shared" ca="1" si="12"/>
        <v>0.26100000000000001</v>
      </c>
      <c r="O26" s="46">
        <f t="shared" ca="1" si="25"/>
        <v>16</v>
      </c>
      <c r="P26" s="46">
        <f t="shared" ca="1" si="25"/>
        <v>16</v>
      </c>
      <c r="Q26" s="253">
        <f t="shared" ca="1" si="13"/>
        <v>1</v>
      </c>
      <c r="R26" s="46">
        <f t="shared" ca="1" si="26"/>
        <v>12</v>
      </c>
      <c r="S26" s="46">
        <f t="shared" ca="1" si="26"/>
        <v>10</v>
      </c>
      <c r="T26" s="48">
        <f t="shared" ca="1" si="14"/>
        <v>0.83333333333333337</v>
      </c>
      <c r="U26" s="46">
        <f t="shared" ca="1" si="27"/>
        <v>459</v>
      </c>
      <c r="V26" s="46">
        <f t="shared" ca="1" si="27"/>
        <v>17</v>
      </c>
      <c r="W26" s="253">
        <f t="shared" ca="1" si="15"/>
        <v>3.6999999999999998E-2</v>
      </c>
      <c r="X26" s="46">
        <f t="shared" ca="1" si="28"/>
        <v>201</v>
      </c>
      <c r="Y26" s="46">
        <f t="shared" ca="1" si="28"/>
        <v>185</v>
      </c>
      <c r="Z26" s="253">
        <f t="shared" ca="1" si="16"/>
        <v>0.92</v>
      </c>
      <c r="AA26" s="46">
        <f t="shared" ca="1" si="10"/>
        <v>4</v>
      </c>
      <c r="AB26" s="253">
        <f t="shared" ca="1" si="17"/>
        <v>2.1999999999999999E-2</v>
      </c>
      <c r="AC26" s="46">
        <f t="shared" ca="1" si="10"/>
        <v>28</v>
      </c>
      <c r="AD26" s="253">
        <f t="shared" ca="1" si="18"/>
        <v>0.13900000000000001</v>
      </c>
      <c r="AE26" s="46">
        <f t="shared" ref="AE26:AI35" ca="1" si="29">SUMIFS(OFFSET(REL_D,,MATCH(AE$1,IND,0)-1),REL_D,$C$3,IF(LEFT($D26,1)="N",NwID,OrgID),$D26)</f>
        <v>4</v>
      </c>
      <c r="AF26" s="46">
        <f t="shared" ca="1" si="29"/>
        <v>261</v>
      </c>
      <c r="AG26" s="46">
        <f t="shared" ca="1" si="29"/>
        <v>1241</v>
      </c>
      <c r="AH26" s="46">
        <f t="shared" ca="1" si="29"/>
        <v>3</v>
      </c>
      <c r="AI26" s="46">
        <f t="shared" ca="1" si="29"/>
        <v>449</v>
      </c>
      <c r="AJ26" s="42"/>
    </row>
    <row r="27" spans="1:36" x14ac:dyDescent="0.25">
      <c r="A27" s="42"/>
      <c r="B27" s="295" t="s">
        <v>103</v>
      </c>
      <c r="C27" s="295" t="s">
        <v>125</v>
      </c>
      <c r="D27" s="43" t="s">
        <v>50</v>
      </c>
      <c r="E27" s="283">
        <f t="shared" ca="1" si="22"/>
        <v>10919</v>
      </c>
      <c r="F27" s="46">
        <f t="shared" ca="1" si="22"/>
        <v>2952</v>
      </c>
      <c r="G27" s="46">
        <f t="shared" ca="1" si="22"/>
        <v>327</v>
      </c>
      <c r="H27" s="253">
        <f t="shared" ca="1" si="19"/>
        <v>0.111</v>
      </c>
      <c r="I27" s="46">
        <f t="shared" ca="1" si="23"/>
        <v>28</v>
      </c>
      <c r="J27" s="46">
        <f t="shared" ca="1" si="23"/>
        <v>20</v>
      </c>
      <c r="K27" s="253">
        <f t="shared" ca="1" si="20"/>
        <v>0.71399999999999997</v>
      </c>
      <c r="L27" s="46">
        <f t="shared" ca="1" si="24"/>
        <v>32</v>
      </c>
      <c r="M27" s="46">
        <f t="shared" ca="1" si="24"/>
        <v>14</v>
      </c>
      <c r="N27" s="253">
        <f t="shared" ca="1" si="12"/>
        <v>0.438</v>
      </c>
      <c r="O27" s="46">
        <f t="shared" ca="1" si="25"/>
        <v>43</v>
      </c>
      <c r="P27" s="46">
        <f t="shared" ca="1" si="25"/>
        <v>41</v>
      </c>
      <c r="Q27" s="253">
        <f t="shared" ca="1" si="13"/>
        <v>0.95299999999999996</v>
      </c>
      <c r="R27" s="46">
        <f t="shared" ca="1" si="26"/>
        <v>9</v>
      </c>
      <c r="S27" s="46">
        <f t="shared" ca="1" si="26"/>
        <v>3</v>
      </c>
      <c r="T27" s="48">
        <f t="shared" ca="1" si="14"/>
        <v>0.33333333333333331</v>
      </c>
      <c r="U27" s="46">
        <f t="shared" ca="1" si="27"/>
        <v>1457</v>
      </c>
      <c r="V27" s="46">
        <f t="shared" ca="1" si="27"/>
        <v>208</v>
      </c>
      <c r="W27" s="253">
        <f t="shared" ca="1" si="15"/>
        <v>0.14299999999999999</v>
      </c>
      <c r="X27" s="46">
        <f t="shared" ca="1" si="28"/>
        <v>327</v>
      </c>
      <c r="Y27" s="46">
        <f t="shared" ca="1" si="28"/>
        <v>294</v>
      </c>
      <c r="Z27" s="253">
        <f t="shared" ca="1" si="16"/>
        <v>0.89900000000000002</v>
      </c>
      <c r="AA27" s="46">
        <f t="shared" ca="1" si="10"/>
        <v>13</v>
      </c>
      <c r="AB27" s="253">
        <f t="shared" ca="1" si="17"/>
        <v>4.3999999999999997E-2</v>
      </c>
      <c r="AC27" s="46">
        <f t="shared" ca="1" si="10"/>
        <v>43</v>
      </c>
      <c r="AD27" s="253">
        <f t="shared" ca="1" si="18"/>
        <v>0.13100000000000001</v>
      </c>
      <c r="AE27" s="46">
        <f t="shared" ca="1" si="29"/>
        <v>11</v>
      </c>
      <c r="AF27" s="46">
        <f t="shared" ca="1" si="29"/>
        <v>469</v>
      </c>
      <c r="AG27" s="46">
        <f t="shared" ca="1" si="29"/>
        <v>2989</v>
      </c>
      <c r="AH27" s="46">
        <f t="shared" ca="1" si="29"/>
        <v>9</v>
      </c>
      <c r="AI27" s="46">
        <f t="shared" ca="1" si="29"/>
        <v>1425</v>
      </c>
      <c r="AJ27" s="42"/>
    </row>
    <row r="28" spans="1:36" x14ac:dyDescent="0.25">
      <c r="A28" s="42"/>
      <c r="B28" s="295" t="s">
        <v>103</v>
      </c>
      <c r="C28" s="295" t="s">
        <v>126</v>
      </c>
      <c r="D28" s="43" t="s">
        <v>41</v>
      </c>
      <c r="E28" s="283">
        <f t="shared" ca="1" si="22"/>
        <v>12828</v>
      </c>
      <c r="F28" s="46">
        <f t="shared" ca="1" si="22"/>
        <v>2458</v>
      </c>
      <c r="G28" s="46">
        <f t="shared" ca="1" si="22"/>
        <v>384</v>
      </c>
      <c r="H28" s="253">
        <f t="shared" ca="1" si="19"/>
        <v>0.156</v>
      </c>
      <c r="I28" s="46">
        <f t="shared" ca="1" si="23"/>
        <v>61</v>
      </c>
      <c r="J28" s="46">
        <f t="shared" ca="1" si="23"/>
        <v>42</v>
      </c>
      <c r="K28" s="253">
        <f t="shared" ca="1" si="20"/>
        <v>0.68899999999999995</v>
      </c>
      <c r="L28" s="46">
        <f t="shared" ca="1" si="24"/>
        <v>101</v>
      </c>
      <c r="M28" s="46">
        <f t="shared" ca="1" si="24"/>
        <v>42</v>
      </c>
      <c r="N28" s="253">
        <f ca="1">IFERROR(ROUND(M28/L28,3),"-")</f>
        <v>0.41599999999999998</v>
      </c>
      <c r="O28" s="46">
        <f t="shared" ca="1" si="25"/>
        <v>26</v>
      </c>
      <c r="P28" s="46">
        <f t="shared" ca="1" si="25"/>
        <v>18</v>
      </c>
      <c r="Q28" s="253">
        <f t="shared" ca="1" si="13"/>
        <v>0.69199999999999995</v>
      </c>
      <c r="R28" s="46">
        <f t="shared" ca="1" si="26"/>
        <v>21</v>
      </c>
      <c r="S28" s="46">
        <f t="shared" ca="1" si="26"/>
        <v>18</v>
      </c>
      <c r="T28" s="48">
        <f t="shared" ca="1" si="14"/>
        <v>0.8571428571428571</v>
      </c>
      <c r="U28" s="46">
        <f t="shared" ca="1" si="27"/>
        <v>783</v>
      </c>
      <c r="V28" s="46">
        <f t="shared" ca="1" si="27"/>
        <v>79</v>
      </c>
      <c r="W28" s="253">
        <f t="shared" ca="1" si="15"/>
        <v>0.10100000000000001</v>
      </c>
      <c r="X28" s="46">
        <f t="shared" ca="1" si="28"/>
        <v>384</v>
      </c>
      <c r="Y28" s="46">
        <f t="shared" ca="1" si="28"/>
        <v>352</v>
      </c>
      <c r="Z28" s="253">
        <f t="shared" ca="1" si="16"/>
        <v>0.91700000000000004</v>
      </c>
      <c r="AA28" s="46">
        <f t="shared" ca="1" si="10"/>
        <v>45</v>
      </c>
      <c r="AB28" s="253">
        <f t="shared" ca="1" si="17"/>
        <v>0.128</v>
      </c>
      <c r="AC28" s="46">
        <f t="shared" ca="1" si="10"/>
        <v>75</v>
      </c>
      <c r="AD28" s="253">
        <f t="shared" ca="1" si="18"/>
        <v>0.19500000000000001</v>
      </c>
      <c r="AE28" s="46">
        <f t="shared" ca="1" si="29"/>
        <v>11</v>
      </c>
      <c r="AF28" s="46">
        <f t="shared" ca="1" si="29"/>
        <v>460</v>
      </c>
      <c r="AG28" s="46">
        <f t="shared" ca="1" si="29"/>
        <v>2504</v>
      </c>
      <c r="AH28" s="46">
        <f t="shared" ca="1" si="29"/>
        <v>9</v>
      </c>
      <c r="AI28" s="46">
        <f t="shared" ca="1" si="29"/>
        <v>784</v>
      </c>
      <c r="AJ28" s="42"/>
    </row>
    <row r="29" spans="1:36" x14ac:dyDescent="0.25">
      <c r="A29" s="42"/>
      <c r="B29" s="295" t="s">
        <v>103</v>
      </c>
      <c r="C29" s="295" t="s">
        <v>127</v>
      </c>
      <c r="D29" s="43" t="s">
        <v>66</v>
      </c>
      <c r="E29" s="283">
        <f t="shared" ca="1" si="22"/>
        <v>2106</v>
      </c>
      <c r="F29" s="46">
        <f t="shared" ca="1" si="22"/>
        <v>649</v>
      </c>
      <c r="G29" s="46">
        <f t="shared" ca="1" si="22"/>
        <v>104</v>
      </c>
      <c r="H29" s="253">
        <f t="shared" ca="1" si="19"/>
        <v>0.16</v>
      </c>
      <c r="I29" s="46">
        <f t="shared" ca="1" si="23"/>
        <v>11</v>
      </c>
      <c r="J29" s="46">
        <f t="shared" ca="1" si="23"/>
        <v>6</v>
      </c>
      <c r="K29" s="253">
        <f t="shared" ca="1" si="20"/>
        <v>0.54500000000000004</v>
      </c>
      <c r="L29" s="46">
        <f t="shared" ca="1" si="24"/>
        <v>9</v>
      </c>
      <c r="M29" s="46">
        <f t="shared" ca="1" si="24"/>
        <v>7</v>
      </c>
      <c r="N29" s="253">
        <f t="shared" ca="1" si="12"/>
        <v>0.77800000000000002</v>
      </c>
      <c r="O29" s="46">
        <f t="shared" ca="1" si="25"/>
        <v>16</v>
      </c>
      <c r="P29" s="46">
        <f t="shared" ca="1" si="25"/>
        <v>16</v>
      </c>
      <c r="Q29" s="253">
        <f t="shared" ca="1" si="13"/>
        <v>1</v>
      </c>
      <c r="R29" s="46">
        <f t="shared" ca="1" si="26"/>
        <v>3</v>
      </c>
      <c r="S29" s="46">
        <f t="shared" ca="1" si="26"/>
        <v>3</v>
      </c>
      <c r="T29" s="48">
        <f t="shared" ca="1" si="14"/>
        <v>1</v>
      </c>
      <c r="U29" s="46">
        <f t="shared" ca="1" si="27"/>
        <v>229</v>
      </c>
      <c r="V29" s="46">
        <f t="shared" ca="1" si="27"/>
        <v>0</v>
      </c>
      <c r="W29" s="253">
        <f t="shared" ca="1" si="15"/>
        <v>0</v>
      </c>
      <c r="X29" s="46">
        <f t="shared" ca="1" si="28"/>
        <v>104</v>
      </c>
      <c r="Y29" s="46">
        <f t="shared" ca="1" si="28"/>
        <v>101</v>
      </c>
      <c r="Z29" s="253">
        <f t="shared" ca="1" si="16"/>
        <v>0.97099999999999997</v>
      </c>
      <c r="AA29" s="46">
        <f t="shared" ca="1" si="10"/>
        <v>4</v>
      </c>
      <c r="AB29" s="253">
        <f t="shared" ca="1" si="17"/>
        <v>0.04</v>
      </c>
      <c r="AC29" s="46">
        <f t="shared" ca="1" si="10"/>
        <v>3</v>
      </c>
      <c r="AD29" s="253">
        <f t="shared" ca="1" si="18"/>
        <v>2.9000000000000001E-2</v>
      </c>
      <c r="AE29" s="46">
        <f t="shared" ca="1" si="29"/>
        <v>1</v>
      </c>
      <c r="AF29" s="46">
        <f t="shared" ca="1" si="29"/>
        <v>56</v>
      </c>
      <c r="AG29" s="46">
        <f t="shared" ca="1" si="29"/>
        <v>655</v>
      </c>
      <c r="AH29" s="46">
        <f t="shared" ca="1" si="29"/>
        <v>1</v>
      </c>
      <c r="AI29" s="46">
        <f t="shared" ca="1" si="29"/>
        <v>164</v>
      </c>
      <c r="AJ29" s="42"/>
    </row>
    <row r="30" spans="1:36" x14ac:dyDescent="0.25">
      <c r="A30" s="42"/>
      <c r="B30" s="295" t="s">
        <v>103</v>
      </c>
      <c r="C30" s="295" t="s">
        <v>128</v>
      </c>
      <c r="D30" s="43" t="s">
        <v>60</v>
      </c>
      <c r="E30" s="283">
        <f t="shared" ca="1" si="22"/>
        <v>11011</v>
      </c>
      <c r="F30" s="46">
        <f t="shared" ca="1" si="22"/>
        <v>1891</v>
      </c>
      <c r="G30" s="46">
        <f t="shared" ca="1" si="22"/>
        <v>354</v>
      </c>
      <c r="H30" s="253">
        <f t="shared" ca="1" si="19"/>
        <v>0.187</v>
      </c>
      <c r="I30" s="46">
        <f t="shared" ca="1" si="23"/>
        <v>31</v>
      </c>
      <c r="J30" s="46">
        <f t="shared" ca="1" si="23"/>
        <v>20</v>
      </c>
      <c r="K30" s="253">
        <f t="shared" ca="1" si="20"/>
        <v>0.64500000000000002</v>
      </c>
      <c r="L30" s="46">
        <f t="shared" ca="1" si="24"/>
        <v>22</v>
      </c>
      <c r="M30" s="46">
        <f t="shared" ca="1" si="24"/>
        <v>16</v>
      </c>
      <c r="N30" s="253">
        <f t="shared" ca="1" si="12"/>
        <v>0.72699999999999998</v>
      </c>
      <c r="O30" s="46">
        <f t="shared" ca="1" si="25"/>
        <v>12</v>
      </c>
      <c r="P30" s="46">
        <f t="shared" ca="1" si="25"/>
        <v>12</v>
      </c>
      <c r="Q30" s="253">
        <f t="shared" ca="1" si="13"/>
        <v>1</v>
      </c>
      <c r="R30" s="46">
        <f t="shared" ca="1" si="26"/>
        <v>24</v>
      </c>
      <c r="S30" s="46">
        <f t="shared" ca="1" si="26"/>
        <v>23</v>
      </c>
      <c r="T30" s="48">
        <f t="shared" ca="1" si="14"/>
        <v>0.95833333333333337</v>
      </c>
      <c r="U30" s="46">
        <f t="shared" ca="1" si="27"/>
        <v>620</v>
      </c>
      <c r="V30" s="46">
        <f t="shared" ca="1" si="27"/>
        <v>73</v>
      </c>
      <c r="W30" s="253">
        <f t="shared" ca="1" si="15"/>
        <v>0.11799999999999999</v>
      </c>
      <c r="X30" s="46">
        <f t="shared" ca="1" si="28"/>
        <v>354</v>
      </c>
      <c r="Y30" s="46">
        <f t="shared" ca="1" si="28"/>
        <v>353</v>
      </c>
      <c r="Z30" s="253">
        <f t="shared" ca="1" si="16"/>
        <v>0.997</v>
      </c>
      <c r="AA30" s="46">
        <f t="shared" ca="1" si="10"/>
        <v>15</v>
      </c>
      <c r="AB30" s="253">
        <f ca="1">IFERROR(ROUND(AA30/Y30,3),"-")</f>
        <v>4.2000000000000003E-2</v>
      </c>
      <c r="AC30" s="46">
        <f t="shared" ca="1" si="10"/>
        <v>148</v>
      </c>
      <c r="AD30" s="253">
        <f t="shared" ca="1" si="18"/>
        <v>0.41799999999999998</v>
      </c>
      <c r="AE30" s="46">
        <f t="shared" ca="1" si="29"/>
        <v>13</v>
      </c>
      <c r="AF30" s="46">
        <f t="shared" ca="1" si="29"/>
        <v>694</v>
      </c>
      <c r="AG30" s="46">
        <f t="shared" ca="1" si="29"/>
        <v>1912</v>
      </c>
      <c r="AH30" s="46">
        <f t="shared" ca="1" si="29"/>
        <v>11</v>
      </c>
      <c r="AI30" s="46">
        <f t="shared" ca="1" si="29"/>
        <v>530</v>
      </c>
      <c r="AJ30" s="42"/>
    </row>
    <row r="31" spans="1:36" x14ac:dyDescent="0.25">
      <c r="A31" s="42"/>
      <c r="B31" s="295" t="s">
        <v>105</v>
      </c>
      <c r="C31" s="295" t="s">
        <v>129</v>
      </c>
      <c r="D31" s="43" t="s">
        <v>44</v>
      </c>
      <c r="E31" s="283">
        <f t="shared" ca="1" si="22"/>
        <v>7303</v>
      </c>
      <c r="F31" s="46">
        <f t="shared" ca="1" si="22"/>
        <v>1378</v>
      </c>
      <c r="G31" s="46">
        <f t="shared" ca="1" si="22"/>
        <v>241</v>
      </c>
      <c r="H31" s="253">
        <f t="shared" ca="1" si="19"/>
        <v>0.17499999999999999</v>
      </c>
      <c r="I31" s="46">
        <f t="shared" ca="1" si="23"/>
        <v>13</v>
      </c>
      <c r="J31" s="46">
        <f t="shared" ca="1" si="23"/>
        <v>11</v>
      </c>
      <c r="K31" s="253">
        <f t="shared" ca="1" si="20"/>
        <v>0.84599999999999997</v>
      </c>
      <c r="L31" s="46">
        <f t="shared" ca="1" si="24"/>
        <v>29</v>
      </c>
      <c r="M31" s="46">
        <f t="shared" ca="1" si="24"/>
        <v>4</v>
      </c>
      <c r="N31" s="253">
        <f t="shared" ca="1" si="12"/>
        <v>0.13800000000000001</v>
      </c>
      <c r="O31" s="46">
        <f t="shared" ca="1" si="25"/>
        <v>13</v>
      </c>
      <c r="P31" s="46">
        <f t="shared" ca="1" si="25"/>
        <v>13</v>
      </c>
      <c r="Q31" s="253">
        <f t="shared" ca="1" si="13"/>
        <v>1</v>
      </c>
      <c r="R31" s="46">
        <f t="shared" ca="1" si="26"/>
        <v>12</v>
      </c>
      <c r="S31" s="46">
        <f t="shared" ca="1" si="26"/>
        <v>12</v>
      </c>
      <c r="T31" s="48">
        <f t="shared" ca="1" si="14"/>
        <v>1</v>
      </c>
      <c r="U31" s="46">
        <f t="shared" ca="1" si="27"/>
        <v>541</v>
      </c>
      <c r="V31" s="46">
        <f t="shared" ca="1" si="27"/>
        <v>127</v>
      </c>
      <c r="W31" s="253">
        <f t="shared" ca="1" si="15"/>
        <v>0.23499999999999999</v>
      </c>
      <c r="X31" s="46">
        <f t="shared" ca="1" si="28"/>
        <v>241</v>
      </c>
      <c r="Y31" s="46">
        <f t="shared" ca="1" si="28"/>
        <v>239</v>
      </c>
      <c r="Z31" s="253">
        <f t="shared" ca="1" si="16"/>
        <v>0.99199999999999999</v>
      </c>
      <c r="AA31" s="46">
        <f t="shared" ca="1" si="10"/>
        <v>16</v>
      </c>
      <c r="AB31" s="253">
        <f t="shared" ca="1" si="17"/>
        <v>6.7000000000000004E-2</v>
      </c>
      <c r="AC31" s="46">
        <f t="shared" ca="1" si="10"/>
        <v>1</v>
      </c>
      <c r="AD31" s="253">
        <f t="shared" ca="1" si="18"/>
        <v>4.0000000000000001E-3</v>
      </c>
      <c r="AE31" s="46">
        <f t="shared" ca="1" si="29"/>
        <v>4</v>
      </c>
      <c r="AF31" s="46">
        <f t="shared" ca="1" si="29"/>
        <v>179</v>
      </c>
      <c r="AG31" s="46">
        <f t="shared" ca="1" si="29"/>
        <v>1406</v>
      </c>
      <c r="AH31" s="46">
        <f t="shared" ca="1" si="29"/>
        <v>6</v>
      </c>
      <c r="AI31" s="46">
        <f t="shared" ca="1" si="29"/>
        <v>493</v>
      </c>
      <c r="AJ31" s="42"/>
    </row>
    <row r="32" spans="1:36" x14ac:dyDescent="0.25">
      <c r="A32" s="42"/>
      <c r="B32" s="295" t="s">
        <v>105</v>
      </c>
      <c r="C32" s="295" t="s">
        <v>130</v>
      </c>
      <c r="D32" s="43" t="s">
        <v>42</v>
      </c>
      <c r="E32" s="283">
        <f t="shared" ca="1" si="22"/>
        <v>13216</v>
      </c>
      <c r="F32" s="46">
        <f t="shared" ca="1" si="22"/>
        <v>3172</v>
      </c>
      <c r="G32" s="46">
        <f t="shared" ca="1" si="22"/>
        <v>714</v>
      </c>
      <c r="H32" s="253">
        <f t="shared" ca="1" si="19"/>
        <v>0.22500000000000001</v>
      </c>
      <c r="I32" s="46">
        <f t="shared" ca="1" si="23"/>
        <v>52</v>
      </c>
      <c r="J32" s="46">
        <f t="shared" ca="1" si="23"/>
        <v>24</v>
      </c>
      <c r="K32" s="253">
        <f t="shared" ca="1" si="20"/>
        <v>0.46200000000000002</v>
      </c>
      <c r="L32" s="46">
        <f t="shared" ca="1" si="24"/>
        <v>59</v>
      </c>
      <c r="M32" s="46">
        <f t="shared" ca="1" si="24"/>
        <v>25</v>
      </c>
      <c r="N32" s="253">
        <f t="shared" ca="1" si="12"/>
        <v>0.42399999999999999</v>
      </c>
      <c r="O32" s="46">
        <f ca="1">SUMIFS(OFFSET(REL_D,,MATCH(O$1,IND,0)-1),REL_D,$C$3,IF(LEFT($D32,1)="N",NwID,OrgID),$D32)</f>
        <v>36</v>
      </c>
      <c r="P32" s="46">
        <f t="shared" ca="1" si="25"/>
        <v>30</v>
      </c>
      <c r="Q32" s="253">
        <f t="shared" ca="1" si="13"/>
        <v>0.83299999999999996</v>
      </c>
      <c r="R32" s="46">
        <f t="shared" ca="1" si="26"/>
        <v>24</v>
      </c>
      <c r="S32" s="46">
        <f t="shared" ca="1" si="26"/>
        <v>10</v>
      </c>
      <c r="T32" s="48">
        <f t="shared" ca="1" si="14"/>
        <v>0.41666666666666669</v>
      </c>
      <c r="U32" s="46">
        <f t="shared" ca="1" si="27"/>
        <v>1031</v>
      </c>
      <c r="V32" s="46">
        <f t="shared" ca="1" si="27"/>
        <v>20</v>
      </c>
      <c r="W32" s="253">
        <f t="shared" ca="1" si="15"/>
        <v>1.9E-2</v>
      </c>
      <c r="X32" s="46">
        <f t="shared" ca="1" si="28"/>
        <v>714</v>
      </c>
      <c r="Y32" s="46">
        <f t="shared" ca="1" si="28"/>
        <v>695</v>
      </c>
      <c r="Z32" s="253">
        <f t="shared" ca="1" si="16"/>
        <v>0.97299999999999998</v>
      </c>
      <c r="AA32" s="46">
        <f t="shared" ca="1" si="10"/>
        <v>47</v>
      </c>
      <c r="AB32" s="253">
        <f t="shared" ca="1" si="17"/>
        <v>6.8000000000000005E-2</v>
      </c>
      <c r="AC32" s="46">
        <f t="shared" ca="1" si="10"/>
        <v>24</v>
      </c>
      <c r="AD32" s="253">
        <f t="shared" ca="1" si="18"/>
        <v>3.4000000000000002E-2</v>
      </c>
      <c r="AE32" s="46">
        <f t="shared" ca="1" si="29"/>
        <v>61</v>
      </c>
      <c r="AF32" s="46">
        <f t="shared" ca="1" si="29"/>
        <v>1899</v>
      </c>
      <c r="AG32" s="46">
        <f t="shared" ca="1" si="29"/>
        <v>3207</v>
      </c>
      <c r="AH32" s="46">
        <f t="shared" ca="1" si="29"/>
        <v>16</v>
      </c>
      <c r="AI32" s="46">
        <f t="shared" ca="1" si="29"/>
        <v>853</v>
      </c>
      <c r="AJ32" s="42"/>
    </row>
    <row r="33" spans="1:36" x14ac:dyDescent="0.25">
      <c r="A33" s="42"/>
      <c r="B33" s="295" t="s">
        <v>105</v>
      </c>
      <c r="C33" s="295" t="s">
        <v>131</v>
      </c>
      <c r="D33" s="43" t="s">
        <v>40</v>
      </c>
      <c r="E33" s="283">
        <f t="shared" ca="1" si="22"/>
        <v>3618</v>
      </c>
      <c r="F33" s="46">
        <f t="shared" ca="1" si="22"/>
        <v>778</v>
      </c>
      <c r="G33" s="46">
        <f t="shared" ca="1" si="22"/>
        <v>67</v>
      </c>
      <c r="H33" s="253">
        <f t="shared" ca="1" si="19"/>
        <v>8.5999999999999993E-2</v>
      </c>
      <c r="I33" s="46">
        <f t="shared" ca="1" si="23"/>
        <v>0</v>
      </c>
      <c r="J33" s="46">
        <f t="shared" ca="1" si="23"/>
        <v>0</v>
      </c>
      <c r="K33" s="253" t="str">
        <f t="shared" ca="1" si="20"/>
        <v>-</v>
      </c>
      <c r="L33" s="46">
        <f t="shared" ca="1" si="24"/>
        <v>14</v>
      </c>
      <c r="M33" s="46">
        <f t="shared" ca="1" si="24"/>
        <v>0</v>
      </c>
      <c r="N33" s="253">
        <f t="shared" ca="1" si="12"/>
        <v>0</v>
      </c>
      <c r="O33" s="46">
        <f t="shared" ca="1" si="25"/>
        <v>6</v>
      </c>
      <c r="P33" s="46">
        <f t="shared" ca="1" si="25"/>
        <v>5</v>
      </c>
      <c r="Q33" s="253">
        <f t="shared" ca="1" si="13"/>
        <v>0.83299999999999996</v>
      </c>
      <c r="R33" s="46">
        <f t="shared" ca="1" si="26"/>
        <v>3</v>
      </c>
      <c r="S33" s="46">
        <f t="shared" ca="1" si="26"/>
        <v>0</v>
      </c>
      <c r="T33" s="48">
        <f t="shared" ca="1" si="14"/>
        <v>0</v>
      </c>
      <c r="U33" s="46">
        <f t="shared" ca="1" si="27"/>
        <v>324</v>
      </c>
      <c r="V33" s="46">
        <f t="shared" ca="1" si="27"/>
        <v>7</v>
      </c>
      <c r="W33" s="253">
        <f ca="1">IFERROR(ROUND(V33/U33,3),"-")</f>
        <v>2.1999999999999999E-2</v>
      </c>
      <c r="X33" s="46">
        <f t="shared" ca="1" si="28"/>
        <v>67</v>
      </c>
      <c r="Y33" s="46">
        <f t="shared" ca="1" si="28"/>
        <v>65</v>
      </c>
      <c r="Z33" s="253">
        <f t="shared" ca="1" si="16"/>
        <v>0.97</v>
      </c>
      <c r="AA33" s="46">
        <f t="shared" ca="1" si="10"/>
        <v>3</v>
      </c>
      <c r="AB33" s="253">
        <f t="shared" ca="1" si="17"/>
        <v>4.5999999999999999E-2</v>
      </c>
      <c r="AC33" s="46">
        <f t="shared" ca="1" si="10"/>
        <v>4</v>
      </c>
      <c r="AD33" s="253">
        <f t="shared" ca="1" si="18"/>
        <v>0.06</v>
      </c>
      <c r="AE33" s="46">
        <f t="shared" ca="1" si="29"/>
        <v>2</v>
      </c>
      <c r="AF33" s="46">
        <f t="shared" ca="1" si="29"/>
        <v>451</v>
      </c>
      <c r="AG33" s="46">
        <f t="shared" ca="1" si="29"/>
        <v>788</v>
      </c>
      <c r="AH33" s="46">
        <f t="shared" ca="1" si="29"/>
        <v>2</v>
      </c>
      <c r="AI33" s="46">
        <f t="shared" ca="1" si="29"/>
        <v>272</v>
      </c>
      <c r="AJ33" s="42"/>
    </row>
    <row r="34" spans="1:36" x14ac:dyDescent="0.25">
      <c r="A34" s="42"/>
      <c r="B34" s="295" t="s">
        <v>105</v>
      </c>
      <c r="C34" s="295" t="s">
        <v>132</v>
      </c>
      <c r="D34" s="43" t="s">
        <v>48</v>
      </c>
      <c r="E34" s="283">
        <f t="shared" ca="1" si="22"/>
        <v>3728</v>
      </c>
      <c r="F34" s="46">
        <f t="shared" ca="1" si="22"/>
        <v>708</v>
      </c>
      <c r="G34" s="46">
        <f t="shared" ca="1" si="22"/>
        <v>112</v>
      </c>
      <c r="H34" s="253">
        <f t="shared" ca="1" si="19"/>
        <v>0.158</v>
      </c>
      <c r="I34" s="46">
        <f t="shared" ca="1" si="23"/>
        <v>16</v>
      </c>
      <c r="J34" s="46">
        <f t="shared" ca="1" si="23"/>
        <v>11</v>
      </c>
      <c r="K34" s="253">
        <f t="shared" ca="1" si="20"/>
        <v>0.68799999999999994</v>
      </c>
      <c r="L34" s="46">
        <f t="shared" ca="1" si="24"/>
        <v>14</v>
      </c>
      <c r="M34" s="46">
        <f t="shared" ca="1" si="24"/>
        <v>8</v>
      </c>
      <c r="N34" s="253">
        <f t="shared" ca="1" si="12"/>
        <v>0.57099999999999995</v>
      </c>
      <c r="O34" s="46">
        <f t="shared" ca="1" si="25"/>
        <v>16</v>
      </c>
      <c r="P34" s="46">
        <f t="shared" ca="1" si="25"/>
        <v>16</v>
      </c>
      <c r="Q34" s="253">
        <f t="shared" ca="1" si="13"/>
        <v>1</v>
      </c>
      <c r="R34" s="46">
        <f t="shared" ca="1" si="26"/>
        <v>2</v>
      </c>
      <c r="S34" s="46">
        <f t="shared" ca="1" si="26"/>
        <v>2</v>
      </c>
      <c r="T34" s="48">
        <f t="shared" ca="1" si="14"/>
        <v>1</v>
      </c>
      <c r="U34" s="46">
        <f t="shared" ca="1" si="27"/>
        <v>269</v>
      </c>
      <c r="V34" s="46">
        <f t="shared" ca="1" si="27"/>
        <v>3</v>
      </c>
      <c r="W34" s="253">
        <f t="shared" ca="1" si="15"/>
        <v>1.0999999999999999E-2</v>
      </c>
      <c r="X34" s="46">
        <f t="shared" ca="1" si="28"/>
        <v>112</v>
      </c>
      <c r="Y34" s="46">
        <f t="shared" ca="1" si="28"/>
        <v>110</v>
      </c>
      <c r="Z34" s="253">
        <f t="shared" ca="1" si="16"/>
        <v>0.98199999999999998</v>
      </c>
      <c r="AA34" s="46">
        <f t="shared" ca="1" si="10"/>
        <v>6</v>
      </c>
      <c r="AB34" s="253">
        <f t="shared" ca="1" si="17"/>
        <v>5.5E-2</v>
      </c>
      <c r="AC34" s="46">
        <f t="shared" ca="1" si="10"/>
        <v>0</v>
      </c>
      <c r="AD34" s="253">
        <f t="shared" ca="1" si="18"/>
        <v>0</v>
      </c>
      <c r="AE34" s="46">
        <f t="shared" ca="1" si="29"/>
        <v>2</v>
      </c>
      <c r="AF34" s="46">
        <f t="shared" ca="1" si="29"/>
        <v>79</v>
      </c>
      <c r="AG34" s="46">
        <f t="shared" ca="1" si="29"/>
        <v>712</v>
      </c>
      <c r="AH34" s="46">
        <f t="shared" ca="1" si="29"/>
        <v>5</v>
      </c>
      <c r="AI34" s="46">
        <f t="shared" ca="1" si="29"/>
        <v>257</v>
      </c>
      <c r="AJ34" s="42"/>
    </row>
    <row r="35" spans="1:36" x14ac:dyDescent="0.25">
      <c r="A35" s="42"/>
      <c r="B35" s="295" t="s">
        <v>105</v>
      </c>
      <c r="C35" s="295" t="s">
        <v>133</v>
      </c>
      <c r="D35" s="43" t="s">
        <v>61</v>
      </c>
      <c r="E35" s="283">
        <f t="shared" ca="1" si="22"/>
        <v>5426</v>
      </c>
      <c r="F35" s="46">
        <f t="shared" ca="1" si="22"/>
        <v>1071</v>
      </c>
      <c r="G35" s="46">
        <f t="shared" ca="1" si="22"/>
        <v>184</v>
      </c>
      <c r="H35" s="253">
        <f t="shared" ca="1" si="19"/>
        <v>0.17199999999999999</v>
      </c>
      <c r="I35" s="46">
        <f t="shared" ca="1" si="23"/>
        <v>18</v>
      </c>
      <c r="J35" s="46">
        <f t="shared" ca="1" si="23"/>
        <v>12</v>
      </c>
      <c r="K35" s="253">
        <f t="shared" ca="1" si="20"/>
        <v>0.66700000000000004</v>
      </c>
      <c r="L35" s="46">
        <f t="shared" ca="1" si="24"/>
        <v>13</v>
      </c>
      <c r="M35" s="46">
        <f t="shared" ca="1" si="24"/>
        <v>9</v>
      </c>
      <c r="N35" s="253">
        <f t="shared" ca="1" si="12"/>
        <v>0.69199999999999995</v>
      </c>
      <c r="O35" s="46">
        <f t="shared" ca="1" si="25"/>
        <v>19</v>
      </c>
      <c r="P35" s="46">
        <f t="shared" ca="1" si="25"/>
        <v>15</v>
      </c>
      <c r="Q35" s="253">
        <f t="shared" ca="1" si="13"/>
        <v>0.78900000000000003</v>
      </c>
      <c r="R35" s="46">
        <f t="shared" ca="1" si="26"/>
        <v>6</v>
      </c>
      <c r="S35" s="46">
        <f t="shared" ca="1" si="26"/>
        <v>3</v>
      </c>
      <c r="T35" s="48">
        <f t="shared" ca="1" si="14"/>
        <v>0.5</v>
      </c>
      <c r="U35" s="46">
        <f t="shared" ca="1" si="27"/>
        <v>529</v>
      </c>
      <c r="V35" s="46">
        <f t="shared" ca="1" si="27"/>
        <v>22</v>
      </c>
      <c r="W35" s="253">
        <f t="shared" ca="1" si="15"/>
        <v>4.2000000000000003E-2</v>
      </c>
      <c r="X35" s="46">
        <f t="shared" ca="1" si="28"/>
        <v>184</v>
      </c>
      <c r="Y35" s="46">
        <f t="shared" ca="1" si="28"/>
        <v>158</v>
      </c>
      <c r="Z35" s="253">
        <f t="shared" ca="1" si="16"/>
        <v>0.85899999999999999</v>
      </c>
      <c r="AA35" s="46">
        <f t="shared" ca="1" si="10"/>
        <v>8</v>
      </c>
      <c r="AB35" s="253">
        <f t="shared" ca="1" si="17"/>
        <v>5.0999999999999997E-2</v>
      </c>
      <c r="AC35" s="46">
        <f t="shared" ca="1" si="10"/>
        <v>8</v>
      </c>
      <c r="AD35" s="253">
        <f t="shared" ca="1" si="18"/>
        <v>4.2999999999999997E-2</v>
      </c>
      <c r="AE35" s="46">
        <f t="shared" ca="1" si="29"/>
        <v>15</v>
      </c>
      <c r="AF35" s="46">
        <f t="shared" ca="1" si="29"/>
        <v>352</v>
      </c>
      <c r="AG35" s="46">
        <f t="shared" ca="1" si="29"/>
        <v>1080</v>
      </c>
      <c r="AH35" s="46">
        <f t="shared" ca="1" si="29"/>
        <v>11</v>
      </c>
      <c r="AI35" s="46">
        <f t="shared" ca="1" si="29"/>
        <v>498</v>
      </c>
      <c r="AJ35" s="42"/>
    </row>
    <row r="36" spans="1:36" x14ac:dyDescent="0.25">
      <c r="A36" s="42"/>
      <c r="B36" s="295" t="s">
        <v>107</v>
      </c>
      <c r="C36" s="295" t="s">
        <v>134</v>
      </c>
      <c r="D36" s="43" t="s">
        <v>59</v>
      </c>
      <c r="E36" s="283">
        <f t="shared" ca="1" si="22"/>
        <v>4365</v>
      </c>
      <c r="F36" s="46">
        <f t="shared" ca="1" si="22"/>
        <v>835</v>
      </c>
      <c r="G36" s="46">
        <f t="shared" ca="1" si="22"/>
        <v>140</v>
      </c>
      <c r="H36" s="253">
        <f t="shared" ca="1" si="19"/>
        <v>0.16800000000000001</v>
      </c>
      <c r="I36" s="46">
        <f t="shared" ca="1" si="23"/>
        <v>11</v>
      </c>
      <c r="J36" s="46">
        <f t="shared" ca="1" si="23"/>
        <v>5</v>
      </c>
      <c r="K36" s="253">
        <f t="shared" ca="1" si="20"/>
        <v>0.45500000000000002</v>
      </c>
      <c r="L36" s="46">
        <f t="shared" ca="1" si="24"/>
        <v>10</v>
      </c>
      <c r="M36" s="46">
        <f t="shared" ca="1" si="24"/>
        <v>8</v>
      </c>
      <c r="N36" s="253">
        <f t="shared" ca="1" si="12"/>
        <v>0.8</v>
      </c>
      <c r="O36" s="46">
        <f t="shared" ca="1" si="25"/>
        <v>3</v>
      </c>
      <c r="P36" s="46">
        <f t="shared" ca="1" si="25"/>
        <v>3</v>
      </c>
      <c r="Q36" s="253">
        <f ca="1">IFERROR(ROUND(P36/O36,3),"-")</f>
        <v>1</v>
      </c>
      <c r="R36" s="46">
        <f t="shared" ca="1" si="26"/>
        <v>12</v>
      </c>
      <c r="S36" s="46">
        <f t="shared" ca="1" si="26"/>
        <v>10</v>
      </c>
      <c r="T36" s="48">
        <f t="shared" ca="1" si="14"/>
        <v>0.83333333333333337</v>
      </c>
      <c r="U36" s="46">
        <f t="shared" ca="1" si="27"/>
        <v>260</v>
      </c>
      <c r="V36" s="46">
        <f t="shared" ca="1" si="27"/>
        <v>15</v>
      </c>
      <c r="W36" s="253">
        <f t="shared" ca="1" si="15"/>
        <v>5.8000000000000003E-2</v>
      </c>
      <c r="X36" s="46">
        <f t="shared" ca="1" si="28"/>
        <v>140</v>
      </c>
      <c r="Y36" s="46">
        <f t="shared" ca="1" si="28"/>
        <v>135</v>
      </c>
      <c r="Z36" s="253">
        <f t="shared" ca="1" si="16"/>
        <v>0.96399999999999997</v>
      </c>
      <c r="AA36" s="46">
        <f t="shared" ca="1" si="10"/>
        <v>3</v>
      </c>
      <c r="AB36" s="253">
        <f t="shared" ca="1" si="17"/>
        <v>2.1999999999999999E-2</v>
      </c>
      <c r="AC36" s="46">
        <f t="shared" ca="1" si="10"/>
        <v>100</v>
      </c>
      <c r="AD36" s="253">
        <f t="shared" ca="1" si="18"/>
        <v>0.71399999999999997</v>
      </c>
      <c r="AE36" s="46">
        <f t="shared" ref="AE36:AI48" ca="1" si="30">SUMIFS(OFFSET(REL_D,,MATCH(AE$1,IND,0)-1),REL_D,$C$3,IF(LEFT($D36,1)="N",NwID,OrgID),$D36)</f>
        <v>4</v>
      </c>
      <c r="AF36" s="46">
        <f t="shared" ca="1" si="30"/>
        <v>72</v>
      </c>
      <c r="AG36" s="46">
        <f t="shared" ca="1" si="30"/>
        <v>852</v>
      </c>
      <c r="AH36" s="46">
        <f t="shared" ca="1" si="30"/>
        <v>7</v>
      </c>
      <c r="AI36" s="46">
        <f t="shared" ca="1" si="30"/>
        <v>250</v>
      </c>
      <c r="AJ36" s="42"/>
    </row>
    <row r="37" spans="1:36" x14ac:dyDescent="0.25">
      <c r="A37" s="42"/>
      <c r="B37" s="295" t="s">
        <v>107</v>
      </c>
      <c r="C37" s="295" t="s">
        <v>135</v>
      </c>
      <c r="D37" s="43" t="s">
        <v>70</v>
      </c>
      <c r="E37" s="283">
        <f t="shared" ca="1" si="22"/>
        <v>14192</v>
      </c>
      <c r="F37" s="46">
        <f t="shared" ca="1" si="22"/>
        <v>1940</v>
      </c>
      <c r="G37" s="46">
        <f t="shared" ca="1" si="22"/>
        <v>238</v>
      </c>
      <c r="H37" s="253">
        <f t="shared" ca="1" si="19"/>
        <v>0.123</v>
      </c>
      <c r="I37" s="46">
        <f t="shared" ca="1" si="23"/>
        <v>33</v>
      </c>
      <c r="J37" s="46">
        <f t="shared" ca="1" si="23"/>
        <v>24</v>
      </c>
      <c r="K37" s="253">
        <f t="shared" ca="1" si="20"/>
        <v>0.72699999999999998</v>
      </c>
      <c r="L37" s="46">
        <f t="shared" ca="1" si="24"/>
        <v>51</v>
      </c>
      <c r="M37" s="46">
        <f t="shared" ca="1" si="24"/>
        <v>22</v>
      </c>
      <c r="N37" s="253">
        <f t="shared" ca="1" si="12"/>
        <v>0.43099999999999999</v>
      </c>
      <c r="O37" s="46">
        <f t="shared" ca="1" si="25"/>
        <v>11</v>
      </c>
      <c r="P37" s="46">
        <f t="shared" ca="1" si="25"/>
        <v>11</v>
      </c>
      <c r="Q37" s="253">
        <f t="shared" ca="1" si="13"/>
        <v>1</v>
      </c>
      <c r="R37" s="46">
        <f t="shared" ca="1" si="26"/>
        <v>17</v>
      </c>
      <c r="S37" s="46">
        <f t="shared" ca="1" si="26"/>
        <v>6</v>
      </c>
      <c r="T37" s="48">
        <f t="shared" ca="1" si="14"/>
        <v>0.35294117647058826</v>
      </c>
      <c r="U37" s="46">
        <f t="shared" ca="1" si="27"/>
        <v>975</v>
      </c>
      <c r="V37" s="46">
        <f t="shared" ca="1" si="27"/>
        <v>161</v>
      </c>
      <c r="W37" s="253">
        <f t="shared" ca="1" si="15"/>
        <v>0.16500000000000001</v>
      </c>
      <c r="X37" s="46">
        <f t="shared" ca="1" si="28"/>
        <v>238</v>
      </c>
      <c r="Y37" s="46">
        <f t="shared" ca="1" si="28"/>
        <v>220</v>
      </c>
      <c r="Z37" s="253">
        <f t="shared" ca="1" si="16"/>
        <v>0.92400000000000004</v>
      </c>
      <c r="AA37" s="46">
        <f t="shared" ca="1" si="10"/>
        <v>15</v>
      </c>
      <c r="AB37" s="253">
        <f t="shared" ca="1" si="17"/>
        <v>6.8000000000000005E-2</v>
      </c>
      <c r="AC37" s="46">
        <f t="shared" ca="1" si="10"/>
        <v>94</v>
      </c>
      <c r="AD37" s="253">
        <f t="shared" ca="1" si="18"/>
        <v>0.39500000000000002</v>
      </c>
      <c r="AE37" s="46">
        <f t="shared" ca="1" si="30"/>
        <v>19</v>
      </c>
      <c r="AF37" s="46">
        <f t="shared" ca="1" si="30"/>
        <v>926</v>
      </c>
      <c r="AG37" s="46">
        <f t="shared" ca="1" si="30"/>
        <v>1978</v>
      </c>
      <c r="AH37" s="46">
        <f t="shared" ca="1" si="30"/>
        <v>7</v>
      </c>
      <c r="AI37" s="46">
        <f t="shared" ca="1" si="30"/>
        <v>966</v>
      </c>
      <c r="AJ37" s="42"/>
    </row>
    <row r="38" spans="1:36" x14ac:dyDescent="0.25">
      <c r="A38" s="42"/>
      <c r="B38" s="295" t="s">
        <v>107</v>
      </c>
      <c r="C38" s="295" t="s">
        <v>136</v>
      </c>
      <c r="D38" s="43" t="s">
        <v>55</v>
      </c>
      <c r="E38" s="283">
        <f t="shared" ca="1" si="22"/>
        <v>5669</v>
      </c>
      <c r="F38" s="46">
        <f t="shared" ca="1" si="22"/>
        <v>968</v>
      </c>
      <c r="G38" s="46">
        <f t="shared" ca="1" si="22"/>
        <v>115</v>
      </c>
      <c r="H38" s="253">
        <f t="shared" ca="1" si="19"/>
        <v>0.11899999999999999</v>
      </c>
      <c r="I38" s="46">
        <f t="shared" ca="1" si="23"/>
        <v>8</v>
      </c>
      <c r="J38" s="46">
        <f t="shared" ca="1" si="23"/>
        <v>5</v>
      </c>
      <c r="K38" s="253">
        <f t="shared" ca="1" si="20"/>
        <v>0.625</v>
      </c>
      <c r="L38" s="46">
        <f t="shared" ca="1" si="24"/>
        <v>25</v>
      </c>
      <c r="M38" s="46">
        <f t="shared" ca="1" si="24"/>
        <v>4</v>
      </c>
      <c r="N38" s="253">
        <f t="shared" ca="1" si="12"/>
        <v>0.16</v>
      </c>
      <c r="O38" s="46">
        <f t="shared" ca="1" si="25"/>
        <v>6</v>
      </c>
      <c r="P38" s="46">
        <f t="shared" ca="1" si="25"/>
        <v>5</v>
      </c>
      <c r="Q38" s="253">
        <f t="shared" ca="1" si="13"/>
        <v>0.83299999999999996</v>
      </c>
      <c r="R38" s="46">
        <f t="shared" ca="1" si="26"/>
        <v>10</v>
      </c>
      <c r="S38" s="46">
        <f t="shared" ca="1" si="26"/>
        <v>4</v>
      </c>
      <c r="T38" s="48">
        <f t="shared" ca="1" si="14"/>
        <v>0.4</v>
      </c>
      <c r="U38" s="46">
        <f t="shared" ca="1" si="27"/>
        <v>494</v>
      </c>
      <c r="V38" s="46">
        <f t="shared" ca="1" si="27"/>
        <v>1</v>
      </c>
      <c r="W38" s="253">
        <f t="shared" ca="1" si="15"/>
        <v>2E-3</v>
      </c>
      <c r="X38" s="46">
        <f t="shared" ca="1" si="28"/>
        <v>115</v>
      </c>
      <c r="Y38" s="46">
        <f t="shared" ca="1" si="28"/>
        <v>97</v>
      </c>
      <c r="Z38" s="253">
        <f t="shared" ca="1" si="16"/>
        <v>0.84299999999999997</v>
      </c>
      <c r="AA38" s="46">
        <f t="shared" ca="1" si="10"/>
        <v>0</v>
      </c>
      <c r="AB38" s="253">
        <f t="shared" ca="1" si="17"/>
        <v>0</v>
      </c>
      <c r="AC38" s="46">
        <f t="shared" ca="1" si="10"/>
        <v>67</v>
      </c>
      <c r="AD38" s="253">
        <f t="shared" ca="1" si="18"/>
        <v>0.58299999999999996</v>
      </c>
      <c r="AE38" s="46">
        <f t="shared" ca="1" si="30"/>
        <v>10</v>
      </c>
      <c r="AF38" s="46">
        <f t="shared" ca="1" si="30"/>
        <v>551</v>
      </c>
      <c r="AG38" s="46">
        <f t="shared" ca="1" si="30"/>
        <v>981</v>
      </c>
      <c r="AH38" s="46">
        <f t="shared" ca="1" si="30"/>
        <v>6</v>
      </c>
      <c r="AI38" s="46">
        <f t="shared" ca="1" si="30"/>
        <v>488</v>
      </c>
      <c r="AJ38" s="42"/>
    </row>
    <row r="39" spans="1:36" x14ac:dyDescent="0.25">
      <c r="A39" s="42"/>
      <c r="B39" s="295" t="s">
        <v>107</v>
      </c>
      <c r="C39" s="295" t="s">
        <v>137</v>
      </c>
      <c r="D39" s="43" t="s">
        <v>64</v>
      </c>
      <c r="E39" s="283">
        <f t="shared" ca="1" si="22"/>
        <v>14171</v>
      </c>
      <c r="F39" s="46">
        <f t="shared" ca="1" si="22"/>
        <v>1977</v>
      </c>
      <c r="G39" s="46">
        <f t="shared" ca="1" si="22"/>
        <v>281</v>
      </c>
      <c r="H39" s="253">
        <f t="shared" ca="1" si="19"/>
        <v>0.14199999999999999</v>
      </c>
      <c r="I39" s="46">
        <f t="shared" ca="1" si="23"/>
        <v>55</v>
      </c>
      <c r="J39" s="46">
        <f t="shared" ca="1" si="23"/>
        <v>35</v>
      </c>
      <c r="K39" s="253">
        <f t="shared" ca="1" si="20"/>
        <v>0.63600000000000001</v>
      </c>
      <c r="L39" s="46">
        <f t="shared" ca="1" si="24"/>
        <v>59</v>
      </c>
      <c r="M39" s="46">
        <f t="shared" ca="1" si="24"/>
        <v>43</v>
      </c>
      <c r="N39" s="253">
        <f t="shared" ca="1" si="12"/>
        <v>0.72899999999999998</v>
      </c>
      <c r="O39" s="46">
        <f t="shared" ca="1" si="25"/>
        <v>8</v>
      </c>
      <c r="P39" s="46">
        <f t="shared" ca="1" si="25"/>
        <v>7</v>
      </c>
      <c r="Q39" s="253">
        <f t="shared" ca="1" si="13"/>
        <v>0.875</v>
      </c>
      <c r="R39" s="46">
        <f t="shared" ca="1" si="26"/>
        <v>29</v>
      </c>
      <c r="S39" s="46">
        <f t="shared" ca="1" si="26"/>
        <v>20</v>
      </c>
      <c r="T39" s="48">
        <f t="shared" ca="1" si="14"/>
        <v>0.68965517241379315</v>
      </c>
      <c r="U39" s="46">
        <f t="shared" ca="1" si="27"/>
        <v>756</v>
      </c>
      <c r="V39" s="46">
        <f t="shared" ca="1" si="27"/>
        <v>41</v>
      </c>
      <c r="W39" s="253">
        <f t="shared" ca="1" si="15"/>
        <v>5.3999999999999999E-2</v>
      </c>
      <c r="X39" s="46">
        <f t="shared" ca="1" si="28"/>
        <v>281</v>
      </c>
      <c r="Y39" s="46">
        <f t="shared" ca="1" si="28"/>
        <v>273</v>
      </c>
      <c r="Z39" s="253">
        <f ca="1">IFERROR(ROUND(Y39/X39,3),"-")</f>
        <v>0.97199999999999998</v>
      </c>
      <c r="AA39" s="46">
        <f t="shared" ca="1" si="10"/>
        <v>12</v>
      </c>
      <c r="AB39" s="253">
        <f t="shared" ca="1" si="17"/>
        <v>4.3999999999999997E-2</v>
      </c>
      <c r="AC39" s="46">
        <f t="shared" ca="1" si="10"/>
        <v>106</v>
      </c>
      <c r="AD39" s="253">
        <f t="shared" ca="1" si="18"/>
        <v>0.377</v>
      </c>
      <c r="AE39" s="46">
        <f t="shared" ca="1" si="30"/>
        <v>22</v>
      </c>
      <c r="AF39" s="46">
        <f t="shared" ca="1" si="30"/>
        <v>1016</v>
      </c>
      <c r="AG39" s="46">
        <f t="shared" ca="1" si="30"/>
        <v>2041</v>
      </c>
      <c r="AH39" s="46">
        <f t="shared" ca="1" si="30"/>
        <v>8</v>
      </c>
      <c r="AI39" s="46">
        <f t="shared" ca="1" si="30"/>
        <v>759</v>
      </c>
      <c r="AJ39" s="42"/>
    </row>
    <row r="40" spans="1:36" x14ac:dyDescent="0.25">
      <c r="A40" s="42"/>
      <c r="B40" s="295" t="s">
        <v>107</v>
      </c>
      <c r="C40" s="295" t="s">
        <v>370</v>
      </c>
      <c r="D40" s="43" t="s">
        <v>371</v>
      </c>
      <c r="E40" s="283">
        <f t="shared" ca="1" si="22"/>
        <v>15596</v>
      </c>
      <c r="F40" s="46">
        <f t="shared" ca="1" si="22"/>
        <v>2880</v>
      </c>
      <c r="G40" s="46">
        <f t="shared" ca="1" si="22"/>
        <v>368</v>
      </c>
      <c r="H40" s="253">
        <f t="shared" ca="1" si="19"/>
        <v>0.128</v>
      </c>
      <c r="I40" s="46">
        <f t="shared" ca="1" si="23"/>
        <v>91</v>
      </c>
      <c r="J40" s="46">
        <f t="shared" ca="1" si="23"/>
        <v>50</v>
      </c>
      <c r="K40" s="253">
        <f t="shared" ca="1" si="20"/>
        <v>0.54900000000000004</v>
      </c>
      <c r="L40" s="46">
        <f t="shared" ca="1" si="24"/>
        <v>103</v>
      </c>
      <c r="M40" s="46">
        <f t="shared" ca="1" si="24"/>
        <v>74</v>
      </c>
      <c r="N40" s="253">
        <f t="shared" ca="1" si="12"/>
        <v>0.71799999999999997</v>
      </c>
      <c r="O40" s="46">
        <f t="shared" ca="1" si="25"/>
        <v>28</v>
      </c>
      <c r="P40" s="46">
        <f t="shared" ca="1" si="25"/>
        <v>23</v>
      </c>
      <c r="Q40" s="253">
        <f t="shared" ca="1" si="13"/>
        <v>0.82099999999999995</v>
      </c>
      <c r="R40" s="46">
        <f t="shared" ca="1" si="26"/>
        <v>31</v>
      </c>
      <c r="S40" s="46">
        <f t="shared" ca="1" si="26"/>
        <v>23</v>
      </c>
      <c r="T40" s="48">
        <f t="shared" ca="1" si="14"/>
        <v>0.74193548387096775</v>
      </c>
      <c r="U40" s="46">
        <f t="shared" ca="1" si="27"/>
        <v>1314</v>
      </c>
      <c r="V40" s="46">
        <f t="shared" ca="1" si="27"/>
        <v>406</v>
      </c>
      <c r="W40" s="253">
        <f t="shared" ca="1" si="15"/>
        <v>0.309</v>
      </c>
      <c r="X40" s="46">
        <f t="shared" ca="1" si="28"/>
        <v>368</v>
      </c>
      <c r="Y40" s="46">
        <f t="shared" ca="1" si="28"/>
        <v>322</v>
      </c>
      <c r="Z40" s="253">
        <f t="shared" ca="1" si="16"/>
        <v>0.875</v>
      </c>
      <c r="AA40" s="46">
        <f t="shared" ca="1" si="10"/>
        <v>19</v>
      </c>
      <c r="AB40" s="253">
        <f t="shared" ca="1" si="17"/>
        <v>5.8999999999999997E-2</v>
      </c>
      <c r="AC40" s="46">
        <f t="shared" ca="1" si="10"/>
        <v>153</v>
      </c>
      <c r="AD40" s="253">
        <f t="shared" ca="1" si="18"/>
        <v>0.41599999999999998</v>
      </c>
      <c r="AE40" s="46">
        <f t="shared" ca="1" si="30"/>
        <v>55</v>
      </c>
      <c r="AF40" s="46">
        <f t="shared" ca="1" si="30"/>
        <v>1444</v>
      </c>
      <c r="AG40" s="46">
        <f t="shared" ca="1" si="30"/>
        <v>2979</v>
      </c>
      <c r="AH40" s="46">
        <f t="shared" ca="1" si="30"/>
        <v>9</v>
      </c>
      <c r="AI40" s="46">
        <f t="shared" ca="1" si="30"/>
        <v>1310</v>
      </c>
      <c r="AJ40" s="42"/>
    </row>
    <row r="41" spans="1:36" x14ac:dyDescent="0.25">
      <c r="A41" s="42"/>
      <c r="B41" s="295" t="s">
        <v>109</v>
      </c>
      <c r="C41" s="295" t="s">
        <v>138</v>
      </c>
      <c r="D41" s="43" t="s">
        <v>47</v>
      </c>
      <c r="E41" s="283">
        <f t="shared" ca="1" si="22"/>
        <v>11031</v>
      </c>
      <c r="F41" s="46">
        <f t="shared" ca="1" si="22"/>
        <v>2352</v>
      </c>
      <c r="G41" s="46">
        <f t="shared" ca="1" si="22"/>
        <v>306</v>
      </c>
      <c r="H41" s="253">
        <f t="shared" ca="1" si="19"/>
        <v>0.13</v>
      </c>
      <c r="I41" s="46">
        <f t="shared" ca="1" si="23"/>
        <v>63</v>
      </c>
      <c r="J41" s="46">
        <f t="shared" ca="1" si="23"/>
        <v>55</v>
      </c>
      <c r="K41" s="253">
        <f ca="1">IFERROR(ROUND(J41/I41,3),"-")</f>
        <v>0.873</v>
      </c>
      <c r="L41" s="46">
        <f t="shared" ca="1" si="24"/>
        <v>61</v>
      </c>
      <c r="M41" s="46">
        <f t="shared" ca="1" si="24"/>
        <v>40</v>
      </c>
      <c r="N41" s="253">
        <f t="shared" ca="1" si="12"/>
        <v>0.65600000000000003</v>
      </c>
      <c r="O41" s="46">
        <f t="shared" ca="1" si="25"/>
        <v>15</v>
      </c>
      <c r="P41" s="46">
        <f t="shared" ca="1" si="25"/>
        <v>15</v>
      </c>
      <c r="Q41" s="253">
        <f t="shared" ca="1" si="13"/>
        <v>1</v>
      </c>
      <c r="R41" s="46">
        <f t="shared" ca="1" si="26"/>
        <v>21</v>
      </c>
      <c r="S41" s="46">
        <f t="shared" ca="1" si="26"/>
        <v>15</v>
      </c>
      <c r="T41" s="48">
        <f t="shared" ca="1" si="14"/>
        <v>0.7142857142857143</v>
      </c>
      <c r="U41" s="46">
        <f t="shared" ca="1" si="27"/>
        <v>990</v>
      </c>
      <c r="V41" s="46">
        <f t="shared" ca="1" si="27"/>
        <v>194</v>
      </c>
      <c r="W41" s="253">
        <f t="shared" ca="1" si="15"/>
        <v>0.19600000000000001</v>
      </c>
      <c r="X41" s="46">
        <f t="shared" ca="1" si="28"/>
        <v>306</v>
      </c>
      <c r="Y41" s="46">
        <f t="shared" ca="1" si="28"/>
        <v>296</v>
      </c>
      <c r="Z41" s="253">
        <f t="shared" ca="1" si="16"/>
        <v>0.96699999999999997</v>
      </c>
      <c r="AA41" s="46">
        <f t="shared" ca="1" si="10"/>
        <v>34</v>
      </c>
      <c r="AB41" s="253">
        <f t="shared" ca="1" si="17"/>
        <v>0.115</v>
      </c>
      <c r="AC41" s="46">
        <f t="shared" ca="1" si="10"/>
        <v>37</v>
      </c>
      <c r="AD41" s="253">
        <f t="shared" ca="1" si="18"/>
        <v>0.121</v>
      </c>
      <c r="AE41" s="46">
        <f t="shared" ca="1" si="30"/>
        <v>28</v>
      </c>
      <c r="AF41" s="46">
        <f t="shared" ca="1" si="30"/>
        <v>1513</v>
      </c>
      <c r="AG41" s="46">
        <f t="shared" ca="1" si="30"/>
        <v>2385</v>
      </c>
      <c r="AH41" s="46">
        <f t="shared" ca="1" si="30"/>
        <v>6</v>
      </c>
      <c r="AI41" s="46">
        <f t="shared" ca="1" si="30"/>
        <v>840</v>
      </c>
      <c r="AJ41" s="42"/>
    </row>
    <row r="42" spans="1:36" x14ac:dyDescent="0.25">
      <c r="A42" s="42"/>
      <c r="B42" s="295" t="s">
        <v>109</v>
      </c>
      <c r="C42" s="295" t="s">
        <v>139</v>
      </c>
      <c r="D42" s="43" t="s">
        <v>49</v>
      </c>
      <c r="E42" s="283">
        <f t="shared" ca="1" si="22"/>
        <v>15007</v>
      </c>
      <c r="F42" s="46">
        <f t="shared" ca="1" si="22"/>
        <v>2849</v>
      </c>
      <c r="G42" s="46">
        <f t="shared" ca="1" si="22"/>
        <v>397</v>
      </c>
      <c r="H42" s="253">
        <f t="shared" ca="1" si="19"/>
        <v>0.13900000000000001</v>
      </c>
      <c r="I42" s="46">
        <f t="shared" ca="1" si="23"/>
        <v>83</v>
      </c>
      <c r="J42" s="46">
        <f t="shared" ca="1" si="23"/>
        <v>43</v>
      </c>
      <c r="K42" s="253">
        <f t="shared" ca="1" si="20"/>
        <v>0.51800000000000002</v>
      </c>
      <c r="L42" s="46">
        <f t="shared" ca="1" si="24"/>
        <v>89</v>
      </c>
      <c r="M42" s="46">
        <f t="shared" ca="1" si="24"/>
        <v>57</v>
      </c>
      <c r="N42" s="253">
        <f t="shared" ca="1" si="12"/>
        <v>0.64</v>
      </c>
      <c r="O42" s="46">
        <f t="shared" ca="1" si="25"/>
        <v>31</v>
      </c>
      <c r="P42" s="46">
        <f t="shared" ca="1" si="25"/>
        <v>30</v>
      </c>
      <c r="Q42" s="253">
        <f t="shared" ca="1" si="13"/>
        <v>0.96799999999999997</v>
      </c>
      <c r="R42" s="46">
        <f t="shared" ca="1" si="26"/>
        <v>34</v>
      </c>
      <c r="S42" s="46">
        <f t="shared" ca="1" si="26"/>
        <v>20</v>
      </c>
      <c r="T42" s="48">
        <f t="shared" ca="1" si="14"/>
        <v>0.58823529411764708</v>
      </c>
      <c r="U42" s="46">
        <f t="shared" ca="1" si="27"/>
        <v>1153</v>
      </c>
      <c r="V42" s="46">
        <f t="shared" ca="1" si="27"/>
        <v>275</v>
      </c>
      <c r="W42" s="253">
        <f t="shared" ca="1" si="15"/>
        <v>0.23899999999999999</v>
      </c>
      <c r="X42" s="46">
        <f t="shared" ca="1" si="28"/>
        <v>397</v>
      </c>
      <c r="Y42" s="46">
        <f t="shared" ca="1" si="28"/>
        <v>342</v>
      </c>
      <c r="Z42" s="253">
        <f t="shared" ca="1" si="16"/>
        <v>0.86099999999999999</v>
      </c>
      <c r="AA42" s="46">
        <f t="shared" ca="1" si="10"/>
        <v>30</v>
      </c>
      <c r="AB42" s="253">
        <f t="shared" ca="1" si="17"/>
        <v>8.7999999999999995E-2</v>
      </c>
      <c r="AC42" s="46">
        <f t="shared" ca="1" si="10"/>
        <v>47</v>
      </c>
      <c r="AD42" s="253">
        <f t="shared" ca="1" si="18"/>
        <v>0.11799999999999999</v>
      </c>
      <c r="AE42" s="46">
        <f t="shared" ca="1" si="30"/>
        <v>58</v>
      </c>
      <c r="AF42" s="46">
        <f t="shared" ca="1" si="30"/>
        <v>1664</v>
      </c>
      <c r="AG42" s="46">
        <f t="shared" ca="1" si="30"/>
        <v>2924</v>
      </c>
      <c r="AH42" s="46">
        <f t="shared" ca="1" si="30"/>
        <v>14</v>
      </c>
      <c r="AI42" s="46">
        <f t="shared" ca="1" si="30"/>
        <v>1086</v>
      </c>
      <c r="AJ42" s="42"/>
    </row>
    <row r="43" spans="1:36" x14ac:dyDescent="0.25">
      <c r="A43" s="42"/>
      <c r="B43" s="295" t="s">
        <v>109</v>
      </c>
      <c r="C43" s="295" t="s">
        <v>140</v>
      </c>
      <c r="D43" s="43" t="s">
        <v>62</v>
      </c>
      <c r="E43" s="283">
        <f t="shared" ca="1" si="22"/>
        <v>8943</v>
      </c>
      <c r="F43" s="46">
        <f t="shared" ca="1" si="22"/>
        <v>1397</v>
      </c>
      <c r="G43" s="46">
        <f t="shared" ca="1" si="22"/>
        <v>224</v>
      </c>
      <c r="H43" s="253">
        <f t="shared" ca="1" si="19"/>
        <v>0.16</v>
      </c>
      <c r="I43" s="46">
        <f t="shared" ca="1" si="23"/>
        <v>28</v>
      </c>
      <c r="J43" s="46">
        <f t="shared" ca="1" si="23"/>
        <v>20</v>
      </c>
      <c r="K43" s="253">
        <f t="shared" ca="1" si="20"/>
        <v>0.71399999999999997</v>
      </c>
      <c r="L43" s="46">
        <f t="shared" ca="1" si="24"/>
        <v>26</v>
      </c>
      <c r="M43" s="46">
        <f t="shared" ca="1" si="24"/>
        <v>22</v>
      </c>
      <c r="N43" s="253">
        <f t="shared" ca="1" si="12"/>
        <v>0.84599999999999997</v>
      </c>
      <c r="O43" s="46">
        <f t="shared" ca="1" si="25"/>
        <v>7</v>
      </c>
      <c r="P43" s="46">
        <f t="shared" ca="1" si="25"/>
        <v>7</v>
      </c>
      <c r="Q43" s="253">
        <f t="shared" ca="1" si="13"/>
        <v>1</v>
      </c>
      <c r="R43" s="46">
        <f t="shared" ca="1" si="26"/>
        <v>22</v>
      </c>
      <c r="S43" s="46">
        <f t="shared" ca="1" si="26"/>
        <v>15</v>
      </c>
      <c r="T43" s="48">
        <f t="shared" ca="1" si="14"/>
        <v>0.68181818181818177</v>
      </c>
      <c r="U43" s="46">
        <f t="shared" ca="1" si="27"/>
        <v>666</v>
      </c>
      <c r="V43" s="46">
        <f t="shared" ca="1" si="27"/>
        <v>75</v>
      </c>
      <c r="W43" s="253">
        <f t="shared" ca="1" si="15"/>
        <v>0.113</v>
      </c>
      <c r="X43" s="46">
        <f t="shared" ca="1" si="28"/>
        <v>224</v>
      </c>
      <c r="Y43" s="46">
        <f t="shared" ca="1" si="28"/>
        <v>221</v>
      </c>
      <c r="Z43" s="253">
        <f t="shared" ca="1" si="16"/>
        <v>0.98699999999999999</v>
      </c>
      <c r="AA43" s="46">
        <f t="shared" ca="1" si="10"/>
        <v>18</v>
      </c>
      <c r="AB43" s="253">
        <f t="shared" ca="1" si="17"/>
        <v>8.1000000000000003E-2</v>
      </c>
      <c r="AC43" s="46">
        <f t="shared" ca="1" si="10"/>
        <v>1</v>
      </c>
      <c r="AD43" s="253">
        <f t="shared" ca="1" si="18"/>
        <v>4.0000000000000001E-3</v>
      </c>
      <c r="AE43" s="46">
        <f t="shared" ca="1" si="30"/>
        <v>10</v>
      </c>
      <c r="AF43" s="46">
        <f t="shared" ca="1" si="30"/>
        <v>783</v>
      </c>
      <c r="AG43" s="46">
        <f t="shared" ca="1" si="30"/>
        <v>1413</v>
      </c>
      <c r="AH43" s="46">
        <f t="shared" ca="1" si="30"/>
        <v>6</v>
      </c>
      <c r="AI43" s="46">
        <f t="shared" ca="1" si="30"/>
        <v>625</v>
      </c>
      <c r="AJ43" s="42"/>
    </row>
    <row r="44" spans="1:36" x14ac:dyDescent="0.25">
      <c r="A44" s="42"/>
      <c r="B44" s="295" t="s">
        <v>109</v>
      </c>
      <c r="C44" s="295" t="s">
        <v>141</v>
      </c>
      <c r="D44" s="43" t="s">
        <v>39</v>
      </c>
      <c r="E44" s="283">
        <f t="shared" ca="1" si="22"/>
        <v>11346</v>
      </c>
      <c r="F44" s="46">
        <f t="shared" ca="1" si="22"/>
        <v>1969</v>
      </c>
      <c r="G44" s="46">
        <f t="shared" ca="1" si="22"/>
        <v>360</v>
      </c>
      <c r="H44" s="253">
        <f t="shared" ca="1" si="19"/>
        <v>0.183</v>
      </c>
      <c r="I44" s="46">
        <f t="shared" ca="1" si="23"/>
        <v>61</v>
      </c>
      <c r="J44" s="46">
        <f t="shared" ca="1" si="23"/>
        <v>42</v>
      </c>
      <c r="K44" s="253">
        <f t="shared" ca="1" si="20"/>
        <v>0.68899999999999995</v>
      </c>
      <c r="L44" s="46">
        <f t="shared" ca="1" si="24"/>
        <v>54</v>
      </c>
      <c r="M44" s="46">
        <f t="shared" ca="1" si="24"/>
        <v>44</v>
      </c>
      <c r="N44" s="253">
        <f t="shared" ca="1" si="12"/>
        <v>0.81499999999999995</v>
      </c>
      <c r="O44" s="46">
        <f t="shared" ca="1" si="25"/>
        <v>16</v>
      </c>
      <c r="P44" s="46">
        <f t="shared" ca="1" si="25"/>
        <v>16</v>
      </c>
      <c r="Q44" s="253">
        <f t="shared" ca="1" si="13"/>
        <v>1</v>
      </c>
      <c r="R44" s="46">
        <f t="shared" ca="1" si="26"/>
        <v>33</v>
      </c>
      <c r="S44" s="46">
        <f t="shared" ca="1" si="26"/>
        <v>32</v>
      </c>
      <c r="T44" s="48">
        <f t="shared" ca="1" si="14"/>
        <v>0.96969696969696972</v>
      </c>
      <c r="U44" s="46">
        <f t="shared" ca="1" si="27"/>
        <v>749</v>
      </c>
      <c r="V44" s="46">
        <f t="shared" ca="1" si="27"/>
        <v>289</v>
      </c>
      <c r="W44" s="253">
        <f t="shared" ca="1" si="15"/>
        <v>0.38600000000000001</v>
      </c>
      <c r="X44" s="46">
        <f t="shared" ca="1" si="28"/>
        <v>360</v>
      </c>
      <c r="Y44" s="46">
        <f t="shared" ca="1" si="28"/>
        <v>349</v>
      </c>
      <c r="Z44" s="253">
        <f t="shared" ca="1" si="16"/>
        <v>0.96899999999999997</v>
      </c>
      <c r="AA44" s="46">
        <f t="shared" ca="1" si="10"/>
        <v>20</v>
      </c>
      <c r="AB44" s="253">
        <f t="shared" ca="1" si="17"/>
        <v>5.7000000000000002E-2</v>
      </c>
      <c r="AC44" s="46">
        <f t="shared" ca="1" si="10"/>
        <v>17</v>
      </c>
      <c r="AD44" s="253">
        <f t="shared" ca="1" si="18"/>
        <v>4.7E-2</v>
      </c>
      <c r="AE44" s="46">
        <f t="shared" ca="1" si="30"/>
        <v>25</v>
      </c>
      <c r="AF44" s="46">
        <f t="shared" ca="1" si="30"/>
        <v>1217</v>
      </c>
      <c r="AG44" s="46">
        <f t="shared" ca="1" si="30"/>
        <v>2015</v>
      </c>
      <c r="AH44" s="46">
        <f t="shared" ca="1" si="30"/>
        <v>55</v>
      </c>
      <c r="AI44" s="46">
        <f t="shared" ca="1" si="30"/>
        <v>743</v>
      </c>
      <c r="AJ44" s="42"/>
    </row>
    <row r="45" spans="1:36" x14ac:dyDescent="0.25">
      <c r="A45" s="42"/>
      <c r="B45" s="295" t="s">
        <v>111</v>
      </c>
      <c r="C45" s="295" t="s">
        <v>142</v>
      </c>
      <c r="D45" s="43" t="s">
        <v>63</v>
      </c>
      <c r="E45" s="283">
        <f t="shared" ca="1" si="22"/>
        <v>12148</v>
      </c>
      <c r="F45" s="46">
        <f t="shared" ca="1" si="22"/>
        <v>2866</v>
      </c>
      <c r="G45" s="46">
        <f t="shared" ca="1" si="22"/>
        <v>425</v>
      </c>
      <c r="H45" s="253">
        <f t="shared" ca="1" si="19"/>
        <v>0.14799999999999999</v>
      </c>
      <c r="I45" s="46">
        <f t="shared" ca="1" si="23"/>
        <v>40</v>
      </c>
      <c r="J45" s="46">
        <f t="shared" ca="1" si="23"/>
        <v>21</v>
      </c>
      <c r="K45" s="253">
        <f t="shared" ca="1" si="20"/>
        <v>0.52500000000000002</v>
      </c>
      <c r="L45" s="46">
        <f t="shared" ca="1" si="24"/>
        <v>51</v>
      </c>
      <c r="M45" s="46">
        <f t="shared" ca="1" si="24"/>
        <v>30</v>
      </c>
      <c r="N45" s="253">
        <f t="shared" ca="1" si="12"/>
        <v>0.58799999999999997</v>
      </c>
      <c r="O45" s="46">
        <f t="shared" ca="1" si="25"/>
        <v>37</v>
      </c>
      <c r="P45" s="46">
        <f t="shared" ca="1" si="25"/>
        <v>37</v>
      </c>
      <c r="Q45" s="253">
        <f t="shared" ca="1" si="13"/>
        <v>1</v>
      </c>
      <c r="R45" s="46">
        <f t="shared" ca="1" si="26"/>
        <v>20</v>
      </c>
      <c r="S45" s="46">
        <f t="shared" ca="1" si="26"/>
        <v>13</v>
      </c>
      <c r="T45" s="48">
        <f t="shared" ca="1" si="14"/>
        <v>0.65</v>
      </c>
      <c r="U45" s="46">
        <f t="shared" ca="1" si="27"/>
        <v>1436</v>
      </c>
      <c r="V45" s="46">
        <f t="shared" ca="1" si="27"/>
        <v>403</v>
      </c>
      <c r="W45" s="253">
        <f t="shared" ca="1" si="15"/>
        <v>0.28100000000000003</v>
      </c>
      <c r="X45" s="46">
        <f t="shared" ca="1" si="28"/>
        <v>425</v>
      </c>
      <c r="Y45" s="46">
        <f t="shared" ca="1" si="28"/>
        <v>380</v>
      </c>
      <c r="Z45" s="253">
        <f t="shared" ca="1" si="16"/>
        <v>0.89400000000000002</v>
      </c>
      <c r="AA45" s="46">
        <f t="shared" ca="1" si="10"/>
        <v>20</v>
      </c>
      <c r="AB45" s="253">
        <f t="shared" ca="1" si="17"/>
        <v>5.2999999999999999E-2</v>
      </c>
      <c r="AC45" s="46">
        <f t="shared" ca="1" si="10"/>
        <v>195</v>
      </c>
      <c r="AD45" s="253">
        <f t="shared" ca="1" si="18"/>
        <v>0.45900000000000002</v>
      </c>
      <c r="AE45" s="46">
        <f t="shared" ca="1" si="30"/>
        <v>21</v>
      </c>
      <c r="AF45" s="46">
        <f t="shared" ca="1" si="30"/>
        <v>1389</v>
      </c>
      <c r="AG45" s="46">
        <f t="shared" ca="1" si="30"/>
        <v>2910</v>
      </c>
      <c r="AH45" s="46">
        <f t="shared" ca="1" si="30"/>
        <v>2</v>
      </c>
      <c r="AI45" s="46">
        <f t="shared" ca="1" si="30"/>
        <v>1362</v>
      </c>
      <c r="AJ45" s="42"/>
    </row>
    <row r="46" spans="1:36" x14ac:dyDescent="0.25">
      <c r="A46" s="42"/>
      <c r="B46" s="295" t="s">
        <v>111</v>
      </c>
      <c r="C46" s="295" t="s">
        <v>143</v>
      </c>
      <c r="D46" s="43" t="s">
        <v>58</v>
      </c>
      <c r="E46" s="283">
        <f t="shared" ca="1" si="22"/>
        <v>9461</v>
      </c>
      <c r="F46" s="46">
        <f t="shared" ca="1" si="22"/>
        <v>1866</v>
      </c>
      <c r="G46" s="46">
        <f t="shared" ca="1" si="22"/>
        <v>271</v>
      </c>
      <c r="H46" s="253">
        <f t="shared" ca="1" si="19"/>
        <v>0.14499999999999999</v>
      </c>
      <c r="I46" s="46">
        <f t="shared" ca="1" si="23"/>
        <v>12</v>
      </c>
      <c r="J46" s="46">
        <f t="shared" ca="1" si="23"/>
        <v>9</v>
      </c>
      <c r="K46" s="253">
        <f t="shared" ca="1" si="20"/>
        <v>0.75</v>
      </c>
      <c r="L46" s="46">
        <f t="shared" ca="1" si="24"/>
        <v>21</v>
      </c>
      <c r="M46" s="46">
        <f t="shared" ca="1" si="24"/>
        <v>9</v>
      </c>
      <c r="N46" s="253">
        <f t="shared" ca="1" si="12"/>
        <v>0.42899999999999999</v>
      </c>
      <c r="O46" s="46">
        <f t="shared" ca="1" si="25"/>
        <v>14</v>
      </c>
      <c r="P46" s="46">
        <f t="shared" ca="1" si="25"/>
        <v>14</v>
      </c>
      <c r="Q46" s="253">
        <f t="shared" ca="1" si="13"/>
        <v>1</v>
      </c>
      <c r="R46" s="46">
        <f t="shared" ca="1" si="26"/>
        <v>5</v>
      </c>
      <c r="S46" s="46">
        <f t="shared" ca="1" si="26"/>
        <v>4</v>
      </c>
      <c r="T46" s="48">
        <f t="shared" ca="1" si="14"/>
        <v>0.8</v>
      </c>
      <c r="U46" s="46">
        <f t="shared" ca="1" si="27"/>
        <v>835</v>
      </c>
      <c r="V46" s="46">
        <f t="shared" ca="1" si="27"/>
        <v>475</v>
      </c>
      <c r="W46" s="253">
        <f t="shared" ca="1" si="15"/>
        <v>0.56899999999999995</v>
      </c>
      <c r="X46" s="46">
        <f t="shared" ca="1" si="28"/>
        <v>271</v>
      </c>
      <c r="Y46" s="46">
        <f t="shared" ca="1" si="28"/>
        <v>270</v>
      </c>
      <c r="Z46" s="253">
        <f t="shared" ca="1" si="16"/>
        <v>0.996</v>
      </c>
      <c r="AA46" s="46">
        <f t="shared" ca="1" si="10"/>
        <v>22</v>
      </c>
      <c r="AB46" s="253">
        <f t="shared" ca="1" si="17"/>
        <v>8.1000000000000003E-2</v>
      </c>
      <c r="AC46" s="46">
        <f t="shared" ca="1" si="10"/>
        <v>92</v>
      </c>
      <c r="AD46" s="253">
        <f t="shared" ca="1" si="18"/>
        <v>0.33900000000000002</v>
      </c>
      <c r="AE46" s="46">
        <f t="shared" ca="1" si="30"/>
        <v>10</v>
      </c>
      <c r="AF46" s="46">
        <f t="shared" ca="1" si="30"/>
        <v>665</v>
      </c>
      <c r="AG46" s="46">
        <f t="shared" ca="1" si="30"/>
        <v>1893</v>
      </c>
      <c r="AH46" s="46">
        <f t="shared" ca="1" si="30"/>
        <v>5</v>
      </c>
      <c r="AI46" s="46">
        <f t="shared" ca="1" si="30"/>
        <v>822</v>
      </c>
      <c r="AJ46" s="42"/>
    </row>
    <row r="47" spans="1:36" x14ac:dyDescent="0.25">
      <c r="A47" s="42"/>
      <c r="B47" s="295" t="s">
        <v>111</v>
      </c>
      <c r="C47" s="295" t="s">
        <v>144</v>
      </c>
      <c r="D47" s="43" t="s">
        <v>57</v>
      </c>
      <c r="E47" s="283">
        <f t="shared" ca="1" si="22"/>
        <v>8857</v>
      </c>
      <c r="F47" s="46">
        <f t="shared" ca="1" si="22"/>
        <v>1604</v>
      </c>
      <c r="G47" s="46">
        <f t="shared" ca="1" si="22"/>
        <v>223</v>
      </c>
      <c r="H47" s="253">
        <f t="shared" ca="1" si="19"/>
        <v>0.13900000000000001</v>
      </c>
      <c r="I47" s="46">
        <f t="shared" ca="1" si="23"/>
        <v>23</v>
      </c>
      <c r="J47" s="46">
        <f t="shared" ca="1" si="23"/>
        <v>11</v>
      </c>
      <c r="K47" s="253">
        <f t="shared" ca="1" si="20"/>
        <v>0.47799999999999998</v>
      </c>
      <c r="L47" s="46">
        <f t="shared" ca="1" si="24"/>
        <v>34</v>
      </c>
      <c r="M47" s="46">
        <f t="shared" ca="1" si="24"/>
        <v>10</v>
      </c>
      <c r="N47" s="253">
        <f t="shared" ca="1" si="12"/>
        <v>0.29399999999999998</v>
      </c>
      <c r="O47" s="46">
        <f t="shared" ca="1" si="25"/>
        <v>15</v>
      </c>
      <c r="P47" s="46">
        <f t="shared" ca="1" si="25"/>
        <v>15</v>
      </c>
      <c r="Q47" s="253">
        <f t="shared" ca="1" si="13"/>
        <v>1</v>
      </c>
      <c r="R47" s="46">
        <f t="shared" ca="1" si="26"/>
        <v>13</v>
      </c>
      <c r="S47" s="46">
        <f t="shared" ca="1" si="26"/>
        <v>11</v>
      </c>
      <c r="T47" s="48">
        <f t="shared" ca="1" si="14"/>
        <v>0.84615384615384615</v>
      </c>
      <c r="U47" s="46">
        <f t="shared" ca="1" si="27"/>
        <v>755</v>
      </c>
      <c r="V47" s="46">
        <f t="shared" ca="1" si="27"/>
        <v>131</v>
      </c>
      <c r="W47" s="253">
        <f t="shared" ca="1" si="15"/>
        <v>0.17399999999999999</v>
      </c>
      <c r="X47" s="46">
        <f t="shared" ca="1" si="28"/>
        <v>223</v>
      </c>
      <c r="Y47" s="46">
        <f t="shared" ca="1" si="28"/>
        <v>208</v>
      </c>
      <c r="Z47" s="253">
        <f t="shared" ca="1" si="16"/>
        <v>0.93300000000000005</v>
      </c>
      <c r="AA47" s="46">
        <f t="shared" ca="1" si="10"/>
        <v>6</v>
      </c>
      <c r="AB47" s="253">
        <f t="shared" ca="1" si="17"/>
        <v>2.9000000000000001E-2</v>
      </c>
      <c r="AC47" s="46">
        <f t="shared" ca="1" si="10"/>
        <v>124</v>
      </c>
      <c r="AD47" s="253">
        <f t="shared" ca="1" si="18"/>
        <v>0.55600000000000005</v>
      </c>
      <c r="AE47" s="46">
        <f t="shared" ca="1" si="30"/>
        <v>5</v>
      </c>
      <c r="AF47" s="46">
        <f t="shared" ca="1" si="30"/>
        <v>706</v>
      </c>
      <c r="AG47" s="46">
        <f t="shared" ca="1" si="30"/>
        <v>1621</v>
      </c>
      <c r="AH47" s="46">
        <f t="shared" ca="1" si="30"/>
        <v>1</v>
      </c>
      <c r="AI47" s="46">
        <f t="shared" ca="1" si="30"/>
        <v>763</v>
      </c>
      <c r="AJ47" s="42"/>
    </row>
    <row r="48" spans="1:36" x14ac:dyDescent="0.25">
      <c r="A48" s="42"/>
      <c r="B48" s="295" t="s">
        <v>111</v>
      </c>
      <c r="C48" s="295" t="s">
        <v>145</v>
      </c>
      <c r="D48" s="24" t="s">
        <v>68</v>
      </c>
      <c r="E48" s="283">
        <f t="shared" ca="1" si="22"/>
        <v>23819</v>
      </c>
      <c r="F48" s="46">
        <f t="shared" ca="1" si="22"/>
        <v>4876</v>
      </c>
      <c r="G48" s="46">
        <f t="shared" ca="1" si="22"/>
        <v>565</v>
      </c>
      <c r="H48" s="253">
        <f t="shared" ca="1" si="19"/>
        <v>0.11600000000000001</v>
      </c>
      <c r="I48" s="46">
        <f t="shared" ca="1" si="23"/>
        <v>40</v>
      </c>
      <c r="J48" s="46">
        <f t="shared" ca="1" si="23"/>
        <v>30</v>
      </c>
      <c r="K48" s="253">
        <f t="shared" ca="1" si="20"/>
        <v>0.75</v>
      </c>
      <c r="L48" s="46">
        <f t="shared" ca="1" si="24"/>
        <v>42</v>
      </c>
      <c r="M48" s="46">
        <f t="shared" ca="1" si="24"/>
        <v>25</v>
      </c>
      <c r="N48" s="253">
        <f t="shared" ca="1" si="12"/>
        <v>0.59499999999999997</v>
      </c>
      <c r="O48" s="46">
        <f t="shared" ca="1" si="25"/>
        <v>24</v>
      </c>
      <c r="P48" s="46">
        <f t="shared" ca="1" si="25"/>
        <v>23</v>
      </c>
      <c r="Q48" s="253">
        <f t="shared" ca="1" si="13"/>
        <v>0.95799999999999996</v>
      </c>
      <c r="R48" s="46">
        <f t="shared" ca="1" si="26"/>
        <v>31</v>
      </c>
      <c r="S48" s="46">
        <f t="shared" ca="1" si="26"/>
        <v>26</v>
      </c>
      <c r="T48" s="48">
        <f t="shared" ca="1" si="14"/>
        <v>0.83870967741935487</v>
      </c>
      <c r="U48" s="46">
        <f t="shared" ca="1" si="27"/>
        <v>2608</v>
      </c>
      <c r="V48" s="46">
        <f t="shared" ca="1" si="27"/>
        <v>906</v>
      </c>
      <c r="W48" s="253">
        <f t="shared" ca="1" si="15"/>
        <v>0.34699999999999998</v>
      </c>
      <c r="X48" s="46">
        <f t="shared" ca="1" si="28"/>
        <v>565</v>
      </c>
      <c r="Y48" s="46">
        <f t="shared" ca="1" si="28"/>
        <v>541</v>
      </c>
      <c r="Z48" s="253">
        <f t="shared" ca="1" si="16"/>
        <v>0.95799999999999996</v>
      </c>
      <c r="AA48" s="46">
        <f t="shared" ca="1" si="10"/>
        <v>34</v>
      </c>
      <c r="AB48" s="253">
        <f t="shared" ca="1" si="17"/>
        <v>6.3E-2</v>
      </c>
      <c r="AC48" s="46">
        <f t="shared" ca="1" si="10"/>
        <v>26</v>
      </c>
      <c r="AD48" s="253">
        <f t="shared" ca="1" si="18"/>
        <v>4.5999999999999999E-2</v>
      </c>
      <c r="AE48" s="46">
        <f t="shared" ca="1" si="30"/>
        <v>8</v>
      </c>
      <c r="AF48" s="46">
        <f t="shared" ca="1" si="30"/>
        <v>1836</v>
      </c>
      <c r="AG48" s="46">
        <f t="shared" ca="1" si="30"/>
        <v>4928</v>
      </c>
      <c r="AH48" s="46">
        <f t="shared" ca="1" si="30"/>
        <v>10</v>
      </c>
      <c r="AI48" s="46">
        <f t="shared" ca="1" si="30"/>
        <v>2521</v>
      </c>
      <c r="AJ48" s="42"/>
    </row>
    <row r="49" spans="1:36" x14ac:dyDescent="0.25">
      <c r="A49" s="42"/>
      <c r="B49" s="298" t="s">
        <v>169</v>
      </c>
      <c r="C49" s="298"/>
      <c r="D49" s="298"/>
      <c r="E49" s="436"/>
      <c r="F49" s="298"/>
      <c r="G49" s="298"/>
      <c r="H49" s="298"/>
      <c r="I49" s="298"/>
      <c r="J49" s="298"/>
      <c r="K49" s="298"/>
      <c r="L49" s="298"/>
      <c r="M49" s="298"/>
      <c r="N49" s="298"/>
      <c r="O49" s="298"/>
      <c r="P49" s="298"/>
      <c r="Q49" s="298"/>
      <c r="R49" s="298"/>
      <c r="S49" s="298"/>
      <c r="T49" s="298"/>
      <c r="U49" s="298"/>
      <c r="V49" s="298"/>
      <c r="W49" s="298"/>
      <c r="X49" s="298"/>
      <c r="Y49" s="298"/>
      <c r="Z49" s="298"/>
      <c r="AA49" s="298"/>
      <c r="AB49" s="298"/>
      <c r="AC49" s="298"/>
      <c r="AD49" s="436"/>
      <c r="AE49" s="436"/>
      <c r="AF49" s="298"/>
      <c r="AG49" s="298"/>
      <c r="AH49" s="298"/>
      <c r="AI49" s="298"/>
      <c r="AJ49" s="42"/>
    </row>
    <row r="50" spans="1:36" x14ac:dyDescent="0.25">
      <c r="A50" s="42"/>
      <c r="B50" s="55"/>
      <c r="C50" s="59" t="s">
        <v>170</v>
      </c>
      <c r="D50" s="60" t="s">
        <v>171</v>
      </c>
      <c r="E50" s="62" t="s">
        <v>325</v>
      </c>
      <c r="F50" s="62" t="s">
        <v>325</v>
      </c>
      <c r="G50" s="62" t="s">
        <v>325</v>
      </c>
      <c r="H50" s="62">
        <v>0.15</v>
      </c>
      <c r="I50" s="62" t="s">
        <v>325</v>
      </c>
      <c r="J50" s="62" t="s">
        <v>325</v>
      </c>
      <c r="K50" s="62">
        <v>0.6</v>
      </c>
      <c r="L50" s="62" t="s">
        <v>325</v>
      </c>
      <c r="M50" s="62" t="s">
        <v>325</v>
      </c>
      <c r="N50" s="62">
        <v>0.7</v>
      </c>
      <c r="O50" s="62" t="s">
        <v>325</v>
      </c>
      <c r="P50" s="62" t="s">
        <v>325</v>
      </c>
      <c r="Q50" s="62">
        <v>0.8</v>
      </c>
      <c r="R50" s="62" t="s">
        <v>325</v>
      </c>
      <c r="S50" s="142" t="s">
        <v>325</v>
      </c>
      <c r="T50" s="142">
        <v>0.8</v>
      </c>
      <c r="U50" s="142"/>
      <c r="V50" s="142" t="s">
        <v>325</v>
      </c>
      <c r="W50" s="295"/>
      <c r="X50" s="142" t="s">
        <v>325</v>
      </c>
      <c r="Y50" s="296"/>
      <c r="Z50" s="142">
        <v>0.6</v>
      </c>
      <c r="AA50" s="142" t="s">
        <v>325</v>
      </c>
      <c r="AB50" s="55"/>
      <c r="AC50" s="55"/>
      <c r="AD50" s="55"/>
      <c r="AE50" s="55"/>
      <c r="AF50" s="55"/>
      <c r="AG50" s="55"/>
      <c r="AH50" s="55"/>
      <c r="AI50" s="295"/>
      <c r="AJ50" s="42"/>
    </row>
    <row r="51" spans="1:36" x14ac:dyDescent="0.25">
      <c r="A51" s="42"/>
      <c r="B51" s="55"/>
      <c r="C51" s="290" t="s">
        <v>172</v>
      </c>
      <c r="D51" s="291" t="s">
        <v>173</v>
      </c>
      <c r="E51" s="292" t="s">
        <v>325</v>
      </c>
      <c r="F51" s="292" t="s">
        <v>325</v>
      </c>
      <c r="G51" s="292" t="s">
        <v>325</v>
      </c>
      <c r="H51" s="292">
        <v>0.17</v>
      </c>
      <c r="I51" s="292" t="s">
        <v>325</v>
      </c>
      <c r="J51" s="292" t="s">
        <v>325</v>
      </c>
      <c r="K51" s="292" t="s">
        <v>325</v>
      </c>
      <c r="L51" s="292" t="s">
        <v>325</v>
      </c>
      <c r="M51" s="292" t="s">
        <v>325</v>
      </c>
      <c r="N51" s="292" t="s">
        <v>325</v>
      </c>
      <c r="O51" s="292" t="s">
        <v>325</v>
      </c>
      <c r="P51" s="292" t="s">
        <v>325</v>
      </c>
      <c r="Q51" s="292" t="s">
        <v>325</v>
      </c>
      <c r="R51" s="292" t="s">
        <v>325</v>
      </c>
      <c r="S51" s="292" t="s">
        <v>325</v>
      </c>
      <c r="T51" s="292" t="s">
        <v>325</v>
      </c>
      <c r="U51" s="292"/>
      <c r="V51" s="292" t="s">
        <v>325</v>
      </c>
      <c r="W51" s="299"/>
      <c r="X51" s="292" t="s">
        <v>325</v>
      </c>
      <c r="Y51" s="292"/>
      <c r="Z51" s="292" t="s">
        <v>325</v>
      </c>
      <c r="AA51" s="292" t="s">
        <v>325</v>
      </c>
      <c r="AB51" s="292"/>
      <c r="AC51" s="292"/>
      <c r="AD51" s="292"/>
      <c r="AE51" s="292"/>
      <c r="AF51" s="293"/>
      <c r="AG51" s="294"/>
      <c r="AH51" s="294"/>
      <c r="AI51" s="299"/>
      <c r="AJ51" s="42"/>
    </row>
    <row r="52" spans="1:36" x14ac:dyDescent="0.25">
      <c r="A52" s="42"/>
      <c r="B52" s="55"/>
      <c r="C52" s="288" t="s">
        <v>174</v>
      </c>
      <c r="D52" s="289" t="s">
        <v>171</v>
      </c>
      <c r="E52" s="142" t="s">
        <v>325</v>
      </c>
      <c r="F52" s="142" t="s">
        <v>325</v>
      </c>
      <c r="G52" s="142" t="s">
        <v>325</v>
      </c>
      <c r="H52" s="142">
        <v>0.1</v>
      </c>
      <c r="I52" s="142" t="s">
        <v>325</v>
      </c>
      <c r="J52" s="142" t="s">
        <v>325</v>
      </c>
      <c r="K52" s="142">
        <v>0.05</v>
      </c>
      <c r="L52" s="142" t="s">
        <v>325</v>
      </c>
      <c r="M52" s="142" t="s">
        <v>325</v>
      </c>
      <c r="N52" s="142">
        <v>0.1</v>
      </c>
      <c r="O52" s="142" t="s">
        <v>325</v>
      </c>
      <c r="P52" s="142" t="s">
        <v>325</v>
      </c>
      <c r="Q52" s="142">
        <v>0.05</v>
      </c>
      <c r="R52" s="142" t="s">
        <v>325</v>
      </c>
      <c r="S52" s="142" t="s">
        <v>325</v>
      </c>
      <c r="T52" s="142">
        <v>0.05</v>
      </c>
      <c r="U52" s="142"/>
      <c r="V52" s="142" t="s">
        <v>325</v>
      </c>
      <c r="W52" s="142"/>
      <c r="X52" s="142" t="s">
        <v>325</v>
      </c>
      <c r="Y52" s="142"/>
      <c r="Z52" s="142">
        <v>0</v>
      </c>
      <c r="AA52" s="142" t="s">
        <v>325</v>
      </c>
      <c r="AB52" s="142"/>
      <c r="AC52" s="142"/>
      <c r="AD52" s="142"/>
      <c r="AE52" s="142"/>
      <c r="AF52" s="96"/>
      <c r="AG52" s="96"/>
      <c r="AH52" s="96"/>
      <c r="AI52" s="96"/>
      <c r="AJ52" s="42"/>
    </row>
    <row r="53" spans="1:36" x14ac:dyDescent="0.25">
      <c r="A53" s="42"/>
      <c r="B53" s="55"/>
      <c r="C53" s="290" t="s">
        <v>175</v>
      </c>
      <c r="D53" s="291" t="s">
        <v>173</v>
      </c>
      <c r="E53" s="292" t="s">
        <v>325</v>
      </c>
      <c r="F53" s="292" t="s">
        <v>325</v>
      </c>
      <c r="G53" s="292" t="s">
        <v>325</v>
      </c>
      <c r="H53" s="292">
        <v>0.15</v>
      </c>
      <c r="I53" s="292" t="s">
        <v>325</v>
      </c>
      <c r="J53" s="292" t="s">
        <v>325</v>
      </c>
      <c r="K53" s="292" t="s">
        <v>325</v>
      </c>
      <c r="L53" s="292" t="s">
        <v>325</v>
      </c>
      <c r="M53" s="292" t="s">
        <v>325</v>
      </c>
      <c r="N53" s="292" t="s">
        <v>325</v>
      </c>
      <c r="O53" s="292" t="s">
        <v>325</v>
      </c>
      <c r="P53" s="292" t="s">
        <v>325</v>
      </c>
      <c r="Q53" s="292" t="s">
        <v>325</v>
      </c>
      <c r="R53" s="292" t="s">
        <v>325</v>
      </c>
      <c r="S53" s="292" t="s">
        <v>325</v>
      </c>
      <c r="T53" s="292" t="s">
        <v>325</v>
      </c>
      <c r="U53" s="292"/>
      <c r="V53" s="292" t="s">
        <v>325</v>
      </c>
      <c r="W53" s="292" t="s">
        <v>325</v>
      </c>
      <c r="X53" s="292" t="s">
        <v>325</v>
      </c>
      <c r="Y53" s="292" t="s">
        <v>325</v>
      </c>
      <c r="Z53" s="292"/>
      <c r="AA53" s="292" t="s">
        <v>325</v>
      </c>
      <c r="AB53" s="294"/>
      <c r="AC53" s="294"/>
      <c r="AD53" s="294"/>
      <c r="AE53" s="294"/>
      <c r="AF53" s="294"/>
      <c r="AG53" s="294"/>
      <c r="AH53" s="294"/>
      <c r="AI53" s="294"/>
      <c r="AJ53" s="42"/>
    </row>
    <row r="54" spans="1:36" x14ac:dyDescent="0.25">
      <c r="A54" s="42"/>
      <c r="B54" s="55"/>
      <c r="C54" s="55" t="s">
        <v>264</v>
      </c>
      <c r="D54" s="85"/>
      <c r="E54" s="85"/>
      <c r="F54" s="55"/>
      <c r="G54" s="55"/>
      <c r="H54" s="55"/>
      <c r="I54" s="55"/>
      <c r="J54" s="55"/>
      <c r="K54" s="55" t="s">
        <v>176</v>
      </c>
      <c r="L54" s="55"/>
      <c r="M54" s="55"/>
      <c r="N54" s="55"/>
      <c r="O54" s="55"/>
      <c r="P54" s="55"/>
      <c r="Q54" s="55"/>
      <c r="R54" s="55"/>
      <c r="S54" s="55"/>
      <c r="T54" s="55"/>
      <c r="U54" s="55"/>
      <c r="V54" s="62" t="s">
        <v>325</v>
      </c>
      <c r="W54" s="55"/>
      <c r="X54" s="55"/>
      <c r="Y54" s="55"/>
      <c r="Z54" s="55"/>
      <c r="AA54" s="55"/>
      <c r="AB54" s="55" t="s">
        <v>265</v>
      </c>
      <c r="AC54" s="55"/>
      <c r="AD54" s="55"/>
      <c r="AE54" s="98" t="s">
        <v>266</v>
      </c>
      <c r="AF54" s="42"/>
      <c r="AG54" s="55"/>
      <c r="AH54" s="55"/>
      <c r="AI54" s="55"/>
      <c r="AJ54" s="42"/>
    </row>
    <row r="55" spans="1:36" x14ac:dyDescent="0.25">
      <c r="A55" s="42"/>
      <c r="B55" s="55"/>
      <c r="C55" s="24" t="s">
        <v>267</v>
      </c>
      <c r="D55" s="85"/>
      <c r="E55" s="85"/>
      <c r="F55" s="55"/>
      <c r="G55" s="55"/>
      <c r="H55" s="55"/>
      <c r="I55" s="55"/>
      <c r="J55" s="55"/>
      <c r="K55" s="55" t="s">
        <v>178</v>
      </c>
      <c r="L55" s="55"/>
      <c r="M55" s="55"/>
      <c r="N55" s="55"/>
      <c r="O55" s="55"/>
      <c r="P55" s="55"/>
      <c r="Q55" s="55"/>
      <c r="R55" s="55"/>
      <c r="S55" s="55"/>
      <c r="T55" s="55"/>
      <c r="U55" s="55"/>
      <c r="V55" s="55"/>
      <c r="W55" s="55"/>
      <c r="X55" s="55"/>
      <c r="Y55" s="55"/>
      <c r="Z55" s="55"/>
      <c r="AA55" s="55"/>
      <c r="AB55" s="55" t="s">
        <v>268</v>
      </c>
      <c r="AC55" s="55"/>
      <c r="AD55" s="55"/>
      <c r="AE55" s="55"/>
      <c r="AF55" s="55"/>
      <c r="AG55" s="55"/>
      <c r="AH55" s="55"/>
      <c r="AI55" s="295"/>
      <c r="AJ55" s="42"/>
    </row>
    <row r="56" spans="1:36" x14ac:dyDescent="0.25">
      <c r="A56" s="42"/>
      <c r="B56" s="55"/>
      <c r="C56" s="87"/>
      <c r="D56" s="87"/>
      <c r="E56" s="87"/>
      <c r="F56" s="88"/>
      <c r="G56" s="88"/>
      <c r="H56" s="89"/>
      <c r="I56" s="87"/>
      <c r="J56" s="89"/>
      <c r="K56" s="55" t="s">
        <v>269</v>
      </c>
      <c r="L56" s="55"/>
      <c r="M56" s="55"/>
      <c r="N56" s="55"/>
      <c r="O56" s="55"/>
      <c r="P56" s="55"/>
      <c r="Q56" s="55"/>
      <c r="R56" s="55"/>
      <c r="S56" s="55"/>
      <c r="T56" s="87"/>
      <c r="U56" s="87"/>
      <c r="V56" s="87"/>
      <c r="W56" s="87"/>
      <c r="X56" s="87"/>
      <c r="Y56" s="87"/>
      <c r="Z56" s="87"/>
      <c r="AA56" s="87"/>
      <c r="AB56" s="87"/>
      <c r="AC56" s="87"/>
      <c r="AD56" s="87"/>
      <c r="AE56" s="87"/>
      <c r="AF56" s="87"/>
      <c r="AG56" s="87"/>
      <c r="AH56" s="87"/>
      <c r="AI56" s="42"/>
      <c r="AJ56" s="42"/>
    </row>
    <row r="57" spans="1:36" x14ac:dyDescent="0.25">
      <c r="B57" s="139"/>
      <c r="C57" s="126"/>
      <c r="D57" s="126"/>
      <c r="E57" s="126"/>
      <c r="F57" s="467"/>
      <c r="G57" s="467"/>
      <c r="H57" s="468"/>
      <c r="I57" s="126"/>
      <c r="S57" s="126"/>
      <c r="T57" s="126"/>
      <c r="U57" s="126"/>
      <c r="V57" s="126"/>
      <c r="W57" s="126"/>
      <c r="X57" s="126"/>
      <c r="Y57" s="126"/>
      <c r="Z57" s="126"/>
      <c r="AA57" s="126"/>
      <c r="AB57" s="126"/>
      <c r="AC57" s="126"/>
      <c r="AD57" s="126"/>
      <c r="AE57" s="126"/>
      <c r="AF57" s="126"/>
      <c r="AG57" s="126"/>
      <c r="AH57" s="126"/>
      <c r="AI57" s="126"/>
    </row>
    <row r="58" spans="1:36" x14ac:dyDescent="0.25">
      <c r="B58" s="139"/>
      <c r="C58" s="139"/>
      <c r="D58" s="139"/>
      <c r="E58" s="139"/>
      <c r="F58" s="139"/>
      <c r="G58" s="139"/>
      <c r="H58" s="139"/>
      <c r="I58" s="139"/>
      <c r="J58" s="139"/>
      <c r="K58" s="139"/>
      <c r="L58" s="139"/>
      <c r="M58" s="139"/>
      <c r="N58" s="139"/>
      <c r="O58" s="139"/>
      <c r="P58" s="139"/>
      <c r="Q58" s="139"/>
      <c r="R58" s="139"/>
      <c r="S58" s="139"/>
      <c r="T58" s="139"/>
      <c r="U58" s="139"/>
      <c r="V58" s="139"/>
      <c r="W58" s="139"/>
      <c r="X58" s="139"/>
      <c r="Y58" s="139"/>
      <c r="Z58" s="139"/>
      <c r="AA58" s="139"/>
      <c r="AB58" s="139"/>
      <c r="AC58" s="139"/>
      <c r="AD58" s="139"/>
      <c r="AE58" s="139"/>
      <c r="AF58" s="139"/>
      <c r="AG58" s="139"/>
      <c r="AH58" s="139"/>
      <c r="AI58" s="139"/>
    </row>
  </sheetData>
  <mergeCells count="30">
    <mergeCell ref="AG2:AG4"/>
    <mergeCell ref="AH2:AH4"/>
    <mergeCell ref="AI2:AI4"/>
    <mergeCell ref="AE2:AE4"/>
    <mergeCell ref="Z2:Z4"/>
    <mergeCell ref="AA2:AA4"/>
    <mergeCell ref="AB2:AB4"/>
    <mergeCell ref="AF2:AF4"/>
    <mergeCell ref="R2:R4"/>
    <mergeCell ref="S2:S4"/>
    <mergeCell ref="T2:T4"/>
    <mergeCell ref="U2:U4"/>
    <mergeCell ref="V2:V4"/>
    <mergeCell ref="W2:W4"/>
    <mergeCell ref="X2:X4"/>
    <mergeCell ref="Y2:Y4"/>
    <mergeCell ref="AC2:AC4"/>
    <mergeCell ref="AD2:AD4"/>
    <mergeCell ref="Q2:Q4"/>
    <mergeCell ref="F2:F4"/>
    <mergeCell ref="G2:G4"/>
    <mergeCell ref="H2:H4"/>
    <mergeCell ref="I2:I4"/>
    <mergeCell ref="J2:J4"/>
    <mergeCell ref="K2:K4"/>
    <mergeCell ref="L2:L4"/>
    <mergeCell ref="M2:M4"/>
    <mergeCell ref="N2:N4"/>
    <mergeCell ref="O2:O4"/>
    <mergeCell ref="P2:P4"/>
  </mergeCells>
  <conditionalFormatting sqref="H5:H48">
    <cfRule type="cellIs" dxfId="18" priority="69" operator="greaterThanOrEqual">
      <formula>$H$51</formula>
    </cfRule>
    <cfRule type="cellIs" dxfId="17" priority="70" operator="greaterThan">
      <formula>$H$50</formula>
    </cfRule>
    <cfRule type="cellIs" dxfId="16" priority="71" operator="lessThan">
      <formula>$H$50</formula>
    </cfRule>
  </conditionalFormatting>
  <conditionalFormatting sqref="K5:K48">
    <cfRule type="cellIs" dxfId="15" priority="75" operator="greaterThanOrEqual">
      <formula>$K$50</formula>
    </cfRule>
    <cfRule type="cellIs" dxfId="14" priority="76" operator="lessThan">
      <formula>$K$50</formula>
    </cfRule>
  </conditionalFormatting>
  <conditionalFormatting sqref="N5:N48">
    <cfRule type="cellIs" dxfId="13" priority="79" operator="greaterThanOrEqual">
      <formula>$N$50</formula>
    </cfRule>
    <cfRule type="cellIs" dxfId="12" priority="80" operator="lessThan">
      <formula>$N$50</formula>
    </cfRule>
  </conditionalFormatting>
  <conditionalFormatting sqref="Q5:Q48">
    <cfRule type="cellIs" dxfId="11" priority="83" operator="greaterThanOrEqual">
      <formula>$Q$50</formula>
    </cfRule>
    <cfRule type="cellIs" dxfId="10" priority="84" operator="lessThan">
      <formula>$Q$50</formula>
    </cfRule>
  </conditionalFormatting>
  <conditionalFormatting sqref="Z5:Z48">
    <cfRule type="cellIs" dxfId="9" priority="87" operator="greaterThanOrEqual">
      <formula>$Z$50</formula>
    </cfRule>
    <cfRule type="cellIs" dxfId="8" priority="88" operator="lessThan">
      <formula>$Z$50</formula>
    </cfRule>
  </conditionalFormatting>
  <conditionalFormatting sqref="T5:T48 H5:H48 K5:K48 N5:N48 Q5:Q48 W5:W48 Z5:Z48 AB5:AB48">
    <cfRule type="dataBar" priority="91">
      <dataBar>
        <cfvo type="min"/>
        <cfvo type="max"/>
        <color theme="8" tint="0.79998168889431442"/>
      </dataBar>
      <extLst>
        <ext xmlns:x14="http://schemas.microsoft.com/office/spreadsheetml/2009/9/main" uri="{B025F937-C7B1-47D3-B67F-A62EFF666E3E}">
          <x14:id>{8FC930AF-547F-442A-8289-CA350D0D05FE}</x14:id>
        </ext>
      </extLst>
    </cfRule>
  </conditionalFormatting>
  <conditionalFormatting sqref="AD5:AD48">
    <cfRule type="dataBar" priority="1">
      <dataBar>
        <cfvo type="min"/>
        <cfvo type="max"/>
        <color theme="8" tint="0.79998168889431442"/>
      </dataBar>
      <extLst>
        <ext xmlns:x14="http://schemas.microsoft.com/office/spreadsheetml/2009/9/main" uri="{B025F937-C7B1-47D3-B67F-A62EFF666E3E}">
          <x14:id>{E1F394AC-D869-48D9-8833-714D4200C95D}</x14:id>
        </ext>
      </extLst>
    </cfRule>
  </conditionalFormatting>
  <pageMargins left="0.7" right="0.7" top="0.75" bottom="0.75" header="0.3" footer="0.3"/>
  <pageSetup orientation="portrait" r:id="rId1"/>
  <ignoredErrors>
    <ignoredError sqref="K5 Z5:AB5 T5:T22 N5 Q5 W5 H14:H22 K14:K22 H6:H13 K6:K13 N6:N22 Q6:Q22 W6:W22 Z6:Z22 AB6:AB22 T44:T48 H44:H48 K44:K48 N44:N48 Q44:Q48 W44:W48 Z44:Z48 AB44:AB48 T23:T43 H23:H43 K23:K43 N23:N43 Q23:Q43 W23:W43 Z23:Z43 AB23:AB43 AD5:AD48" formula="1"/>
  </ignoredErrors>
  <extLst>
    <ext xmlns:x14="http://schemas.microsoft.com/office/spreadsheetml/2009/9/main" uri="{78C0D931-6437-407d-A8EE-F0AAD7539E65}">
      <x14:conditionalFormattings>
        <x14:conditionalFormatting xmlns:xm="http://schemas.microsoft.com/office/excel/2006/main">
          <x14:cfRule type="dataBar" id="{8FC930AF-547F-442A-8289-CA350D0D05FE}">
            <x14:dataBar minLength="0" maxLength="100" gradient="0">
              <x14:cfvo type="autoMin"/>
              <x14:cfvo type="autoMax"/>
              <x14:negativeFillColor rgb="FFFF0000"/>
              <x14:axisColor rgb="FF000000"/>
            </x14:dataBar>
          </x14:cfRule>
          <xm:sqref>T5:T48 H5:H48 K5:K48 N5:N48 Q5:Q48 W5:W48 Z5:Z48 AB5:AB48</xm:sqref>
        </x14:conditionalFormatting>
        <x14:conditionalFormatting xmlns:xm="http://schemas.microsoft.com/office/excel/2006/main">
          <x14:cfRule type="dataBar" id="{E1F394AC-D869-48D9-8833-714D4200C95D}">
            <x14:dataBar minLength="0" maxLength="100" gradient="0">
              <x14:cfvo type="autoMin"/>
              <x14:cfvo type="autoMax"/>
              <x14:negativeFillColor rgb="FFFF0000"/>
              <x14:axisColor rgb="FF000000"/>
            </x14:dataBar>
          </x14:cfRule>
          <xm:sqref>AD5:AD48</xm:sqref>
        </x14:conditionalFormatting>
        <x14:conditionalFormatting xmlns:xm="http://schemas.microsoft.com/office/excel/2006/main">
          <x14:cfRule type="iconSet" priority="23" id="{B34BFD2E-BDAF-4F93-A386-60B06BDB6D96}">
            <x14:iconSet iconSet="3Flags" custom="1">
              <x14:cfvo type="percent">
                <xm:f>0</xm:f>
              </x14:cfvo>
              <x14:cfvo type="num">
                <xm:f>1</xm:f>
              </x14:cfvo>
              <x14:cfvo type="num">
                <xm:f>100</xm:f>
              </x14:cfvo>
              <x14:cfIcon iconSet="4RedToBlack" iconId="2"/>
              <x14:cfIcon iconSet="NoIcons" iconId="0"/>
              <x14:cfIcon iconSet="NoIcons" iconId="0"/>
            </x14:iconSet>
          </x14:cfRule>
          <xm:sqref>E54:E55</xm:sqref>
        </x14:conditionalFormatting>
        <x14:conditionalFormatting xmlns:xm="http://schemas.microsoft.com/office/excel/2006/main">
          <x14:cfRule type="iconSet" priority="22" id="{E33B3F21-7285-4E2E-8F03-4ABFE41E1DF9}">
            <x14:iconSet iconSet="3Flags" custom="1">
              <x14:cfvo type="percent">
                <xm:f>0</xm:f>
              </x14:cfvo>
              <x14:cfvo type="num">
                <xm:f>1</xm:f>
              </x14:cfvo>
              <x14:cfvo type="num">
                <xm:f>100</xm:f>
              </x14:cfvo>
              <x14:cfIcon iconSet="4RedToBlack" iconId="2"/>
              <x14:cfIcon iconSet="NoIcons" iconId="0"/>
              <x14:cfIcon iconSet="NoIcons" iconId="0"/>
            </x14:iconSet>
          </x14:cfRule>
          <xm:sqref>D54:D55</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14:formula1>
            <xm:f>CONTROL!$E$2:$E$14</xm:f>
          </x14:formula1>
          <xm:sqref>C3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06">
    <tabColor theme="6" tint="0.39997558519241921"/>
  </sheetPr>
  <dimension ref="A1:W65"/>
  <sheetViews>
    <sheetView zoomScale="80" zoomScaleNormal="80" workbookViewId="0">
      <selection sqref="A1:D1"/>
    </sheetView>
  </sheetViews>
  <sheetFormatPr defaultColWidth="0" defaultRowHeight="12.75" zeroHeight="1" x14ac:dyDescent="0.2"/>
  <cols>
    <col min="1" max="1" width="3.7109375" style="344" customWidth="1"/>
    <col min="2" max="2" width="35" style="344" customWidth="1"/>
    <col min="3" max="3" width="6.85546875" style="344" customWidth="1"/>
    <col min="4" max="4" width="17.42578125" style="344" customWidth="1"/>
    <col min="5" max="5" width="17.140625" style="344" customWidth="1"/>
    <col min="6" max="6" width="15.140625" style="344" customWidth="1"/>
    <col min="7" max="7" width="16.7109375" style="344" customWidth="1"/>
    <col min="8" max="8" width="16" style="344" customWidth="1"/>
    <col min="9" max="17" width="15.140625" style="344" customWidth="1"/>
    <col min="18" max="18" width="17.7109375" style="344" customWidth="1"/>
    <col min="19" max="19" width="16.42578125" style="344" customWidth="1"/>
    <col min="20" max="20" width="18" style="344" customWidth="1"/>
    <col min="21" max="22" width="17.5703125" style="344" customWidth="1"/>
    <col min="23" max="23" width="5" style="344" customWidth="1"/>
    <col min="24" max="16384" width="9.140625" style="344" hidden="1"/>
  </cols>
  <sheetData>
    <row r="1" spans="1:23" s="329" customFormat="1" ht="18.75" customHeight="1" x14ac:dyDescent="0.3">
      <c r="A1" s="484" t="s">
        <v>367</v>
      </c>
      <c r="B1" s="485"/>
      <c r="C1" s="485"/>
      <c r="D1" s="485"/>
      <c r="E1" s="295"/>
      <c r="F1" s="328"/>
      <c r="G1" s="295"/>
      <c r="H1" s="42"/>
      <c r="I1" s="42"/>
      <c r="J1" s="42"/>
      <c r="K1" s="42"/>
      <c r="L1" s="42"/>
      <c r="M1" s="42"/>
      <c r="N1" s="42"/>
      <c r="O1" s="42"/>
      <c r="P1" s="42"/>
      <c r="Q1" s="42"/>
      <c r="R1" s="42"/>
      <c r="S1" s="42"/>
      <c r="T1" s="42"/>
      <c r="U1" s="42"/>
      <c r="V1" s="42"/>
      <c r="W1" s="42"/>
    </row>
    <row r="2" spans="1:23" s="329" customFormat="1" ht="26.25" customHeight="1" x14ac:dyDescent="0.25">
      <c r="A2" s="444"/>
      <c r="B2" s="444"/>
      <c r="C2" s="444"/>
      <c r="D2" s="155"/>
      <c r="E2" s="155"/>
      <c r="F2" s="445"/>
      <c r="G2" s="445"/>
      <c r="H2" s="445"/>
      <c r="I2" s="445"/>
      <c r="J2" s="445"/>
      <c r="K2" s="445"/>
      <c r="L2" s="445"/>
      <c r="M2" s="445"/>
      <c r="N2" s="445"/>
      <c r="O2" s="445"/>
      <c r="P2" s="445"/>
      <c r="Q2" s="445"/>
      <c r="R2" s="445"/>
      <c r="S2" s="445"/>
      <c r="T2" s="445"/>
      <c r="U2" s="445"/>
      <c r="V2" s="445"/>
      <c r="W2" s="445"/>
    </row>
    <row r="3" spans="1:23" s="329" customFormat="1" ht="26.25" customHeight="1" x14ac:dyDescent="0.25">
      <c r="A3" s="330" t="s">
        <v>330</v>
      </c>
      <c r="B3" s="330"/>
      <c r="C3" s="330"/>
      <c r="D3" s="331"/>
      <c r="E3" s="332"/>
      <c r="F3" s="333"/>
      <c r="G3" s="333"/>
      <c r="H3" s="330"/>
      <c r="I3" s="330"/>
      <c r="J3" s="330"/>
      <c r="K3" s="330"/>
      <c r="L3" s="330"/>
      <c r="M3" s="330"/>
      <c r="N3" s="330"/>
      <c r="O3" s="330"/>
      <c r="P3" s="330"/>
      <c r="Q3" s="330"/>
      <c r="R3" s="330"/>
      <c r="S3" s="330"/>
      <c r="T3" s="330"/>
      <c r="U3" s="330"/>
      <c r="V3" s="330"/>
      <c r="W3" s="330"/>
    </row>
    <row r="4" spans="1:23" s="337" customFormat="1" ht="25.5" x14ac:dyDescent="0.25">
      <c r="A4" s="334"/>
      <c r="B4" s="335" t="s">
        <v>331</v>
      </c>
      <c r="C4" s="336"/>
      <c r="D4" s="336" t="s">
        <v>332</v>
      </c>
      <c r="E4" s="336" t="s">
        <v>333</v>
      </c>
      <c r="F4" s="336" t="s">
        <v>334</v>
      </c>
      <c r="G4" s="336" t="s">
        <v>335</v>
      </c>
      <c r="H4" s="336"/>
      <c r="I4" s="336"/>
      <c r="J4" s="336"/>
      <c r="K4" s="336"/>
      <c r="L4" s="336"/>
      <c r="M4" s="336"/>
      <c r="N4" s="336"/>
      <c r="O4" s="336"/>
      <c r="P4" s="336"/>
      <c r="Q4" s="336"/>
      <c r="R4" s="336"/>
      <c r="S4" s="336"/>
      <c r="T4" s="336" t="s">
        <v>336</v>
      </c>
      <c r="U4" s="334"/>
      <c r="V4" s="334"/>
      <c r="W4" s="334"/>
    </row>
    <row r="5" spans="1:23" x14ac:dyDescent="0.2">
      <c r="A5" s="295"/>
      <c r="B5" s="338"/>
      <c r="C5" s="339"/>
      <c r="D5" s="340">
        <v>1</v>
      </c>
      <c r="E5" s="341">
        <v>0.6</v>
      </c>
      <c r="F5" s="342">
        <v>0.4</v>
      </c>
      <c r="G5" s="340"/>
      <c r="H5" s="339"/>
      <c r="I5" s="339"/>
      <c r="J5" s="339"/>
      <c r="K5" s="339"/>
      <c r="L5" s="339"/>
      <c r="M5" s="339"/>
      <c r="N5" s="339"/>
      <c r="O5" s="339"/>
      <c r="P5" s="339"/>
      <c r="Q5" s="339"/>
      <c r="R5" s="339"/>
      <c r="S5" s="339"/>
      <c r="T5" s="339"/>
      <c r="U5" s="343"/>
      <c r="V5" s="343"/>
      <c r="W5" s="343"/>
    </row>
    <row r="6" spans="1:23" x14ac:dyDescent="0.2">
      <c r="A6" s="295"/>
      <c r="B6" s="345" t="s">
        <v>326</v>
      </c>
      <c r="C6" s="345" t="s">
        <v>95</v>
      </c>
      <c r="D6" s="346">
        <f>SUM(D7:D14)</f>
        <v>201546.53000000003</v>
      </c>
      <c r="E6" s="346">
        <f>SUM(E7:E14)</f>
        <v>120927.91800000001</v>
      </c>
      <c r="F6" s="346">
        <f>SUM(F7:F14)</f>
        <v>80618.612000000008</v>
      </c>
      <c r="G6" s="347">
        <f t="shared" ref="G6:G14" si="0">T6/4</f>
        <v>30231.979500000001</v>
      </c>
      <c r="H6" s="348"/>
      <c r="I6" s="346"/>
      <c r="J6" s="349"/>
      <c r="K6" s="349"/>
      <c r="L6" s="349"/>
      <c r="M6" s="349"/>
      <c r="N6" s="349"/>
      <c r="O6" s="348"/>
      <c r="P6" s="348"/>
      <c r="Q6" s="348"/>
      <c r="R6" s="348"/>
      <c r="S6" s="350"/>
      <c r="T6" s="346">
        <f>SUM(T7:T14)</f>
        <v>120927.91800000001</v>
      </c>
      <c r="U6" s="295"/>
      <c r="V6" s="295"/>
      <c r="W6" s="295"/>
    </row>
    <row r="7" spans="1:23" x14ac:dyDescent="0.2">
      <c r="A7" s="295"/>
      <c r="B7" s="296" t="s">
        <v>96</v>
      </c>
      <c r="C7" s="296" t="s">
        <v>97</v>
      </c>
      <c r="D7" s="351">
        <v>26205.16</v>
      </c>
      <c r="E7" s="352">
        <f t="shared" ref="E7:E14" si="1">D7*$E$5</f>
        <v>15723.096</v>
      </c>
      <c r="F7" s="352">
        <f t="shared" ref="F7:F14" si="2">D7*$F$5</f>
        <v>10482.064</v>
      </c>
      <c r="G7" s="352">
        <f t="shared" si="0"/>
        <v>3930.7739999999999</v>
      </c>
      <c r="H7" s="295"/>
      <c r="I7" s="353"/>
      <c r="J7" s="296"/>
      <c r="K7" s="296"/>
      <c r="L7" s="296"/>
      <c r="M7" s="296"/>
      <c r="N7" s="296"/>
      <c r="O7" s="295"/>
      <c r="P7" s="295"/>
      <c r="Q7" s="295"/>
      <c r="R7" s="295"/>
      <c r="S7" s="354"/>
      <c r="T7" s="355">
        <f t="shared" ref="T7:T14" si="3">E7</f>
        <v>15723.096</v>
      </c>
      <c r="U7" s="295"/>
      <c r="V7" s="295"/>
      <c r="W7" s="295"/>
    </row>
    <row r="8" spans="1:23" x14ac:dyDescent="0.2">
      <c r="A8" s="295"/>
      <c r="B8" s="296" t="s">
        <v>98</v>
      </c>
      <c r="C8" s="296" t="s">
        <v>99</v>
      </c>
      <c r="D8" s="356">
        <v>30231.88</v>
      </c>
      <c r="E8" s="352">
        <f t="shared" si="1"/>
        <v>18139.128000000001</v>
      </c>
      <c r="F8" s="352">
        <f t="shared" si="2"/>
        <v>12092.752</v>
      </c>
      <c r="G8" s="352">
        <f t="shared" si="0"/>
        <v>4534.7820000000002</v>
      </c>
      <c r="H8" s="295"/>
      <c r="I8" s="353"/>
      <c r="J8" s="296"/>
      <c r="K8" s="296"/>
      <c r="L8" s="296"/>
      <c r="M8" s="296"/>
      <c r="N8" s="296"/>
      <c r="O8" s="295"/>
      <c r="P8" s="295"/>
      <c r="Q8" s="295"/>
      <c r="R8" s="295"/>
      <c r="S8" s="354"/>
      <c r="T8" s="357">
        <f t="shared" si="3"/>
        <v>18139.128000000001</v>
      </c>
      <c r="U8" s="295"/>
      <c r="V8" s="295"/>
      <c r="W8" s="295"/>
    </row>
    <row r="9" spans="1:23" x14ac:dyDescent="0.2">
      <c r="A9" s="295"/>
      <c r="B9" s="296" t="s">
        <v>100</v>
      </c>
      <c r="C9" s="296" t="s">
        <v>101</v>
      </c>
      <c r="D9" s="356">
        <v>13928.6</v>
      </c>
      <c r="E9" s="352">
        <f t="shared" si="1"/>
        <v>8357.16</v>
      </c>
      <c r="F9" s="352">
        <f t="shared" si="2"/>
        <v>5571.4400000000005</v>
      </c>
      <c r="G9" s="352">
        <f t="shared" si="0"/>
        <v>2089.29</v>
      </c>
      <c r="H9" s="295"/>
      <c r="I9" s="353"/>
      <c r="J9" s="296"/>
      <c r="K9" s="296"/>
      <c r="L9" s="296"/>
      <c r="M9" s="296"/>
      <c r="N9" s="296"/>
      <c r="O9" s="295"/>
      <c r="P9" s="295"/>
      <c r="Q9" s="295"/>
      <c r="R9" s="295"/>
      <c r="S9" s="354"/>
      <c r="T9" s="357">
        <f t="shared" si="3"/>
        <v>8357.16</v>
      </c>
      <c r="U9" s="295"/>
      <c r="V9" s="295"/>
      <c r="W9" s="295"/>
    </row>
    <row r="10" spans="1:23" x14ac:dyDescent="0.2">
      <c r="A10" s="295"/>
      <c r="B10" s="296" t="s">
        <v>102</v>
      </c>
      <c r="C10" s="296" t="s">
        <v>103</v>
      </c>
      <c r="D10" s="356">
        <v>21791.07</v>
      </c>
      <c r="E10" s="352">
        <f t="shared" si="1"/>
        <v>13074.642</v>
      </c>
      <c r="F10" s="352">
        <f t="shared" si="2"/>
        <v>8716.4279999999999</v>
      </c>
      <c r="G10" s="352">
        <f t="shared" si="0"/>
        <v>3268.6605</v>
      </c>
      <c r="H10" s="295"/>
      <c r="I10" s="353"/>
      <c r="J10" s="296"/>
      <c r="K10" s="296"/>
      <c r="L10" s="296"/>
      <c r="M10" s="296"/>
      <c r="N10" s="296"/>
      <c r="O10" s="295"/>
      <c r="P10" s="295"/>
      <c r="Q10" s="295"/>
      <c r="R10" s="295"/>
      <c r="S10" s="354"/>
      <c r="T10" s="357">
        <f t="shared" si="3"/>
        <v>13074.642</v>
      </c>
      <c r="U10" s="295"/>
      <c r="V10" s="295"/>
      <c r="W10" s="295"/>
    </row>
    <row r="11" spans="1:23" x14ac:dyDescent="0.2">
      <c r="A11" s="295"/>
      <c r="B11" s="296" t="s">
        <v>104</v>
      </c>
      <c r="C11" s="296" t="s">
        <v>105</v>
      </c>
      <c r="D11" s="356">
        <v>27362.02</v>
      </c>
      <c r="E11" s="352">
        <f t="shared" si="1"/>
        <v>16417.212</v>
      </c>
      <c r="F11" s="352">
        <f t="shared" si="2"/>
        <v>10944.808000000001</v>
      </c>
      <c r="G11" s="352">
        <f t="shared" si="0"/>
        <v>4104.3029999999999</v>
      </c>
      <c r="H11" s="295"/>
      <c r="I11" s="353"/>
      <c r="J11" s="296"/>
      <c r="K11" s="296"/>
      <c r="L11" s="296"/>
      <c r="M11" s="296"/>
      <c r="N11" s="296"/>
      <c r="O11" s="295"/>
      <c r="P11" s="295"/>
      <c r="Q11" s="295"/>
      <c r="R11" s="295"/>
      <c r="S11" s="354"/>
      <c r="T11" s="357">
        <f t="shared" si="3"/>
        <v>16417.212</v>
      </c>
      <c r="U11" s="295"/>
      <c r="V11" s="295"/>
      <c r="W11" s="295"/>
    </row>
    <row r="12" spans="1:23" x14ac:dyDescent="0.2">
      <c r="A12" s="295"/>
      <c r="B12" s="296" t="s">
        <v>106</v>
      </c>
      <c r="C12" s="296" t="s">
        <v>107</v>
      </c>
      <c r="D12" s="356">
        <v>25088.78</v>
      </c>
      <c r="E12" s="352">
        <f t="shared" si="1"/>
        <v>15053.267999999998</v>
      </c>
      <c r="F12" s="352">
        <f t="shared" si="2"/>
        <v>10035.512000000001</v>
      </c>
      <c r="G12" s="352">
        <f t="shared" si="0"/>
        <v>3763.3169999999996</v>
      </c>
      <c r="H12" s="295"/>
      <c r="I12" s="353"/>
      <c r="J12" s="296"/>
      <c r="K12" s="296"/>
      <c r="L12" s="296"/>
      <c r="M12" s="296"/>
      <c r="N12" s="296"/>
      <c r="O12" s="295"/>
      <c r="P12" s="295"/>
      <c r="Q12" s="295"/>
      <c r="R12" s="295"/>
      <c r="S12" s="354"/>
      <c r="T12" s="357">
        <f t="shared" si="3"/>
        <v>15053.267999999998</v>
      </c>
      <c r="U12" s="295"/>
      <c r="V12" s="295"/>
      <c r="W12" s="295"/>
    </row>
    <row r="13" spans="1:23" x14ac:dyDescent="0.2">
      <c r="A13" s="295"/>
      <c r="B13" s="296" t="s">
        <v>108</v>
      </c>
      <c r="C13" s="296" t="s">
        <v>109</v>
      </c>
      <c r="D13" s="356">
        <v>30877.39</v>
      </c>
      <c r="E13" s="352">
        <f t="shared" si="1"/>
        <v>18526.433999999997</v>
      </c>
      <c r="F13" s="352">
        <f t="shared" si="2"/>
        <v>12350.956</v>
      </c>
      <c r="G13" s="352">
        <f t="shared" si="0"/>
        <v>4631.6084999999994</v>
      </c>
      <c r="H13" s="295"/>
      <c r="I13" s="353"/>
      <c r="J13" s="296"/>
      <c r="K13" s="296"/>
      <c r="L13" s="296"/>
      <c r="M13" s="296"/>
      <c r="N13" s="296"/>
      <c r="O13" s="295"/>
      <c r="P13" s="295"/>
      <c r="Q13" s="295"/>
      <c r="R13" s="295"/>
      <c r="S13" s="354"/>
      <c r="T13" s="357">
        <f t="shared" si="3"/>
        <v>18526.433999999997</v>
      </c>
      <c r="U13" s="295"/>
      <c r="V13" s="295"/>
      <c r="W13" s="295"/>
    </row>
    <row r="14" spans="1:23" x14ac:dyDescent="0.2">
      <c r="A14" s="295"/>
      <c r="B14" s="358" t="s">
        <v>110</v>
      </c>
      <c r="C14" s="358" t="s">
        <v>111</v>
      </c>
      <c r="D14" s="359">
        <v>26061.63</v>
      </c>
      <c r="E14" s="360">
        <f t="shared" si="1"/>
        <v>15636.977999999999</v>
      </c>
      <c r="F14" s="360">
        <f t="shared" si="2"/>
        <v>10424.652000000002</v>
      </c>
      <c r="G14" s="360">
        <f t="shared" si="0"/>
        <v>3909.2444999999998</v>
      </c>
      <c r="H14" s="358"/>
      <c r="I14" s="358"/>
      <c r="J14" s="358"/>
      <c r="K14" s="358"/>
      <c r="L14" s="358"/>
      <c r="M14" s="358"/>
      <c r="N14" s="358"/>
      <c r="O14" s="358"/>
      <c r="P14" s="358"/>
      <c r="Q14" s="358"/>
      <c r="R14" s="358"/>
      <c r="S14" s="361"/>
      <c r="T14" s="362">
        <f t="shared" si="3"/>
        <v>15636.977999999999</v>
      </c>
      <c r="U14" s="295"/>
      <c r="V14" s="295"/>
      <c r="W14" s="295"/>
    </row>
    <row r="15" spans="1:23" x14ac:dyDescent="0.2">
      <c r="A15" s="295"/>
      <c r="B15" s="295"/>
      <c r="C15" s="295"/>
      <c r="D15" s="295"/>
      <c r="E15" s="295"/>
      <c r="F15" s="295"/>
      <c r="G15" s="295"/>
      <c r="H15" s="295"/>
      <c r="I15" s="295"/>
      <c r="J15" s="295"/>
      <c r="K15" s="295"/>
      <c r="L15" s="295"/>
      <c r="M15" s="295"/>
      <c r="N15" s="295"/>
      <c r="O15" s="295"/>
      <c r="P15" s="295"/>
      <c r="Q15" s="295"/>
      <c r="R15" s="295"/>
      <c r="S15" s="363"/>
      <c r="T15" s="295"/>
      <c r="U15" s="295"/>
      <c r="V15" s="295"/>
      <c r="W15" s="295"/>
    </row>
    <row r="16" spans="1:23" x14ac:dyDescent="0.2">
      <c r="A16" s="295"/>
      <c r="B16" s="295"/>
      <c r="C16" s="295"/>
      <c r="D16" s="364" t="s">
        <v>337</v>
      </c>
      <c r="E16" s="364" t="s">
        <v>338</v>
      </c>
      <c r="F16" s="364" t="s">
        <v>339</v>
      </c>
      <c r="G16" s="364" t="s">
        <v>340</v>
      </c>
      <c r="H16" s="364" t="s">
        <v>341</v>
      </c>
      <c r="I16" s="364"/>
      <c r="J16" s="364"/>
      <c r="K16" s="364"/>
      <c r="L16" s="364"/>
      <c r="M16" s="364"/>
      <c r="N16" s="364"/>
      <c r="O16" s="364"/>
      <c r="P16" s="364"/>
      <c r="Q16" s="364"/>
      <c r="R16" s="296"/>
      <c r="S16" s="365"/>
      <c r="T16" s="295"/>
      <c r="U16" s="295"/>
      <c r="V16" s="295"/>
      <c r="W16" s="295"/>
    </row>
    <row r="17" spans="1:23" s="367" customFormat="1" ht="38.25" x14ac:dyDescent="0.25">
      <c r="A17" s="366"/>
      <c r="B17" s="335" t="s">
        <v>342</v>
      </c>
      <c r="C17" s="336"/>
      <c r="D17" s="336"/>
      <c r="E17" s="336"/>
      <c r="F17" s="336"/>
      <c r="G17" s="336"/>
      <c r="H17" s="336"/>
      <c r="I17" s="336"/>
      <c r="J17" s="336"/>
      <c r="K17" s="336"/>
      <c r="L17" s="336"/>
      <c r="M17" s="336"/>
      <c r="N17" s="336"/>
      <c r="O17" s="336"/>
      <c r="P17" s="336"/>
      <c r="Q17" s="336"/>
      <c r="R17" s="336" t="s">
        <v>343</v>
      </c>
      <c r="S17" s="336" t="s">
        <v>344</v>
      </c>
      <c r="T17" s="336" t="s">
        <v>345</v>
      </c>
      <c r="U17" s="366"/>
      <c r="V17" s="366"/>
      <c r="W17" s="366"/>
    </row>
    <row r="18" spans="1:23" ht="15" x14ac:dyDescent="0.2">
      <c r="A18" s="295"/>
      <c r="B18" s="368" t="s">
        <v>368</v>
      </c>
      <c r="C18" s="369"/>
      <c r="D18" s="369"/>
      <c r="E18" s="370">
        <v>40.86</v>
      </c>
      <c r="F18" s="369"/>
      <c r="G18" s="369"/>
      <c r="H18" s="370">
        <v>20.059999999999999</v>
      </c>
      <c r="I18" s="369"/>
      <c r="J18" s="369"/>
      <c r="K18" s="369"/>
      <c r="L18" s="369"/>
      <c r="M18" s="369"/>
      <c r="N18" s="369"/>
      <c r="O18" s="369"/>
      <c r="P18" s="369"/>
      <c r="Q18" s="369"/>
      <c r="R18" s="369"/>
      <c r="S18" s="371">
        <f>E5</f>
        <v>0.6</v>
      </c>
      <c r="T18" s="371">
        <f>F5</f>
        <v>0.4</v>
      </c>
      <c r="U18" s="295"/>
      <c r="V18" s="295"/>
      <c r="W18" s="295"/>
    </row>
    <row r="19" spans="1:23" x14ac:dyDescent="0.2">
      <c r="A19" s="295"/>
      <c r="B19" s="345" t="s">
        <v>326</v>
      </c>
      <c r="C19" s="345" t="s">
        <v>95</v>
      </c>
      <c r="D19" s="372"/>
      <c r="E19" s="346"/>
      <c r="F19" s="372"/>
      <c r="G19" s="372"/>
      <c r="H19" s="346"/>
      <c r="I19" s="346"/>
      <c r="J19" s="372"/>
      <c r="K19" s="346"/>
      <c r="L19" s="372"/>
      <c r="M19" s="346"/>
      <c r="N19" s="373"/>
      <c r="O19" s="346"/>
      <c r="P19" s="374"/>
      <c r="Q19" s="375"/>
      <c r="R19" s="375"/>
      <c r="S19" s="376"/>
      <c r="T19" s="377"/>
      <c r="U19" s="295"/>
      <c r="V19" s="295"/>
      <c r="W19" s="295"/>
    </row>
    <row r="20" spans="1:23" x14ac:dyDescent="0.2">
      <c r="A20" s="295"/>
      <c r="B20" s="296" t="s">
        <v>96</v>
      </c>
      <c r="C20" s="296" t="s">
        <v>97</v>
      </c>
      <c r="D20" s="378"/>
      <c r="E20" s="379"/>
      <c r="F20" s="378"/>
      <c r="G20" s="378"/>
      <c r="H20" s="379"/>
      <c r="I20" s="379"/>
      <c r="J20" s="378"/>
      <c r="K20" s="379"/>
      <c r="L20" s="378"/>
      <c r="M20" s="379"/>
      <c r="N20" s="380"/>
      <c r="O20" s="379"/>
      <c r="P20" s="380"/>
      <c r="Q20" s="381"/>
      <c r="R20" s="381"/>
      <c r="S20" s="382"/>
      <c r="T20" s="383"/>
      <c r="U20" s="295"/>
      <c r="V20" s="295"/>
      <c r="W20" s="295"/>
    </row>
    <row r="21" spans="1:23" x14ac:dyDescent="0.2">
      <c r="A21" s="295"/>
      <c r="B21" s="296" t="s">
        <v>98</v>
      </c>
      <c r="C21" s="296" t="s">
        <v>99</v>
      </c>
      <c r="D21" s="378"/>
      <c r="E21" s="379"/>
      <c r="F21" s="378"/>
      <c r="G21" s="378"/>
      <c r="H21" s="379"/>
      <c r="I21" s="379"/>
      <c r="J21" s="378"/>
      <c r="K21" s="379"/>
      <c r="L21" s="378"/>
      <c r="M21" s="379"/>
      <c r="N21" s="380"/>
      <c r="O21" s="379"/>
      <c r="P21" s="380"/>
      <c r="Q21" s="381"/>
      <c r="R21" s="381"/>
      <c r="S21" s="382"/>
      <c r="T21" s="383"/>
      <c r="U21" s="295"/>
      <c r="V21" s="295"/>
      <c r="W21" s="295"/>
    </row>
    <row r="22" spans="1:23" x14ac:dyDescent="0.2">
      <c r="A22" s="295"/>
      <c r="B22" s="296" t="s">
        <v>100</v>
      </c>
      <c r="C22" s="296" t="s">
        <v>101</v>
      </c>
      <c r="D22" s="378"/>
      <c r="E22" s="379"/>
      <c r="F22" s="378"/>
      <c r="G22" s="378"/>
      <c r="H22" s="379"/>
      <c r="I22" s="379"/>
      <c r="J22" s="378"/>
      <c r="K22" s="379"/>
      <c r="L22" s="378"/>
      <c r="M22" s="379"/>
      <c r="N22" s="380"/>
      <c r="O22" s="379"/>
      <c r="P22" s="380"/>
      <c r="Q22" s="381"/>
      <c r="R22" s="381"/>
      <c r="S22" s="382"/>
      <c r="T22" s="383"/>
      <c r="U22" s="295"/>
      <c r="V22" s="295"/>
      <c r="W22" s="295"/>
    </row>
    <row r="23" spans="1:23" x14ac:dyDescent="0.2">
      <c r="A23" s="295"/>
      <c r="B23" s="296" t="s">
        <v>102</v>
      </c>
      <c r="C23" s="296" t="s">
        <v>103</v>
      </c>
      <c r="D23" s="378"/>
      <c r="E23" s="379"/>
      <c r="F23" s="378"/>
      <c r="G23" s="378"/>
      <c r="H23" s="379"/>
      <c r="I23" s="379"/>
      <c r="J23" s="378"/>
      <c r="K23" s="379"/>
      <c r="L23" s="378"/>
      <c r="M23" s="379"/>
      <c r="N23" s="380"/>
      <c r="O23" s="379"/>
      <c r="P23" s="380"/>
      <c r="Q23" s="381"/>
      <c r="R23" s="381"/>
      <c r="S23" s="382"/>
      <c r="T23" s="383"/>
      <c r="U23" s="295"/>
      <c r="V23" s="295"/>
      <c r="W23" s="295"/>
    </row>
    <row r="24" spans="1:23" x14ac:dyDescent="0.2">
      <c r="A24" s="295"/>
      <c r="B24" s="296" t="s">
        <v>104</v>
      </c>
      <c r="C24" s="296" t="s">
        <v>105</v>
      </c>
      <c r="D24" s="378"/>
      <c r="E24" s="379"/>
      <c r="F24" s="378"/>
      <c r="G24" s="378"/>
      <c r="H24" s="379"/>
      <c r="I24" s="379"/>
      <c r="J24" s="378"/>
      <c r="K24" s="379"/>
      <c r="L24" s="378"/>
      <c r="M24" s="379"/>
      <c r="N24" s="380"/>
      <c r="O24" s="379"/>
      <c r="P24" s="380"/>
      <c r="Q24" s="381"/>
      <c r="R24" s="381"/>
      <c r="S24" s="382"/>
      <c r="T24" s="383"/>
      <c r="U24" s="295"/>
      <c r="V24" s="295"/>
      <c r="W24" s="295"/>
    </row>
    <row r="25" spans="1:23" x14ac:dyDescent="0.2">
      <c r="A25" s="295"/>
      <c r="B25" s="296" t="s">
        <v>106</v>
      </c>
      <c r="C25" s="296" t="s">
        <v>107</v>
      </c>
      <c r="D25" s="378"/>
      <c r="E25" s="379"/>
      <c r="F25" s="378"/>
      <c r="G25" s="378"/>
      <c r="H25" s="379"/>
      <c r="I25" s="379"/>
      <c r="J25" s="378"/>
      <c r="K25" s="379"/>
      <c r="L25" s="378"/>
      <c r="M25" s="379"/>
      <c r="N25" s="380"/>
      <c r="O25" s="379"/>
      <c r="P25" s="380"/>
      <c r="Q25" s="381"/>
      <c r="R25" s="381"/>
      <c r="S25" s="382"/>
      <c r="T25" s="383"/>
      <c r="U25" s="295"/>
      <c r="V25" s="295"/>
      <c r="W25" s="295"/>
    </row>
    <row r="26" spans="1:23" x14ac:dyDescent="0.2">
      <c r="A26" s="295"/>
      <c r="B26" s="296" t="s">
        <v>108</v>
      </c>
      <c r="C26" s="296" t="s">
        <v>109</v>
      </c>
      <c r="D26" s="378"/>
      <c r="E26" s="379"/>
      <c r="F26" s="378"/>
      <c r="G26" s="378"/>
      <c r="H26" s="379"/>
      <c r="I26" s="379"/>
      <c r="J26" s="378"/>
      <c r="K26" s="379"/>
      <c r="L26" s="378"/>
      <c r="M26" s="379"/>
      <c r="N26" s="380"/>
      <c r="O26" s="379"/>
      <c r="P26" s="380"/>
      <c r="Q26" s="381"/>
      <c r="R26" s="381"/>
      <c r="S26" s="382"/>
      <c r="T26" s="383"/>
      <c r="U26" s="295"/>
      <c r="V26" s="295"/>
      <c r="W26" s="295"/>
    </row>
    <row r="27" spans="1:23" x14ac:dyDescent="0.2">
      <c r="A27" s="295"/>
      <c r="B27" s="358" t="s">
        <v>110</v>
      </c>
      <c r="C27" s="358" t="s">
        <v>111</v>
      </c>
      <c r="D27" s="358"/>
      <c r="E27" s="384"/>
      <c r="F27" s="358"/>
      <c r="G27" s="358"/>
      <c r="H27" s="384"/>
      <c r="I27" s="360"/>
      <c r="J27" s="358"/>
      <c r="K27" s="360"/>
      <c r="L27" s="358"/>
      <c r="M27" s="360"/>
      <c r="N27" s="385"/>
      <c r="O27" s="360"/>
      <c r="P27" s="385"/>
      <c r="Q27" s="386"/>
      <c r="R27" s="381"/>
      <c r="S27" s="387"/>
      <c r="T27" s="362"/>
      <c r="U27" s="295"/>
      <c r="V27" s="295"/>
      <c r="W27" s="295"/>
    </row>
    <row r="28" spans="1:23" x14ac:dyDescent="0.2">
      <c r="A28" s="295"/>
      <c r="B28" s="295"/>
      <c r="C28" s="295"/>
      <c r="D28" s="295"/>
      <c r="E28" s="295"/>
      <c r="F28" s="295"/>
      <c r="G28" s="295"/>
      <c r="H28" s="295"/>
      <c r="I28" s="295"/>
      <c r="J28" s="295"/>
      <c r="K28" s="295"/>
      <c r="L28" s="295"/>
      <c r="M28" s="295"/>
      <c r="N28" s="295"/>
      <c r="O28" s="295"/>
      <c r="P28" s="295"/>
      <c r="Q28" s="295"/>
      <c r="R28" s="363"/>
      <c r="S28" s="363"/>
      <c r="T28" s="363"/>
      <c r="U28" s="295"/>
      <c r="V28" s="295"/>
      <c r="W28" s="295"/>
    </row>
    <row r="29" spans="1:23" x14ac:dyDescent="0.2">
      <c r="A29" s="295"/>
      <c r="B29" s="295"/>
      <c r="C29" s="295"/>
      <c r="D29" s="364" t="s">
        <v>71</v>
      </c>
      <c r="E29" s="364" t="s">
        <v>72</v>
      </c>
      <c r="F29" s="364" t="s">
        <v>73</v>
      </c>
      <c r="G29" s="364" t="s">
        <v>74</v>
      </c>
      <c r="H29" s="364" t="s">
        <v>75</v>
      </c>
      <c r="I29" s="364" t="s">
        <v>77</v>
      </c>
      <c r="J29" s="388" t="s">
        <v>185</v>
      </c>
      <c r="K29" s="388" t="s">
        <v>202</v>
      </c>
      <c r="L29" s="388" t="s">
        <v>216</v>
      </c>
      <c r="M29" s="388" t="s">
        <v>233</v>
      </c>
      <c r="N29" s="388" t="s">
        <v>244</v>
      </c>
      <c r="O29" s="388" t="s">
        <v>253</v>
      </c>
      <c r="Q29" s="296"/>
      <c r="R29" s="389"/>
      <c r="S29" s="295"/>
      <c r="T29" s="295"/>
      <c r="U29" s="295"/>
      <c r="V29" s="295"/>
      <c r="W29" s="295"/>
    </row>
    <row r="30" spans="1:23" s="392" customFormat="1" ht="38.25" x14ac:dyDescent="0.2">
      <c r="A30" s="390"/>
      <c r="B30" s="335" t="s">
        <v>346</v>
      </c>
      <c r="C30" s="336"/>
      <c r="D30" s="336"/>
      <c r="E30" s="336"/>
      <c r="F30" s="336"/>
      <c r="G30" s="336"/>
      <c r="H30" s="336"/>
      <c r="I30" s="336"/>
      <c r="J30" s="336"/>
      <c r="K30" s="336"/>
      <c r="L30" s="336"/>
      <c r="M30" s="336"/>
      <c r="N30" s="336"/>
      <c r="O30" s="336"/>
      <c r="P30" s="336" t="s">
        <v>347</v>
      </c>
      <c r="Q30" s="336" t="s">
        <v>348</v>
      </c>
      <c r="R30" s="336" t="s">
        <v>349</v>
      </c>
      <c r="S30" s="336" t="s">
        <v>350</v>
      </c>
      <c r="T30" s="391" t="s">
        <v>351</v>
      </c>
      <c r="U30" s="295"/>
      <c r="V30" s="390"/>
      <c r="W30" s="295"/>
    </row>
    <row r="31" spans="1:23" s="396" customFormat="1" ht="15" x14ac:dyDescent="0.2">
      <c r="A31" s="393"/>
      <c r="B31" s="368" t="s">
        <v>369</v>
      </c>
      <c r="C31" s="394"/>
      <c r="D31" s="394" t="s">
        <v>352</v>
      </c>
      <c r="E31" s="394"/>
      <c r="F31" s="394"/>
      <c r="G31" s="394"/>
      <c r="H31" s="394"/>
      <c r="I31" s="394"/>
      <c r="J31" s="394" t="s">
        <v>353</v>
      </c>
      <c r="K31" s="394"/>
      <c r="L31" s="394"/>
      <c r="M31" s="394"/>
      <c r="N31" s="394"/>
      <c r="O31" s="394"/>
      <c r="P31" s="394"/>
      <c r="Q31" s="394"/>
      <c r="R31" s="394"/>
      <c r="S31" s="394"/>
      <c r="T31" s="395"/>
      <c r="U31" s="295"/>
      <c r="V31" s="393"/>
      <c r="W31" s="295"/>
    </row>
    <row r="32" spans="1:23" x14ac:dyDescent="0.2">
      <c r="A32" s="295"/>
      <c r="B32" s="345" t="s">
        <v>326</v>
      </c>
      <c r="C32" s="345" t="s">
        <v>95</v>
      </c>
      <c r="D32" s="397"/>
      <c r="E32" s="397"/>
      <c r="F32" s="397"/>
      <c r="G32" s="397"/>
      <c r="H32" s="397"/>
      <c r="I32" s="397"/>
      <c r="J32" s="398"/>
      <c r="K32" s="399"/>
      <c r="L32" s="399"/>
      <c r="M32" s="399"/>
      <c r="N32" s="399"/>
      <c r="O32" s="399"/>
      <c r="P32" s="399"/>
      <c r="Q32" s="400"/>
      <c r="R32" s="376"/>
      <c r="S32" s="376"/>
      <c r="T32" s="401"/>
      <c r="U32" s="295"/>
      <c r="V32" s="295"/>
      <c r="W32" s="295"/>
    </row>
    <row r="33" spans="1:23" x14ac:dyDescent="0.2">
      <c r="A33" s="295"/>
      <c r="B33" s="296" t="s">
        <v>96</v>
      </c>
      <c r="C33" s="296" t="s">
        <v>97</v>
      </c>
      <c r="D33" s="402"/>
      <c r="E33" s="402"/>
      <c r="F33" s="402"/>
      <c r="G33" s="402"/>
      <c r="H33" s="402"/>
      <c r="I33" s="402"/>
      <c r="J33" s="403"/>
      <c r="K33" s="404"/>
      <c r="L33" s="404"/>
      <c r="M33" s="404"/>
      <c r="N33" s="404"/>
      <c r="O33" s="404"/>
      <c r="P33" s="404"/>
      <c r="Q33" s="405"/>
      <c r="R33" s="382"/>
      <c r="S33" s="382"/>
      <c r="T33" s="406"/>
      <c r="U33" s="295"/>
      <c r="V33" s="295"/>
      <c r="W33" s="295"/>
    </row>
    <row r="34" spans="1:23" x14ac:dyDescent="0.2">
      <c r="A34" s="295"/>
      <c r="B34" s="296" t="s">
        <v>98</v>
      </c>
      <c r="C34" s="296" t="s">
        <v>99</v>
      </c>
      <c r="D34" s="402"/>
      <c r="E34" s="402"/>
      <c r="F34" s="402"/>
      <c r="G34" s="402"/>
      <c r="H34" s="402"/>
      <c r="I34" s="402"/>
      <c r="J34" s="403"/>
      <c r="K34" s="404"/>
      <c r="L34" s="404"/>
      <c r="M34" s="404"/>
      <c r="N34" s="404"/>
      <c r="O34" s="404"/>
      <c r="P34" s="404"/>
      <c r="Q34" s="405"/>
      <c r="R34" s="382"/>
      <c r="S34" s="382"/>
      <c r="T34" s="406"/>
      <c r="U34" s="295"/>
      <c r="V34" s="295"/>
      <c r="W34" s="295"/>
    </row>
    <row r="35" spans="1:23" x14ac:dyDescent="0.2">
      <c r="A35" s="295"/>
      <c r="B35" s="296" t="s">
        <v>100</v>
      </c>
      <c r="C35" s="296" t="s">
        <v>101</v>
      </c>
      <c r="D35" s="402"/>
      <c r="E35" s="402"/>
      <c r="F35" s="402"/>
      <c r="G35" s="402"/>
      <c r="H35" s="402"/>
      <c r="I35" s="402"/>
      <c r="J35" s="403"/>
      <c r="K35" s="404"/>
      <c r="L35" s="404"/>
      <c r="M35" s="404"/>
      <c r="N35" s="404"/>
      <c r="O35" s="404"/>
      <c r="P35" s="404"/>
      <c r="Q35" s="405"/>
      <c r="R35" s="382"/>
      <c r="S35" s="382"/>
      <c r="T35" s="406"/>
      <c r="U35" s="295"/>
      <c r="V35" s="295"/>
      <c r="W35" s="295"/>
    </row>
    <row r="36" spans="1:23" x14ac:dyDescent="0.2">
      <c r="A36" s="295"/>
      <c r="B36" s="296" t="s">
        <v>102</v>
      </c>
      <c r="C36" s="296" t="s">
        <v>103</v>
      </c>
      <c r="D36" s="402"/>
      <c r="E36" s="402"/>
      <c r="F36" s="402"/>
      <c r="G36" s="402"/>
      <c r="H36" s="402"/>
      <c r="I36" s="402"/>
      <c r="J36" s="403"/>
      <c r="K36" s="404"/>
      <c r="L36" s="404"/>
      <c r="M36" s="404"/>
      <c r="N36" s="404"/>
      <c r="O36" s="404"/>
      <c r="P36" s="404"/>
      <c r="Q36" s="405"/>
      <c r="R36" s="382"/>
      <c r="S36" s="382"/>
      <c r="T36" s="406"/>
      <c r="U36" s="295"/>
      <c r="V36" s="295"/>
      <c r="W36" s="295"/>
    </row>
    <row r="37" spans="1:23" x14ac:dyDescent="0.2">
      <c r="A37" s="295"/>
      <c r="B37" s="296" t="s">
        <v>104</v>
      </c>
      <c r="C37" s="296" t="s">
        <v>105</v>
      </c>
      <c r="D37" s="402"/>
      <c r="E37" s="402"/>
      <c r="F37" s="402"/>
      <c r="G37" s="402"/>
      <c r="H37" s="402"/>
      <c r="I37" s="402"/>
      <c r="J37" s="403"/>
      <c r="K37" s="404"/>
      <c r="L37" s="404"/>
      <c r="M37" s="404"/>
      <c r="N37" s="404"/>
      <c r="O37" s="404"/>
      <c r="P37" s="404"/>
      <c r="Q37" s="405"/>
      <c r="R37" s="382"/>
      <c r="S37" s="382"/>
      <c r="T37" s="406"/>
      <c r="U37" s="295"/>
      <c r="V37" s="295"/>
      <c r="W37" s="295"/>
    </row>
    <row r="38" spans="1:23" x14ac:dyDescent="0.2">
      <c r="A38" s="295"/>
      <c r="B38" s="296" t="s">
        <v>106</v>
      </c>
      <c r="C38" s="296" t="s">
        <v>107</v>
      </c>
      <c r="D38" s="402"/>
      <c r="E38" s="402"/>
      <c r="F38" s="402"/>
      <c r="G38" s="402"/>
      <c r="H38" s="402"/>
      <c r="I38" s="402"/>
      <c r="J38" s="403"/>
      <c r="K38" s="404"/>
      <c r="L38" s="404"/>
      <c r="M38" s="404"/>
      <c r="N38" s="404"/>
      <c r="O38" s="404"/>
      <c r="P38" s="404"/>
      <c r="Q38" s="405"/>
      <c r="R38" s="382"/>
      <c r="S38" s="382"/>
      <c r="T38" s="406"/>
      <c r="U38" s="295"/>
      <c r="V38" s="295"/>
      <c r="W38" s="295"/>
    </row>
    <row r="39" spans="1:23" x14ac:dyDescent="0.2">
      <c r="A39" s="295"/>
      <c r="B39" s="296" t="s">
        <v>108</v>
      </c>
      <c r="C39" s="296" t="s">
        <v>109</v>
      </c>
      <c r="D39" s="402"/>
      <c r="E39" s="402"/>
      <c r="F39" s="402"/>
      <c r="G39" s="402"/>
      <c r="H39" s="402"/>
      <c r="I39" s="402"/>
      <c r="J39" s="403"/>
      <c r="K39" s="404"/>
      <c r="L39" s="404"/>
      <c r="M39" s="404"/>
      <c r="N39" s="404"/>
      <c r="O39" s="404"/>
      <c r="P39" s="404"/>
      <c r="Q39" s="405"/>
      <c r="R39" s="382"/>
      <c r="S39" s="382"/>
      <c r="T39" s="406"/>
      <c r="U39" s="295"/>
      <c r="V39" s="295"/>
      <c r="W39" s="295"/>
    </row>
    <row r="40" spans="1:23" x14ac:dyDescent="0.2">
      <c r="A40" s="295"/>
      <c r="B40" s="358" t="s">
        <v>110</v>
      </c>
      <c r="C40" s="358" t="s">
        <v>111</v>
      </c>
      <c r="D40" s="407"/>
      <c r="E40" s="407"/>
      <c r="F40" s="407"/>
      <c r="G40" s="407"/>
      <c r="H40" s="407"/>
      <c r="I40" s="407"/>
      <c r="J40" s="408"/>
      <c r="K40" s="409"/>
      <c r="L40" s="409"/>
      <c r="M40" s="409"/>
      <c r="N40" s="409"/>
      <c r="O40" s="409"/>
      <c r="P40" s="409"/>
      <c r="Q40" s="410"/>
      <c r="R40" s="387"/>
      <c r="S40" s="387"/>
      <c r="T40" s="411"/>
      <c r="U40" s="295"/>
      <c r="V40" s="295"/>
      <c r="W40" s="295"/>
    </row>
    <row r="41" spans="1:23" x14ac:dyDescent="0.2">
      <c r="A41" s="295"/>
      <c r="B41" s="412" t="s">
        <v>354</v>
      </c>
      <c r="C41" s="295"/>
      <c r="D41" s="413" t="s">
        <v>187</v>
      </c>
      <c r="E41" s="413" t="s">
        <v>204</v>
      </c>
      <c r="F41" s="413" t="s">
        <v>218</v>
      </c>
      <c r="G41" s="413" t="s">
        <v>234</v>
      </c>
      <c r="H41" s="413" t="s">
        <v>234</v>
      </c>
      <c r="I41" s="413" t="s">
        <v>204</v>
      </c>
      <c r="J41" s="413" t="s">
        <v>186</v>
      </c>
      <c r="K41" s="413" t="s">
        <v>203</v>
      </c>
      <c r="L41" s="413" t="s">
        <v>217</v>
      </c>
      <c r="M41" s="413" t="s">
        <v>203</v>
      </c>
      <c r="N41" s="413" t="s">
        <v>203</v>
      </c>
      <c r="O41" s="413" t="s">
        <v>254</v>
      </c>
      <c r="P41" s="413"/>
      <c r="Q41" s="295"/>
      <c r="R41" s="295"/>
      <c r="S41" s="295"/>
      <c r="T41" s="295"/>
      <c r="U41" s="295"/>
      <c r="V41" s="295"/>
      <c r="W41" s="295"/>
    </row>
    <row r="42" spans="1:23" ht="15" x14ac:dyDescent="0.2">
      <c r="A42" s="295"/>
      <c r="B42" s="368"/>
      <c r="C42" s="394"/>
      <c r="D42" s="394"/>
      <c r="E42" s="394"/>
      <c r="F42" s="394"/>
      <c r="G42" s="394"/>
      <c r="H42" s="394"/>
      <c r="I42" s="394"/>
      <c r="J42" s="414"/>
      <c r="K42" s="414"/>
      <c r="L42" s="394"/>
      <c r="M42" s="394"/>
      <c r="N42" s="394"/>
      <c r="O42" s="394"/>
      <c r="P42" s="394"/>
      <c r="Q42" s="394"/>
      <c r="R42" s="394"/>
      <c r="S42" s="339"/>
      <c r="T42" s="394"/>
      <c r="U42" s="394"/>
      <c r="V42" s="415"/>
      <c r="W42" s="295"/>
    </row>
    <row r="43" spans="1:23" s="392" customFormat="1" ht="38.25" x14ac:dyDescent="0.2">
      <c r="A43" s="390"/>
      <c r="B43" s="368" t="s">
        <v>355</v>
      </c>
      <c r="C43" s="394"/>
      <c r="D43" s="394" t="s">
        <v>356</v>
      </c>
      <c r="E43" s="394" t="s">
        <v>357</v>
      </c>
      <c r="F43" s="394" t="s">
        <v>358</v>
      </c>
      <c r="G43" s="394" t="s">
        <v>359</v>
      </c>
      <c r="H43" s="394" t="s">
        <v>360</v>
      </c>
      <c r="I43" s="394"/>
      <c r="J43" s="414" t="s">
        <v>361</v>
      </c>
      <c r="K43" s="339" t="s">
        <v>362</v>
      </c>
      <c r="L43" s="394"/>
      <c r="M43" s="394"/>
      <c r="N43" s="394"/>
      <c r="O43" s="394"/>
      <c r="P43" s="394"/>
      <c r="Q43" s="394"/>
      <c r="R43" s="394"/>
      <c r="S43" s="394"/>
      <c r="T43" s="339" t="s">
        <v>349</v>
      </c>
      <c r="U43" s="394"/>
      <c r="V43" s="416" t="s">
        <v>363</v>
      </c>
      <c r="W43" s="295"/>
    </row>
    <row r="44" spans="1:23" ht="13.5" thickBot="1" x14ac:dyDescent="0.25">
      <c r="A44" s="295"/>
      <c r="B44" s="417" t="s">
        <v>326</v>
      </c>
      <c r="C44" s="417" t="s">
        <v>95</v>
      </c>
      <c r="D44" s="418">
        <f>SUM(D45:D52)</f>
        <v>0</v>
      </c>
      <c r="E44" s="418">
        <f t="shared" ref="E44:H44" si="4">SUM(E45:E52)</f>
        <v>0</v>
      </c>
      <c r="F44" s="418">
        <f t="shared" si="4"/>
        <v>0</v>
      </c>
      <c r="G44" s="418">
        <f t="shared" si="4"/>
        <v>0</v>
      </c>
      <c r="H44" s="418">
        <f t="shared" si="4"/>
        <v>0</v>
      </c>
      <c r="I44" s="419"/>
      <c r="J44" s="420">
        <f>SUM(D44:H44)</f>
        <v>0</v>
      </c>
      <c r="K44" s="420">
        <f>SUM(K45:K52)</f>
        <v>0</v>
      </c>
      <c r="L44" s="421"/>
      <c r="M44" s="421"/>
      <c r="N44" s="421"/>
      <c r="O44" s="422"/>
      <c r="P44" s="423"/>
      <c r="Q44" s="419"/>
      <c r="R44" s="419"/>
      <c r="S44" s="419"/>
      <c r="T44" s="424"/>
      <c r="U44" s="419"/>
      <c r="V44" s="425"/>
      <c r="W44" s="295"/>
    </row>
    <row r="45" spans="1:23" x14ac:dyDescent="0.2">
      <c r="A45" s="295"/>
      <c r="B45" s="296" t="s">
        <v>96</v>
      </c>
      <c r="C45" s="296" t="s">
        <v>97</v>
      </c>
      <c r="D45" s="426"/>
      <c r="E45" s="426"/>
      <c r="F45" s="426"/>
      <c r="G45" s="426"/>
      <c r="H45" s="426"/>
      <c r="I45" s="296"/>
      <c r="J45" s="352">
        <f>SUM(D45:H45)</f>
        <v>0</v>
      </c>
      <c r="K45" s="352">
        <f t="shared" ref="K45:K52" si="5">IF(J45=0,0,T7-J45)</f>
        <v>0</v>
      </c>
      <c r="L45" s="404"/>
      <c r="M45" s="404"/>
      <c r="N45" s="404"/>
      <c r="O45" s="427"/>
      <c r="P45" s="405"/>
      <c r="Q45" s="296"/>
      <c r="R45" s="296"/>
      <c r="S45" s="296"/>
      <c r="T45" s="382"/>
      <c r="U45" s="296"/>
      <c r="V45" s="428"/>
      <c r="W45" s="295"/>
    </row>
    <row r="46" spans="1:23" x14ac:dyDescent="0.2">
      <c r="A46" s="295"/>
      <c r="B46" s="296" t="s">
        <v>98</v>
      </c>
      <c r="C46" s="296" t="s">
        <v>99</v>
      </c>
      <c r="D46" s="429"/>
      <c r="E46" s="429"/>
      <c r="F46" s="429"/>
      <c r="G46" s="429"/>
      <c r="H46" s="429"/>
      <c r="I46" s="296"/>
      <c r="J46" s="352">
        <f t="shared" ref="J46:J52" si="6">SUM(D46:H46)</f>
        <v>0</v>
      </c>
      <c r="K46" s="352">
        <f t="shared" si="5"/>
        <v>0</v>
      </c>
      <c r="L46" s="404"/>
      <c r="M46" s="404"/>
      <c r="N46" s="404"/>
      <c r="O46" s="427"/>
      <c r="P46" s="405"/>
      <c r="Q46" s="296"/>
      <c r="R46" s="296"/>
      <c r="S46" s="296"/>
      <c r="T46" s="382"/>
      <c r="U46" s="296"/>
      <c r="V46" s="428"/>
      <c r="W46" s="295"/>
    </row>
    <row r="47" spans="1:23" x14ac:dyDescent="0.2">
      <c r="A47" s="295"/>
      <c r="B47" s="296" t="s">
        <v>100</v>
      </c>
      <c r="C47" s="296" t="s">
        <v>101</v>
      </c>
      <c r="D47" s="429"/>
      <c r="E47" s="429"/>
      <c r="F47" s="429"/>
      <c r="G47" s="429"/>
      <c r="H47" s="429"/>
      <c r="I47" s="296"/>
      <c r="J47" s="352">
        <f t="shared" si="6"/>
        <v>0</v>
      </c>
      <c r="K47" s="352">
        <f t="shared" si="5"/>
        <v>0</v>
      </c>
      <c r="L47" s="404"/>
      <c r="M47" s="404"/>
      <c r="N47" s="404"/>
      <c r="O47" s="427"/>
      <c r="P47" s="405"/>
      <c r="Q47" s="296"/>
      <c r="R47" s="296"/>
      <c r="S47" s="296"/>
      <c r="T47" s="382"/>
      <c r="U47" s="296"/>
      <c r="V47" s="428"/>
      <c r="W47" s="295"/>
    </row>
    <row r="48" spans="1:23" x14ac:dyDescent="0.2">
      <c r="A48" s="295"/>
      <c r="B48" s="296" t="s">
        <v>102</v>
      </c>
      <c r="C48" s="296" t="s">
        <v>103</v>
      </c>
      <c r="D48" s="429"/>
      <c r="E48" s="429"/>
      <c r="F48" s="429"/>
      <c r="G48" s="429"/>
      <c r="H48" s="429"/>
      <c r="I48" s="296"/>
      <c r="J48" s="352">
        <f t="shared" si="6"/>
        <v>0</v>
      </c>
      <c r="K48" s="352">
        <f t="shared" si="5"/>
        <v>0</v>
      </c>
      <c r="L48" s="404"/>
      <c r="M48" s="404"/>
      <c r="N48" s="404"/>
      <c r="O48" s="427"/>
      <c r="P48" s="405"/>
      <c r="Q48" s="296"/>
      <c r="R48" s="296"/>
      <c r="S48" s="296"/>
      <c r="T48" s="382"/>
      <c r="U48" s="296"/>
      <c r="V48" s="428"/>
      <c r="W48" s="295"/>
    </row>
    <row r="49" spans="1:23" x14ac:dyDescent="0.2">
      <c r="A49" s="295"/>
      <c r="B49" s="296" t="s">
        <v>104</v>
      </c>
      <c r="C49" s="296" t="s">
        <v>105</v>
      </c>
      <c r="D49" s="429"/>
      <c r="E49" s="429"/>
      <c r="F49" s="429"/>
      <c r="G49" s="429"/>
      <c r="H49" s="429"/>
      <c r="I49" s="296"/>
      <c r="J49" s="352">
        <f t="shared" si="6"/>
        <v>0</v>
      </c>
      <c r="K49" s="352">
        <f t="shared" si="5"/>
        <v>0</v>
      </c>
      <c r="L49" s="404"/>
      <c r="M49" s="404"/>
      <c r="N49" s="404"/>
      <c r="O49" s="427"/>
      <c r="P49" s="405"/>
      <c r="Q49" s="296"/>
      <c r="R49" s="296"/>
      <c r="S49" s="296"/>
      <c r="T49" s="382"/>
      <c r="U49" s="296"/>
      <c r="V49" s="428"/>
      <c r="W49" s="295"/>
    </row>
    <row r="50" spans="1:23" x14ac:dyDescent="0.2">
      <c r="A50" s="295"/>
      <c r="B50" s="296" t="s">
        <v>106</v>
      </c>
      <c r="C50" s="296" t="s">
        <v>107</v>
      </c>
      <c r="D50" s="429"/>
      <c r="E50" s="429"/>
      <c r="F50" s="429"/>
      <c r="G50" s="429"/>
      <c r="H50" s="429"/>
      <c r="I50" s="296"/>
      <c r="J50" s="352">
        <f t="shared" si="6"/>
        <v>0</v>
      </c>
      <c r="K50" s="352">
        <f t="shared" si="5"/>
        <v>0</v>
      </c>
      <c r="L50" s="404"/>
      <c r="M50" s="404"/>
      <c r="N50" s="404"/>
      <c r="O50" s="427"/>
      <c r="P50" s="405"/>
      <c r="Q50" s="296"/>
      <c r="R50" s="296"/>
      <c r="S50" s="296"/>
      <c r="T50" s="382"/>
      <c r="U50" s="296"/>
      <c r="V50" s="428"/>
      <c r="W50" s="295"/>
    </row>
    <row r="51" spans="1:23" x14ac:dyDescent="0.2">
      <c r="A51" s="295"/>
      <c r="B51" s="296" t="s">
        <v>108</v>
      </c>
      <c r="C51" s="296" t="s">
        <v>109</v>
      </c>
      <c r="D51" s="429"/>
      <c r="E51" s="429"/>
      <c r="F51" s="429"/>
      <c r="G51" s="429"/>
      <c r="H51" s="429"/>
      <c r="I51" s="296"/>
      <c r="J51" s="352">
        <f t="shared" si="6"/>
        <v>0</v>
      </c>
      <c r="K51" s="352">
        <f t="shared" si="5"/>
        <v>0</v>
      </c>
      <c r="L51" s="404"/>
      <c r="M51" s="404"/>
      <c r="N51" s="404"/>
      <c r="O51" s="427"/>
      <c r="P51" s="405"/>
      <c r="Q51" s="296"/>
      <c r="R51" s="296"/>
      <c r="S51" s="296"/>
      <c r="T51" s="382"/>
      <c r="U51" s="296"/>
      <c r="V51" s="428"/>
      <c r="W51" s="295"/>
    </row>
    <row r="52" spans="1:23" ht="13.5" thickBot="1" x14ac:dyDescent="0.25">
      <c r="A52" s="295"/>
      <c r="B52" s="358" t="s">
        <v>110</v>
      </c>
      <c r="C52" s="358" t="s">
        <v>111</v>
      </c>
      <c r="D52" s="430"/>
      <c r="E52" s="430"/>
      <c r="F52" s="430"/>
      <c r="G52" s="430"/>
      <c r="H52" s="430"/>
      <c r="I52" s="358"/>
      <c r="J52" s="360">
        <f t="shared" si="6"/>
        <v>0</v>
      </c>
      <c r="K52" s="360">
        <f t="shared" si="5"/>
        <v>0</v>
      </c>
      <c r="L52" s="409"/>
      <c r="M52" s="409"/>
      <c r="N52" s="409"/>
      <c r="O52" s="409"/>
      <c r="P52" s="409"/>
      <c r="Q52" s="358"/>
      <c r="R52" s="358"/>
      <c r="S52" s="358"/>
      <c r="T52" s="387"/>
      <c r="U52" s="358"/>
      <c r="V52" s="431"/>
      <c r="W52" s="295"/>
    </row>
    <row r="53" spans="1:23" ht="13.5" thickBot="1" x14ac:dyDescent="0.25">
      <c r="B53" s="295"/>
      <c r="C53" s="295"/>
      <c r="D53" s="295"/>
      <c r="E53" s="295"/>
      <c r="F53" s="295"/>
      <c r="G53" s="295"/>
      <c r="H53" s="295"/>
      <c r="I53" s="295"/>
      <c r="J53" s="404"/>
      <c r="K53" s="404"/>
      <c r="L53" s="295"/>
      <c r="M53" s="295"/>
      <c r="N53" s="295"/>
      <c r="O53" s="295"/>
      <c r="P53" s="295"/>
      <c r="Q53" s="295"/>
      <c r="R53" s="295"/>
      <c r="S53" s="295"/>
      <c r="T53" s="295"/>
      <c r="U53" s="295"/>
      <c r="V53" s="295"/>
      <c r="W53" s="295"/>
    </row>
    <row r="54" spans="1:23" ht="26.25" thickBot="1" x14ac:dyDescent="0.25">
      <c r="A54" s="295"/>
      <c r="B54" s="432" t="s">
        <v>364</v>
      </c>
      <c r="C54" s="295"/>
      <c r="D54" s="295"/>
      <c r="E54" s="295"/>
      <c r="F54" s="295"/>
      <c r="G54" s="295"/>
      <c r="H54" s="295"/>
      <c r="I54" s="295"/>
      <c r="J54" s="295"/>
      <c r="K54" s="295"/>
      <c r="L54" s="295"/>
      <c r="M54" s="295"/>
      <c r="N54" s="295"/>
      <c r="O54" s="295"/>
      <c r="P54" s="295"/>
      <c r="Q54" s="295"/>
      <c r="R54" s="295"/>
      <c r="S54" s="295"/>
      <c r="T54" s="295"/>
      <c r="U54" s="295"/>
      <c r="V54" s="295"/>
      <c r="W54" s="295"/>
    </row>
    <row r="55" spans="1:23" x14ac:dyDescent="0.2">
      <c r="A55" s="295"/>
      <c r="B55" s="295"/>
      <c r="C55" s="295"/>
      <c r="D55" s="295"/>
      <c r="E55" s="295"/>
      <c r="F55" s="295"/>
      <c r="G55" s="295"/>
      <c r="H55" s="295"/>
      <c r="I55" s="295"/>
      <c r="J55" s="295"/>
      <c r="K55" s="295"/>
      <c r="L55" s="295"/>
      <c r="M55" s="295"/>
      <c r="N55" s="295"/>
      <c r="O55" s="295"/>
      <c r="P55" s="295"/>
      <c r="Q55" s="295"/>
      <c r="R55" s="295"/>
      <c r="S55" s="295"/>
      <c r="T55" s="295"/>
      <c r="U55" s="295"/>
      <c r="V55" s="295"/>
      <c r="W55" s="295"/>
    </row>
    <row r="56" spans="1:23" x14ac:dyDescent="0.2">
      <c r="A56" s="295"/>
      <c r="B56" s="433" t="s">
        <v>365</v>
      </c>
      <c r="C56" s="433"/>
      <c r="D56" s="433"/>
      <c r="E56" s="433"/>
      <c r="F56" s="433"/>
      <c r="G56" s="433"/>
      <c r="H56" s="433"/>
      <c r="I56" s="433"/>
      <c r="J56" s="433"/>
      <c r="K56" s="433"/>
      <c r="L56" s="433"/>
      <c r="M56" s="433"/>
      <c r="N56" s="433"/>
      <c r="O56" s="433"/>
      <c r="P56" s="433"/>
      <c r="Q56" s="433"/>
      <c r="R56" s="433"/>
      <c r="S56" s="433"/>
      <c r="T56" s="433"/>
      <c r="U56" s="433"/>
      <c r="V56" s="433"/>
      <c r="W56" s="295"/>
    </row>
    <row r="57" spans="1:23" x14ac:dyDescent="0.2">
      <c r="A57" s="295"/>
      <c r="B57" s="486" t="s">
        <v>366</v>
      </c>
      <c r="C57" s="487"/>
      <c r="D57" s="487"/>
      <c r="E57" s="487"/>
      <c r="F57" s="487"/>
      <c r="G57" s="295"/>
      <c r="H57" s="295"/>
      <c r="I57" s="295"/>
      <c r="J57" s="295"/>
      <c r="K57" s="295"/>
      <c r="L57" s="295"/>
      <c r="M57" s="295"/>
      <c r="N57" s="295"/>
      <c r="O57" s="295"/>
      <c r="P57" s="295"/>
      <c r="Q57" s="295"/>
      <c r="R57" s="295"/>
      <c r="S57" s="295"/>
      <c r="T57" s="295"/>
      <c r="U57" s="295"/>
      <c r="V57" s="295"/>
      <c r="W57" s="295"/>
    </row>
    <row r="58" spans="1:23" x14ac:dyDescent="0.2">
      <c r="A58" s="295"/>
      <c r="B58" s="487"/>
      <c r="C58" s="487"/>
      <c r="D58" s="487"/>
      <c r="E58" s="487"/>
      <c r="F58" s="487"/>
      <c r="G58" s="295"/>
      <c r="H58" s="295"/>
      <c r="I58" s="295"/>
      <c r="J58" s="295"/>
      <c r="K58" s="295"/>
      <c r="L58" s="295"/>
      <c r="M58" s="295"/>
      <c r="N58" s="295"/>
      <c r="O58" s="295"/>
      <c r="P58" s="295"/>
      <c r="Q58" s="295"/>
      <c r="R58" s="295"/>
      <c r="S58" s="295"/>
      <c r="T58" s="295"/>
      <c r="U58" s="295"/>
      <c r="V58" s="295"/>
      <c r="W58" s="295"/>
    </row>
    <row r="59" spans="1:23" x14ac:dyDescent="0.2">
      <c r="A59" s="295"/>
      <c r="B59" s="487"/>
      <c r="C59" s="487"/>
      <c r="D59" s="487"/>
      <c r="E59" s="487"/>
      <c r="F59" s="487"/>
      <c r="G59" s="295"/>
      <c r="H59" s="295"/>
      <c r="I59" s="295"/>
      <c r="J59" s="295"/>
      <c r="K59" s="295"/>
      <c r="L59" s="295"/>
      <c r="M59" s="295"/>
      <c r="N59" s="295"/>
      <c r="O59" s="295"/>
      <c r="P59" s="295"/>
      <c r="Q59" s="295"/>
      <c r="R59" s="295"/>
      <c r="S59" s="295"/>
      <c r="T59" s="295"/>
      <c r="U59" s="295"/>
      <c r="V59" s="295"/>
      <c r="W59" s="295"/>
    </row>
    <row r="60" spans="1:23" x14ac:dyDescent="0.2">
      <c r="A60" s="295"/>
      <c r="B60" s="485"/>
      <c r="C60" s="485"/>
      <c r="D60" s="485"/>
      <c r="E60" s="485"/>
      <c r="F60" s="485"/>
      <c r="G60" s="295"/>
      <c r="H60" s="295"/>
      <c r="I60" s="295"/>
      <c r="J60" s="295"/>
      <c r="K60" s="295"/>
      <c r="L60" s="295"/>
      <c r="M60" s="295"/>
      <c r="N60" s="295"/>
      <c r="O60" s="295"/>
      <c r="P60" s="295"/>
      <c r="Q60" s="295"/>
      <c r="R60" s="295"/>
      <c r="S60" s="295"/>
      <c r="T60" s="295"/>
      <c r="U60" s="295"/>
      <c r="V60" s="295"/>
      <c r="W60" s="295"/>
    </row>
    <row r="61" spans="1:23" x14ac:dyDescent="0.2">
      <c r="A61" s="295"/>
      <c r="B61" s="295"/>
      <c r="C61" s="295"/>
      <c r="D61" s="295"/>
      <c r="E61" s="295"/>
      <c r="F61" s="295"/>
      <c r="G61" s="295"/>
      <c r="H61" s="295"/>
      <c r="I61" s="295"/>
      <c r="J61" s="295"/>
      <c r="K61" s="295"/>
      <c r="L61" s="295"/>
      <c r="M61" s="295"/>
      <c r="N61" s="295"/>
      <c r="O61" s="295"/>
      <c r="P61" s="295"/>
      <c r="Q61" s="295"/>
      <c r="R61" s="295"/>
      <c r="S61" s="295"/>
      <c r="T61" s="295"/>
      <c r="U61" s="295"/>
      <c r="V61" s="295"/>
      <c r="W61" s="295"/>
    </row>
    <row r="62" spans="1:23" x14ac:dyDescent="0.2">
      <c r="A62" s="295"/>
      <c r="B62" s="295"/>
      <c r="C62" s="295"/>
      <c r="D62" s="295"/>
      <c r="E62" s="295"/>
      <c r="F62" s="295"/>
      <c r="G62" s="295"/>
      <c r="H62" s="295"/>
      <c r="I62" s="295"/>
      <c r="J62" s="295"/>
      <c r="K62" s="295"/>
      <c r="L62" s="295"/>
      <c r="M62" s="295"/>
      <c r="N62" s="295"/>
      <c r="O62" s="295"/>
      <c r="P62" s="295"/>
      <c r="Q62" s="295"/>
      <c r="R62" s="295"/>
      <c r="S62" s="295"/>
      <c r="T62" s="295"/>
      <c r="U62" s="295"/>
      <c r="V62" s="295"/>
      <c r="W62" s="295"/>
    </row>
    <row r="63" spans="1:23" x14ac:dyDescent="0.2">
      <c r="A63" s="295"/>
      <c r="B63" s="295"/>
      <c r="C63" s="295"/>
      <c r="D63" s="295"/>
      <c r="E63" s="295"/>
      <c r="F63" s="295"/>
      <c r="G63" s="295"/>
      <c r="H63" s="295"/>
      <c r="I63" s="295"/>
      <c r="J63" s="295"/>
      <c r="K63" s="295"/>
      <c r="L63" s="295"/>
      <c r="M63" s="295"/>
      <c r="N63" s="295"/>
      <c r="O63" s="295"/>
      <c r="P63" s="295"/>
      <c r="Q63" s="295"/>
      <c r="R63" s="295"/>
      <c r="S63" s="295"/>
      <c r="T63" s="295"/>
      <c r="U63" s="295"/>
      <c r="V63" s="295"/>
      <c r="W63" s="295"/>
    </row>
    <row r="64" spans="1:23" x14ac:dyDescent="0.2">
      <c r="A64" s="295"/>
      <c r="B64" s="295"/>
      <c r="C64" s="295"/>
      <c r="D64" s="295"/>
      <c r="E64" s="295"/>
      <c r="F64" s="295"/>
      <c r="G64" s="295"/>
      <c r="H64" s="295"/>
      <c r="I64" s="295"/>
      <c r="J64" s="295"/>
      <c r="K64" s="295"/>
      <c r="L64" s="295"/>
      <c r="M64" s="295"/>
      <c r="N64" s="295"/>
      <c r="O64" s="295"/>
      <c r="P64" s="295"/>
      <c r="Q64" s="295"/>
      <c r="R64" s="295"/>
      <c r="S64" s="295"/>
      <c r="T64" s="295"/>
      <c r="U64" s="295"/>
      <c r="V64" s="295"/>
      <c r="W64" s="295"/>
    </row>
    <row r="65" spans="1:23" x14ac:dyDescent="0.2">
      <c r="A65" s="295"/>
      <c r="B65" s="295"/>
      <c r="C65" s="295"/>
      <c r="D65" s="295"/>
      <c r="E65" s="295"/>
      <c r="F65" s="295"/>
      <c r="G65" s="295"/>
      <c r="H65" s="295"/>
      <c r="I65" s="295"/>
      <c r="J65" s="295"/>
      <c r="K65" s="295"/>
      <c r="L65" s="295"/>
      <c r="M65" s="295"/>
      <c r="N65" s="295"/>
      <c r="O65" s="295"/>
      <c r="P65" s="295"/>
      <c r="Q65" s="295"/>
      <c r="R65" s="295"/>
      <c r="S65" s="295"/>
      <c r="T65" s="295"/>
      <c r="U65" s="295"/>
      <c r="V65" s="295"/>
      <c r="W65" s="295"/>
    </row>
  </sheetData>
  <mergeCells count="2">
    <mergeCell ref="A1:D1"/>
    <mergeCell ref="B57:F60"/>
  </mergeCells>
  <pageMargins left="0.7" right="0.7" top="0.75" bottom="0.75" header="0.3" footer="0.3"/>
  <pageSetup paperSize="9" orientation="portrait" horizontalDpi="300" verticalDpi="300" r:id="rId1"/>
  <ignoredErrors>
    <ignoredError sqref="E41:N41"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6" tint="0.39997558519241921"/>
  </sheetPr>
  <dimension ref="A1:AR484"/>
  <sheetViews>
    <sheetView topLeftCell="A339" zoomScale="80" zoomScaleNormal="80" workbookViewId="0">
      <selection activeCell="E364" sqref="E364"/>
    </sheetView>
  </sheetViews>
  <sheetFormatPr defaultRowHeight="15" x14ac:dyDescent="0.25"/>
  <cols>
    <col min="1" max="2" width="11.85546875" style="22" customWidth="1"/>
    <col min="3" max="3" width="17.7109375" customWidth="1"/>
    <col min="4" max="4" width="2.7109375" customWidth="1"/>
    <col min="5" max="5" width="18.140625" customWidth="1"/>
    <col min="6" max="6" width="3" customWidth="1"/>
    <col min="7" max="8" width="13.7109375" customWidth="1"/>
    <col min="9" max="9" width="3" customWidth="1"/>
    <col min="12" max="17" width="12.7109375" customWidth="1"/>
    <col min="18" max="18" width="12.7109375" style="473" customWidth="1"/>
    <col min="19" max="29" width="12.7109375" customWidth="1"/>
    <col min="32" max="32" width="9.5703125" customWidth="1"/>
    <col min="33" max="33" width="10.7109375" customWidth="1"/>
  </cols>
  <sheetData>
    <row r="1" spans="1:34" ht="15.75" thickBot="1" x14ac:dyDescent="0.3">
      <c r="A1" s="1" t="s">
        <v>0</v>
      </c>
      <c r="B1" s="1" t="s">
        <v>1</v>
      </c>
      <c r="C1" s="2" t="s">
        <v>2</v>
      </c>
      <c r="D1" s="2" t="s">
        <v>3</v>
      </c>
      <c r="E1" s="3" t="s">
        <v>4</v>
      </c>
      <c r="F1" s="4" t="s">
        <v>3</v>
      </c>
      <c r="G1" s="4" t="s">
        <v>3</v>
      </c>
      <c r="H1" s="4" t="s">
        <v>5</v>
      </c>
      <c r="I1" s="4" t="s">
        <v>3</v>
      </c>
      <c r="J1" s="5" t="s">
        <v>6</v>
      </c>
      <c r="K1" s="5" t="s">
        <v>7</v>
      </c>
      <c r="L1" s="23" t="s">
        <v>8</v>
      </c>
      <c r="M1" s="23" t="s">
        <v>16</v>
      </c>
      <c r="N1" s="23" t="s">
        <v>17</v>
      </c>
      <c r="O1" s="23" t="s">
        <v>18</v>
      </c>
      <c r="P1" s="23" t="s">
        <v>19</v>
      </c>
      <c r="Q1" s="23" t="s">
        <v>20</v>
      </c>
      <c r="R1" s="470" t="s">
        <v>21</v>
      </c>
      <c r="S1" s="23" t="s">
        <v>22</v>
      </c>
      <c r="T1" s="23" t="s">
        <v>23</v>
      </c>
      <c r="U1" s="23" t="s">
        <v>24</v>
      </c>
      <c r="V1" s="23" t="s">
        <v>25</v>
      </c>
      <c r="W1" s="23" t="s">
        <v>26</v>
      </c>
      <c r="X1" s="23" t="s">
        <v>27</v>
      </c>
      <c r="Y1" s="23" t="s">
        <v>28</v>
      </c>
      <c r="Z1" s="23" t="s">
        <v>29</v>
      </c>
      <c r="AA1" s="23" t="s">
        <v>30</v>
      </c>
      <c r="AB1" s="23" t="s">
        <v>31</v>
      </c>
      <c r="AC1" s="23" t="s">
        <v>32</v>
      </c>
      <c r="AD1" s="23" t="s">
        <v>33</v>
      </c>
      <c r="AE1" s="23" t="s">
        <v>34</v>
      </c>
      <c r="AF1" s="23" t="s">
        <v>35</v>
      </c>
      <c r="AG1" s="47" t="s">
        <v>36</v>
      </c>
      <c r="AH1" s="47" t="s">
        <v>412</v>
      </c>
    </row>
    <row r="2" spans="1:34" ht="15.75" thickBot="1" x14ac:dyDescent="0.3">
      <c r="A2" s="7"/>
      <c r="B2" s="7"/>
      <c r="C2" s="8"/>
      <c r="D2" s="8"/>
      <c r="E2" s="9" t="s">
        <v>9</v>
      </c>
      <c r="F2" s="8"/>
      <c r="G2" s="6" t="s">
        <v>10</v>
      </c>
      <c r="H2" s="6" t="s">
        <v>11</v>
      </c>
      <c r="I2" s="8"/>
      <c r="J2" s="8"/>
      <c r="K2" s="8" t="s">
        <v>12</v>
      </c>
      <c r="L2" s="10" t="str">
        <f>TRIM(MID(L4,2,FIND($H$2,L4)-2))</f>
        <v>00-00</v>
      </c>
      <c r="M2" s="10" t="str">
        <f t="shared" ref="M2:AG2" si="0">TRIM(MID(M4,2,FIND($H$2,M4)-2))</f>
        <v>05-CP</v>
      </c>
      <c r="N2" s="10" t="str">
        <f t="shared" si="0"/>
        <v>05-05</v>
      </c>
      <c r="O2" s="10" t="str">
        <f t="shared" si="0"/>
        <v>05-08</v>
      </c>
      <c r="P2" s="10" t="str">
        <f t="shared" si="0"/>
        <v>05-09</v>
      </c>
      <c r="Q2" s="10" t="str">
        <f t="shared" si="0"/>
        <v>05-M01</v>
      </c>
      <c r="R2" s="471" t="str">
        <f t="shared" si="0"/>
        <v>CP05-M01</v>
      </c>
      <c r="S2" s="10" t="str">
        <f t="shared" si="0"/>
        <v>05-M06</v>
      </c>
      <c r="T2" s="10" t="str">
        <f t="shared" si="0"/>
        <v>CP05-M06</v>
      </c>
      <c r="U2" s="10" t="str">
        <f t="shared" si="0"/>
        <v>05-M03</v>
      </c>
      <c r="V2" s="10" t="str">
        <f t="shared" si="0"/>
        <v>CP05-M03</v>
      </c>
      <c r="W2" s="10" t="str">
        <f t="shared" si="0"/>
        <v>05-M04</v>
      </c>
      <c r="X2" s="10" t="str">
        <f t="shared" si="0"/>
        <v>CP05-M04</v>
      </c>
      <c r="Y2" s="10" t="str">
        <f t="shared" si="0"/>
        <v>05-M05</v>
      </c>
      <c r="Z2" s="10" t="str">
        <f t="shared" si="0"/>
        <v>CP05-M05</v>
      </c>
      <c r="AA2" s="10" t="str">
        <f t="shared" si="0"/>
        <v>05-M02</v>
      </c>
      <c r="AB2" s="10" t="str">
        <f t="shared" si="0"/>
        <v>CP05-M02</v>
      </c>
      <c r="AC2" s="10" t="str">
        <f t="shared" si="0"/>
        <v>05-M07</v>
      </c>
      <c r="AD2" s="10" t="str">
        <f t="shared" si="0"/>
        <v>CP05-M07</v>
      </c>
      <c r="AE2" s="10" t="str">
        <f t="shared" si="0"/>
        <v>CP05-M08</v>
      </c>
      <c r="AF2" s="10" t="str">
        <f t="shared" si="0"/>
        <v>CP05-S01</v>
      </c>
      <c r="AG2" s="10" t="str">
        <f t="shared" si="0"/>
        <v>CP05-S02</v>
      </c>
      <c r="AH2" s="10" t="str">
        <f t="shared" ref="AH2" si="1">TRIM(MID(AH4,2,FIND($H$2,AH4)-2))</f>
        <v>CP05-M09</v>
      </c>
    </row>
    <row r="3" spans="1:34" s="17" customFormat="1" ht="76.5" customHeight="1" thickBot="1" x14ac:dyDescent="0.3">
      <c r="A3" s="11"/>
      <c r="B3" s="12"/>
      <c r="C3" s="13" t="s">
        <v>13</v>
      </c>
      <c r="D3" s="14"/>
      <c r="E3" s="14" t="s">
        <v>14</v>
      </c>
      <c r="F3" s="13"/>
      <c r="G3" s="15" t="s">
        <v>15</v>
      </c>
      <c r="H3" s="13"/>
      <c r="I3" s="13"/>
      <c r="J3" s="13"/>
      <c r="K3" s="13" t="s">
        <v>284</v>
      </c>
      <c r="L3" s="16" t="str">
        <f>TRIM(MID(L4,FIND($H$2,L4)+2,LEN(L4)))</f>
        <v>Listsize</v>
      </c>
      <c r="M3" s="16" t="str">
        <f t="shared" ref="M3:AH3" si="2">TRIM(MID(M4,FIND($H$2,M4)+2,LEN(M4)))</f>
        <v>Exclude IC Complex</v>
      </c>
      <c r="N3" s="16" t="str">
        <f t="shared" si="2"/>
        <v>Exclude Pre-existing LTC</v>
      </c>
      <c r="O3" s="16" t="str">
        <f t="shared" si="2"/>
        <v>Eligible for NHS HC in IC Complex Care</v>
      </c>
      <c r="P3" s="16" t="str">
        <f t="shared" si="2"/>
        <v>Eligible for NHS HC Without NHS HC (5yrs)</v>
      </c>
      <c r="Q3" s="16" t="str">
        <f t="shared" si="2"/>
        <v>Eligible for NHS HC (every 5 yrs)</v>
      </c>
      <c r="R3" s="472" t="str">
        <f t="shared" si="2"/>
        <v>NHS Health Check done (15m)</v>
      </c>
      <c r="S3" s="16" t="str">
        <f t="shared" si="2"/>
        <v>Eligible for NHS Health Check Invite 2019-2020</v>
      </c>
      <c r="T3" s="16" t="str">
        <f t="shared" si="2"/>
        <v>NHS Health Check Invite (12m) [NON-PAYMENT]</v>
      </c>
      <c r="U3" s="16" t="str">
        <f t="shared" si="2"/>
        <v>Eligible for Statins</v>
      </c>
      <c r="V3" s="16" t="str">
        <f t="shared" si="2"/>
        <v>Statins prescribed (12m)</v>
      </c>
      <c r="W3" s="16" t="str">
        <f t="shared" si="2"/>
        <v>Eligible for High Risk of CVD Annual Review</v>
      </c>
      <c r="X3" s="16" t="str">
        <f t="shared" si="2"/>
        <v>High Risk of CVD Annual Review done (15m)</v>
      </c>
      <c r="Y3" s="16" t="str">
        <f t="shared" si="2"/>
        <v>Eligible for Pulse Rhythm Check</v>
      </c>
      <c r="Z3" s="16" t="str">
        <f t="shared" si="2"/>
        <v>65+yrs + Pulse Rhythm Check (15m)</v>
      </c>
      <c r="AA3" s="16" t="str">
        <f t="shared" si="2"/>
        <v>Eligible Lifestyle Programme Offer</v>
      </c>
      <c r="AB3" s="16" t="str">
        <f t="shared" si="2"/>
        <v>Discussed Lifestyle Programme referral [PAYMENT]</v>
      </c>
      <c r="AC3" s="16" t="str">
        <f t="shared" si="2"/>
        <v>Eligible for Carer Recording</v>
      </c>
      <c r="AD3" s="16" t="str">
        <f t="shared" si="2"/>
        <v>Carer Status recorded (15m)</v>
      </c>
      <c r="AE3" s="16" t="str">
        <f t="shared" si="2"/>
        <v>Latest Is a Carer (15m) [NON-PAYMENT]</v>
      </c>
      <c r="AF3" s="16" t="str">
        <f t="shared" si="2"/>
        <v>QRISK&gt;=20% [High Risk]</v>
      </c>
      <c r="AG3" s="16" t="str">
        <f t="shared" si="2"/>
        <v>QRISK&lt;20% [Med/Low Risk]</v>
      </c>
      <c r="AH3" s="16" t="str">
        <f t="shared" si="2"/>
        <v>Risk Report created (15m) [NON-PAYMENT]</v>
      </c>
    </row>
    <row r="4" spans="1:34" s="146" customFormat="1" ht="15" customHeight="1" x14ac:dyDescent="0.25">
      <c r="A4" s="145">
        <v>43556</v>
      </c>
      <c r="B4" s="19" t="e">
        <f>VLOOKUP(J4,PRACTICE!$A$1:$E$44,5,0)</f>
        <v>#N/A</v>
      </c>
      <c r="C4" t="s">
        <v>391</v>
      </c>
      <c r="D4"/>
      <c r="E4" t="s">
        <v>372</v>
      </c>
      <c r="F4"/>
      <c r="G4" t="s">
        <v>373</v>
      </c>
      <c r="H4">
        <v>655578</v>
      </c>
      <c r="I4"/>
      <c r="J4"/>
      <c r="K4" t="s">
        <v>374</v>
      </c>
      <c r="L4" t="s">
        <v>375</v>
      </c>
      <c r="M4" t="s">
        <v>401</v>
      </c>
      <c r="N4" t="s">
        <v>376</v>
      </c>
      <c r="O4" t="s">
        <v>377</v>
      </c>
      <c r="P4" t="s">
        <v>378</v>
      </c>
      <c r="Q4" t="s">
        <v>402</v>
      </c>
      <c r="R4" s="473" t="s">
        <v>403</v>
      </c>
      <c r="S4" t="s">
        <v>418</v>
      </c>
      <c r="T4" t="s">
        <v>379</v>
      </c>
      <c r="U4" t="s">
        <v>404</v>
      </c>
      <c r="V4" t="s">
        <v>405</v>
      </c>
      <c r="W4" t="s">
        <v>380</v>
      </c>
      <c r="X4" t="s">
        <v>406</v>
      </c>
      <c r="Y4" t="s">
        <v>381</v>
      </c>
      <c r="Z4" t="s">
        <v>382</v>
      </c>
      <c r="AA4" t="s">
        <v>407</v>
      </c>
      <c r="AB4" t="s">
        <v>383</v>
      </c>
      <c r="AC4" t="s">
        <v>384</v>
      </c>
      <c r="AD4" t="s">
        <v>385</v>
      </c>
      <c r="AE4" t="s">
        <v>386</v>
      </c>
      <c r="AF4" t="s">
        <v>419</v>
      </c>
      <c r="AG4" t="s">
        <v>420</v>
      </c>
      <c r="AH4" t="s">
        <v>416</v>
      </c>
    </row>
    <row r="5" spans="1:34" s="146" customFormat="1" ht="15" customHeight="1" x14ac:dyDescent="0.25">
      <c r="A5" s="145">
        <v>43556</v>
      </c>
      <c r="B5" s="19" t="e">
        <f>VLOOKUP(J5,PRACTICE!$A$1:$E$44,5,0)</f>
        <v>#N/A</v>
      </c>
      <c r="C5"/>
      <c r="D5"/>
      <c r="E5" s="20">
        <v>43658.643750000003</v>
      </c>
      <c r="F5"/>
      <c r="G5" t="s">
        <v>387</v>
      </c>
      <c r="H5">
        <v>355634</v>
      </c>
      <c r="I5"/>
      <c r="J5" t="s">
        <v>388</v>
      </c>
      <c r="K5"/>
      <c r="L5"/>
      <c r="M5"/>
      <c r="N5"/>
      <c r="O5"/>
      <c r="P5"/>
      <c r="Q5"/>
      <c r="R5" s="473"/>
      <c r="S5"/>
      <c r="T5"/>
      <c r="U5"/>
      <c r="V5"/>
      <c r="W5"/>
      <c r="X5"/>
      <c r="Y5"/>
      <c r="Z5"/>
      <c r="AA5"/>
      <c r="AB5"/>
      <c r="AC5"/>
      <c r="AD5"/>
      <c r="AE5"/>
      <c r="AF5"/>
      <c r="AG5"/>
      <c r="AH5"/>
    </row>
    <row r="6" spans="1:34" s="146" customFormat="1" ht="15" customHeight="1" x14ac:dyDescent="0.25">
      <c r="A6" s="145">
        <v>43556</v>
      </c>
      <c r="B6" s="19" t="str">
        <f>VLOOKUP(J6,PRACTICE!$A$1:$E$44,5,0)</f>
        <v>NW2</v>
      </c>
      <c r="C6"/>
      <c r="D6"/>
      <c r="E6" t="s">
        <v>389</v>
      </c>
      <c r="F6"/>
      <c r="G6" t="s">
        <v>390</v>
      </c>
      <c r="H6">
        <v>299944</v>
      </c>
      <c r="I6"/>
      <c r="J6" t="s">
        <v>37</v>
      </c>
      <c r="K6"/>
      <c r="L6">
        <v>9080</v>
      </c>
      <c r="M6">
        <v>1699</v>
      </c>
      <c r="N6">
        <v>1702</v>
      </c>
      <c r="O6">
        <v>3</v>
      </c>
      <c r="P6">
        <v>713</v>
      </c>
      <c r="Q6">
        <v>1650</v>
      </c>
      <c r="R6" s="473">
        <v>312</v>
      </c>
      <c r="S6">
        <v>810</v>
      </c>
      <c r="T6">
        <v>38</v>
      </c>
      <c r="U6">
        <v>38</v>
      </c>
      <c r="V6">
        <v>22</v>
      </c>
      <c r="W6">
        <v>45</v>
      </c>
      <c r="X6">
        <v>25</v>
      </c>
      <c r="Y6">
        <v>7</v>
      </c>
      <c r="Z6">
        <v>7</v>
      </c>
      <c r="AA6">
        <v>11</v>
      </c>
      <c r="AB6">
        <v>0</v>
      </c>
      <c r="AC6">
        <v>312</v>
      </c>
      <c r="AD6">
        <v>295</v>
      </c>
      <c r="AE6">
        <v>14</v>
      </c>
      <c r="AF6">
        <v>20</v>
      </c>
      <c r="AG6">
        <v>247</v>
      </c>
      <c r="AH6">
        <v>0</v>
      </c>
    </row>
    <row r="7" spans="1:34" s="146" customFormat="1" ht="15" customHeight="1" x14ac:dyDescent="0.25">
      <c r="A7" s="145">
        <v>43556</v>
      </c>
      <c r="B7" s="19" t="str">
        <f>VLOOKUP(J7,PRACTICE!$A$1:$E$44,5,0)</f>
        <v>NW1</v>
      </c>
      <c r="C7"/>
      <c r="D7"/>
      <c r="E7" s="21">
        <v>43556</v>
      </c>
      <c r="F7"/>
      <c r="G7"/>
      <c r="H7"/>
      <c r="I7"/>
      <c r="J7" t="s">
        <v>38</v>
      </c>
      <c r="K7"/>
      <c r="L7">
        <v>11654</v>
      </c>
      <c r="M7">
        <v>2448</v>
      </c>
      <c r="N7">
        <v>2461</v>
      </c>
      <c r="O7">
        <v>14</v>
      </c>
      <c r="P7">
        <v>770</v>
      </c>
      <c r="Q7">
        <v>2414</v>
      </c>
      <c r="R7" s="473">
        <v>391</v>
      </c>
      <c r="S7">
        <v>1143</v>
      </c>
      <c r="T7">
        <v>498</v>
      </c>
      <c r="U7">
        <v>57</v>
      </c>
      <c r="V7">
        <v>28</v>
      </c>
      <c r="W7">
        <v>54</v>
      </c>
      <c r="X7">
        <v>29</v>
      </c>
      <c r="Y7">
        <v>16</v>
      </c>
      <c r="Z7">
        <v>14</v>
      </c>
      <c r="AA7">
        <v>12</v>
      </c>
      <c r="AB7">
        <v>7</v>
      </c>
      <c r="AC7">
        <v>391</v>
      </c>
      <c r="AD7">
        <v>389</v>
      </c>
      <c r="AE7">
        <v>20</v>
      </c>
      <c r="AF7">
        <v>18</v>
      </c>
      <c r="AG7">
        <v>539</v>
      </c>
      <c r="AH7">
        <v>4</v>
      </c>
    </row>
    <row r="8" spans="1:34" s="146" customFormat="1" ht="15" customHeight="1" x14ac:dyDescent="0.25">
      <c r="A8" s="145">
        <v>43556</v>
      </c>
      <c r="B8" s="19" t="str">
        <f>VLOOKUP(J8,PRACTICE!$A$1:$E$44,5,0)</f>
        <v>NW7</v>
      </c>
      <c r="C8"/>
      <c r="D8"/>
      <c r="E8"/>
      <c r="F8"/>
      <c r="G8"/>
      <c r="H8"/>
      <c r="I8"/>
      <c r="J8" t="s">
        <v>39</v>
      </c>
      <c r="K8"/>
      <c r="L8">
        <v>11160</v>
      </c>
      <c r="M8">
        <v>2088</v>
      </c>
      <c r="N8">
        <v>2121</v>
      </c>
      <c r="O8">
        <v>33</v>
      </c>
      <c r="P8">
        <v>849</v>
      </c>
      <c r="Q8">
        <v>2030</v>
      </c>
      <c r="R8" s="473">
        <v>367</v>
      </c>
      <c r="S8">
        <v>938</v>
      </c>
      <c r="T8">
        <v>192</v>
      </c>
      <c r="U8">
        <v>50</v>
      </c>
      <c r="V8">
        <v>36</v>
      </c>
      <c r="W8">
        <v>39</v>
      </c>
      <c r="X8">
        <v>33</v>
      </c>
      <c r="Y8">
        <v>21</v>
      </c>
      <c r="Z8">
        <v>21</v>
      </c>
      <c r="AA8">
        <v>16</v>
      </c>
      <c r="AB8">
        <v>12</v>
      </c>
      <c r="AC8">
        <v>367</v>
      </c>
      <c r="AD8">
        <v>361</v>
      </c>
      <c r="AE8">
        <v>21</v>
      </c>
      <c r="AF8">
        <v>28</v>
      </c>
      <c r="AG8">
        <v>1293</v>
      </c>
      <c r="AH8">
        <v>18</v>
      </c>
    </row>
    <row r="9" spans="1:34" s="146" customFormat="1" ht="15" customHeight="1" x14ac:dyDescent="0.25">
      <c r="A9" s="145">
        <v>43556</v>
      </c>
      <c r="B9" s="19" t="str">
        <f>VLOOKUP(J9,PRACTICE!$A$1:$E$44,5,0)</f>
        <v>NW5</v>
      </c>
      <c r="C9"/>
      <c r="D9"/>
      <c r="E9"/>
      <c r="F9"/>
      <c r="G9"/>
      <c r="H9"/>
      <c r="I9"/>
      <c r="J9" t="s">
        <v>40</v>
      </c>
      <c r="K9"/>
      <c r="L9">
        <v>3358</v>
      </c>
      <c r="M9">
        <v>774</v>
      </c>
      <c r="N9">
        <v>774</v>
      </c>
      <c r="O9">
        <v>3</v>
      </c>
      <c r="P9">
        <v>247</v>
      </c>
      <c r="Q9">
        <v>763</v>
      </c>
      <c r="R9" s="473">
        <v>131</v>
      </c>
      <c r="S9">
        <v>333</v>
      </c>
      <c r="T9">
        <v>2</v>
      </c>
      <c r="U9">
        <v>2</v>
      </c>
      <c r="V9">
        <v>1</v>
      </c>
      <c r="W9">
        <v>6</v>
      </c>
      <c r="X9">
        <v>1</v>
      </c>
      <c r="Y9">
        <v>3</v>
      </c>
      <c r="Z9">
        <v>3</v>
      </c>
      <c r="AA9">
        <v>2</v>
      </c>
      <c r="AB9">
        <v>1</v>
      </c>
      <c r="AC9">
        <v>131</v>
      </c>
      <c r="AD9">
        <v>109</v>
      </c>
      <c r="AE9">
        <v>9</v>
      </c>
      <c r="AF9">
        <v>2</v>
      </c>
      <c r="AG9">
        <v>450</v>
      </c>
      <c r="AH9">
        <v>9</v>
      </c>
    </row>
    <row r="10" spans="1:34" s="146" customFormat="1" ht="15" customHeight="1" x14ac:dyDescent="0.25">
      <c r="A10" s="145">
        <v>43556</v>
      </c>
      <c r="B10" s="19" t="str">
        <f>VLOOKUP(J10,PRACTICE!$A$1:$E$44,5,0)</f>
        <v>NW4</v>
      </c>
      <c r="C10"/>
      <c r="D10"/>
      <c r="E10"/>
      <c r="F10"/>
      <c r="G10"/>
      <c r="H10"/>
      <c r="I10"/>
      <c r="J10" t="s">
        <v>41</v>
      </c>
      <c r="K10"/>
      <c r="L10">
        <v>12524</v>
      </c>
      <c r="M10">
        <v>2507</v>
      </c>
      <c r="N10">
        <v>2519</v>
      </c>
      <c r="O10">
        <v>12</v>
      </c>
      <c r="P10">
        <v>913</v>
      </c>
      <c r="Q10">
        <v>2460</v>
      </c>
      <c r="R10" s="473">
        <v>393</v>
      </c>
      <c r="S10">
        <v>1031</v>
      </c>
      <c r="T10">
        <v>97</v>
      </c>
      <c r="U10">
        <v>44</v>
      </c>
      <c r="V10">
        <v>27</v>
      </c>
      <c r="W10">
        <v>46</v>
      </c>
      <c r="X10">
        <v>23</v>
      </c>
      <c r="Y10">
        <v>28</v>
      </c>
      <c r="Z10">
        <v>28</v>
      </c>
      <c r="AA10">
        <v>7</v>
      </c>
      <c r="AB10">
        <v>3</v>
      </c>
      <c r="AC10">
        <v>393</v>
      </c>
      <c r="AD10">
        <v>349</v>
      </c>
      <c r="AE10">
        <v>37</v>
      </c>
      <c r="AF10">
        <v>10</v>
      </c>
      <c r="AG10">
        <v>398</v>
      </c>
      <c r="AH10">
        <v>114</v>
      </c>
    </row>
    <row r="11" spans="1:34" s="146" customFormat="1" ht="15" customHeight="1" x14ac:dyDescent="0.25">
      <c r="A11" s="145">
        <v>43556</v>
      </c>
      <c r="B11" s="19" t="str">
        <f>VLOOKUP(J11,PRACTICE!$A$1:$E$44,5,0)</f>
        <v>NW5</v>
      </c>
      <c r="C11"/>
      <c r="D11"/>
      <c r="E11"/>
      <c r="F11"/>
      <c r="G11"/>
      <c r="H11"/>
      <c r="I11"/>
      <c r="J11" t="s">
        <v>42</v>
      </c>
      <c r="K11"/>
      <c r="L11">
        <v>12977</v>
      </c>
      <c r="M11">
        <v>3295</v>
      </c>
      <c r="N11">
        <v>3303</v>
      </c>
      <c r="O11">
        <v>15</v>
      </c>
      <c r="P11">
        <v>1114</v>
      </c>
      <c r="Q11">
        <v>3255</v>
      </c>
      <c r="R11" s="473">
        <v>618</v>
      </c>
      <c r="S11">
        <v>1398</v>
      </c>
      <c r="T11">
        <v>197</v>
      </c>
      <c r="U11">
        <v>54</v>
      </c>
      <c r="V11">
        <v>26</v>
      </c>
      <c r="W11">
        <v>45</v>
      </c>
      <c r="X11">
        <v>24</v>
      </c>
      <c r="Y11">
        <v>54</v>
      </c>
      <c r="Z11">
        <v>48</v>
      </c>
      <c r="AA11">
        <v>9</v>
      </c>
      <c r="AB11">
        <v>6</v>
      </c>
      <c r="AC11">
        <v>618</v>
      </c>
      <c r="AD11">
        <v>605</v>
      </c>
      <c r="AE11">
        <v>37</v>
      </c>
      <c r="AF11">
        <v>69</v>
      </c>
      <c r="AG11">
        <v>1989</v>
      </c>
      <c r="AH11">
        <v>2</v>
      </c>
    </row>
    <row r="12" spans="1:34" s="146" customFormat="1" ht="15" customHeight="1" x14ac:dyDescent="0.25">
      <c r="A12" s="145">
        <v>43556</v>
      </c>
      <c r="B12" s="19" t="str">
        <f>VLOOKUP(J12,PRACTICE!$A$1:$E$44,5,0)</f>
        <v>NW3</v>
      </c>
      <c r="C12"/>
      <c r="D12"/>
      <c r="E12"/>
      <c r="F12"/>
      <c r="G12"/>
      <c r="H12"/>
      <c r="I12"/>
      <c r="J12" t="s">
        <v>43</v>
      </c>
      <c r="K12"/>
      <c r="L12">
        <v>11995</v>
      </c>
      <c r="M12">
        <v>1772</v>
      </c>
      <c r="N12">
        <v>1773</v>
      </c>
      <c r="O12">
        <v>1</v>
      </c>
      <c r="P12">
        <v>818</v>
      </c>
      <c r="Q12">
        <v>1675</v>
      </c>
      <c r="R12" s="473">
        <v>285</v>
      </c>
      <c r="S12">
        <v>898</v>
      </c>
      <c r="T12">
        <v>6</v>
      </c>
      <c r="U12">
        <v>60</v>
      </c>
      <c r="V12">
        <v>48</v>
      </c>
      <c r="W12">
        <v>59</v>
      </c>
      <c r="X12">
        <v>36</v>
      </c>
      <c r="Y12">
        <v>9</v>
      </c>
      <c r="Z12">
        <v>9</v>
      </c>
      <c r="AA12">
        <v>6</v>
      </c>
      <c r="AB12">
        <v>0</v>
      </c>
      <c r="AC12">
        <v>285</v>
      </c>
      <c r="AD12">
        <v>272</v>
      </c>
      <c r="AE12">
        <v>25</v>
      </c>
      <c r="AF12">
        <v>46</v>
      </c>
      <c r="AG12">
        <v>1062</v>
      </c>
      <c r="AH12">
        <v>9</v>
      </c>
    </row>
    <row r="13" spans="1:34" s="146" customFormat="1" ht="15" customHeight="1" x14ac:dyDescent="0.25">
      <c r="A13" s="145">
        <v>43556</v>
      </c>
      <c r="B13" s="19" t="str">
        <f>VLOOKUP(J13,PRACTICE!$A$1:$E$44,5,0)</f>
        <v>NW5</v>
      </c>
      <c r="C13"/>
      <c r="D13"/>
      <c r="E13"/>
      <c r="F13"/>
      <c r="G13"/>
      <c r="H13"/>
      <c r="I13"/>
      <c r="J13" t="s">
        <v>44</v>
      </c>
      <c r="K13"/>
      <c r="L13">
        <v>6694</v>
      </c>
      <c r="M13">
        <v>1390</v>
      </c>
      <c r="N13">
        <v>1396</v>
      </c>
      <c r="O13">
        <v>6</v>
      </c>
      <c r="P13">
        <v>515</v>
      </c>
      <c r="Q13">
        <v>1359</v>
      </c>
      <c r="R13" s="473">
        <v>240</v>
      </c>
      <c r="S13">
        <v>639</v>
      </c>
      <c r="T13">
        <v>49</v>
      </c>
      <c r="U13">
        <v>10</v>
      </c>
      <c r="V13">
        <v>9</v>
      </c>
      <c r="W13">
        <v>29</v>
      </c>
      <c r="X13">
        <v>7</v>
      </c>
      <c r="Y13">
        <v>10</v>
      </c>
      <c r="Z13">
        <v>10</v>
      </c>
      <c r="AA13">
        <v>5</v>
      </c>
      <c r="AB13">
        <v>5</v>
      </c>
      <c r="AC13">
        <v>240</v>
      </c>
      <c r="AD13">
        <v>228</v>
      </c>
      <c r="AE13">
        <v>19</v>
      </c>
      <c r="AF13">
        <v>3</v>
      </c>
      <c r="AG13">
        <v>171</v>
      </c>
      <c r="AH13">
        <v>0</v>
      </c>
    </row>
    <row r="14" spans="1:34" s="146" customFormat="1" ht="15" customHeight="1" x14ac:dyDescent="0.25">
      <c r="A14" s="145">
        <v>43556</v>
      </c>
      <c r="B14" s="19" t="str">
        <f>VLOOKUP(J14,PRACTICE!$A$1:$E$44,5,0)</f>
        <v>NW3</v>
      </c>
      <c r="C14"/>
      <c r="D14"/>
      <c r="E14"/>
      <c r="F14"/>
      <c r="G14"/>
      <c r="H14"/>
      <c r="I14"/>
      <c r="J14" t="s">
        <v>45</v>
      </c>
      <c r="K14"/>
      <c r="L14">
        <v>3412</v>
      </c>
      <c r="M14">
        <v>468</v>
      </c>
      <c r="N14">
        <v>468</v>
      </c>
      <c r="O14">
        <v>0</v>
      </c>
      <c r="P14">
        <v>105</v>
      </c>
      <c r="Q14">
        <v>464</v>
      </c>
      <c r="R14" s="473">
        <v>111</v>
      </c>
      <c r="S14">
        <v>149</v>
      </c>
      <c r="T14">
        <v>16</v>
      </c>
      <c r="U14">
        <v>35</v>
      </c>
      <c r="V14">
        <v>33</v>
      </c>
      <c r="W14">
        <v>24</v>
      </c>
      <c r="X14">
        <v>23</v>
      </c>
      <c r="Y14">
        <v>1</v>
      </c>
      <c r="Z14">
        <v>1</v>
      </c>
      <c r="AA14">
        <v>7</v>
      </c>
      <c r="AB14">
        <v>4</v>
      </c>
      <c r="AC14">
        <v>111</v>
      </c>
      <c r="AD14">
        <v>108</v>
      </c>
      <c r="AE14">
        <v>12</v>
      </c>
      <c r="AF14">
        <v>6</v>
      </c>
      <c r="AG14">
        <v>249</v>
      </c>
      <c r="AH14">
        <v>35</v>
      </c>
    </row>
    <row r="15" spans="1:34" s="146" customFormat="1" ht="15" customHeight="1" x14ac:dyDescent="0.25">
      <c r="A15" s="145">
        <v>43556</v>
      </c>
      <c r="B15" s="19" t="str">
        <f>VLOOKUP(J15,PRACTICE!$A$1:$E$44,5,0)</f>
        <v>NW1</v>
      </c>
      <c r="C15"/>
      <c r="D15"/>
      <c r="E15"/>
      <c r="F15"/>
      <c r="G15"/>
      <c r="H15"/>
      <c r="I15"/>
      <c r="J15" t="s">
        <v>46</v>
      </c>
      <c r="K15"/>
      <c r="L15">
        <v>4780</v>
      </c>
      <c r="M15">
        <v>983</v>
      </c>
      <c r="N15">
        <v>987</v>
      </c>
      <c r="O15">
        <v>4</v>
      </c>
      <c r="P15">
        <v>356</v>
      </c>
      <c r="Q15">
        <v>963</v>
      </c>
      <c r="R15" s="473">
        <v>163</v>
      </c>
      <c r="S15">
        <v>425</v>
      </c>
      <c r="T15">
        <v>2</v>
      </c>
      <c r="U15">
        <v>25</v>
      </c>
      <c r="V15">
        <v>24</v>
      </c>
      <c r="W15">
        <v>30</v>
      </c>
      <c r="X15">
        <v>21</v>
      </c>
      <c r="Y15">
        <v>2</v>
      </c>
      <c r="Z15">
        <v>2</v>
      </c>
      <c r="AA15">
        <v>3</v>
      </c>
      <c r="AB15">
        <v>0</v>
      </c>
      <c r="AC15">
        <v>163</v>
      </c>
      <c r="AD15">
        <v>160</v>
      </c>
      <c r="AE15">
        <v>13</v>
      </c>
      <c r="AF15">
        <v>2</v>
      </c>
      <c r="AG15">
        <v>92</v>
      </c>
      <c r="AH15">
        <v>52</v>
      </c>
    </row>
    <row r="16" spans="1:34" s="146" customFormat="1" ht="15" customHeight="1" x14ac:dyDescent="0.25">
      <c r="A16" s="145">
        <v>43556</v>
      </c>
      <c r="B16" s="19" t="str">
        <f>VLOOKUP(J16,PRACTICE!$A$1:$E$44,5,0)</f>
        <v>NW7</v>
      </c>
      <c r="C16"/>
      <c r="D16"/>
      <c r="E16"/>
      <c r="F16"/>
      <c r="G16"/>
      <c r="H16"/>
      <c r="I16"/>
      <c r="J16" t="s">
        <v>47</v>
      </c>
      <c r="K16"/>
      <c r="L16">
        <v>11087</v>
      </c>
      <c r="M16">
        <v>2465</v>
      </c>
      <c r="N16">
        <v>2471</v>
      </c>
      <c r="O16">
        <v>6</v>
      </c>
      <c r="P16">
        <v>880</v>
      </c>
      <c r="Q16">
        <v>2425</v>
      </c>
      <c r="R16" s="473">
        <v>457</v>
      </c>
      <c r="S16">
        <v>1118</v>
      </c>
      <c r="T16">
        <v>133</v>
      </c>
      <c r="U16">
        <v>78</v>
      </c>
      <c r="V16">
        <v>48</v>
      </c>
      <c r="W16">
        <v>61</v>
      </c>
      <c r="X16">
        <v>45</v>
      </c>
      <c r="Y16">
        <v>43</v>
      </c>
      <c r="Z16">
        <v>40</v>
      </c>
      <c r="AA16">
        <v>9</v>
      </c>
      <c r="AB16">
        <v>7</v>
      </c>
      <c r="AC16">
        <v>457</v>
      </c>
      <c r="AD16">
        <v>454</v>
      </c>
      <c r="AE16">
        <v>38</v>
      </c>
      <c r="AF16">
        <v>30</v>
      </c>
      <c r="AG16">
        <v>1587</v>
      </c>
      <c r="AH16">
        <v>1</v>
      </c>
    </row>
    <row r="17" spans="1:44" s="146" customFormat="1" ht="15" customHeight="1" x14ac:dyDescent="0.25">
      <c r="A17" s="145">
        <v>43556</v>
      </c>
      <c r="B17" s="19" t="str">
        <f>VLOOKUP(J17,PRACTICE!$A$1:$E$44,5,0)</f>
        <v>NW5</v>
      </c>
      <c r="C17"/>
      <c r="D17"/>
      <c r="E17"/>
      <c r="F17"/>
      <c r="G17"/>
      <c r="H17"/>
      <c r="I17"/>
      <c r="J17" t="s">
        <v>48</v>
      </c>
      <c r="K17"/>
      <c r="L17">
        <v>3535</v>
      </c>
      <c r="M17">
        <v>720</v>
      </c>
      <c r="N17">
        <v>722</v>
      </c>
      <c r="O17">
        <v>5</v>
      </c>
      <c r="P17">
        <v>259</v>
      </c>
      <c r="Q17">
        <v>715</v>
      </c>
      <c r="R17" s="473">
        <v>112</v>
      </c>
      <c r="S17">
        <v>324</v>
      </c>
      <c r="T17">
        <v>0</v>
      </c>
      <c r="U17">
        <v>20</v>
      </c>
      <c r="V17">
        <v>11</v>
      </c>
      <c r="W17">
        <v>20</v>
      </c>
      <c r="X17">
        <v>16</v>
      </c>
      <c r="Y17">
        <v>5</v>
      </c>
      <c r="Z17">
        <v>5</v>
      </c>
      <c r="AA17">
        <v>1</v>
      </c>
      <c r="AB17">
        <v>0</v>
      </c>
      <c r="AC17">
        <v>112</v>
      </c>
      <c r="AD17">
        <v>111</v>
      </c>
      <c r="AE17">
        <v>4</v>
      </c>
      <c r="AF17">
        <v>2</v>
      </c>
      <c r="AG17">
        <v>76</v>
      </c>
      <c r="AH17">
        <v>0</v>
      </c>
    </row>
    <row r="18" spans="1:44" s="146" customFormat="1" ht="15" customHeight="1" x14ac:dyDescent="0.25">
      <c r="A18" s="145">
        <v>43556</v>
      </c>
      <c r="B18" s="19" t="str">
        <f>VLOOKUP(J18,PRACTICE!$A$1:$E$44,5,0)</f>
        <v>NW7</v>
      </c>
      <c r="C18"/>
      <c r="D18"/>
      <c r="E18"/>
      <c r="F18"/>
      <c r="G18"/>
      <c r="H18"/>
      <c r="I18"/>
      <c r="J18" t="s">
        <v>49</v>
      </c>
      <c r="K18"/>
      <c r="L18">
        <v>14915</v>
      </c>
      <c r="M18">
        <v>2991</v>
      </c>
      <c r="N18">
        <v>3002</v>
      </c>
      <c r="O18">
        <v>18</v>
      </c>
      <c r="P18">
        <v>1186</v>
      </c>
      <c r="Q18">
        <v>2908</v>
      </c>
      <c r="R18" s="473">
        <v>485</v>
      </c>
      <c r="S18">
        <v>1412</v>
      </c>
      <c r="T18">
        <v>717</v>
      </c>
      <c r="U18">
        <v>93</v>
      </c>
      <c r="V18">
        <v>59</v>
      </c>
      <c r="W18">
        <v>85</v>
      </c>
      <c r="X18">
        <v>60</v>
      </c>
      <c r="Y18">
        <v>34</v>
      </c>
      <c r="Z18">
        <v>32</v>
      </c>
      <c r="AA18">
        <v>16</v>
      </c>
      <c r="AB18">
        <v>8</v>
      </c>
      <c r="AC18">
        <v>485</v>
      </c>
      <c r="AD18">
        <v>471</v>
      </c>
      <c r="AE18">
        <v>45</v>
      </c>
      <c r="AF18">
        <v>61</v>
      </c>
      <c r="AG18">
        <v>1695</v>
      </c>
      <c r="AH18">
        <v>27</v>
      </c>
    </row>
    <row r="19" spans="1:44" s="146" customFormat="1" ht="15" customHeight="1" x14ac:dyDescent="0.25">
      <c r="A19" s="145">
        <v>43556</v>
      </c>
      <c r="B19" s="19" t="str">
        <f>VLOOKUP(J19,PRACTICE!$A$1:$E$44,5,0)</f>
        <v>NW4</v>
      </c>
      <c r="C19"/>
      <c r="D19"/>
      <c r="E19"/>
      <c r="F19"/>
      <c r="G19"/>
      <c r="H19"/>
      <c r="I19"/>
      <c r="J19" t="s">
        <v>50</v>
      </c>
      <c r="K19"/>
      <c r="L19">
        <v>10684</v>
      </c>
      <c r="M19">
        <v>3042</v>
      </c>
      <c r="N19">
        <v>3053</v>
      </c>
      <c r="O19">
        <v>11</v>
      </c>
      <c r="P19">
        <v>1399</v>
      </c>
      <c r="Q19">
        <v>3002</v>
      </c>
      <c r="R19" s="473">
        <v>431</v>
      </c>
      <c r="S19">
        <v>1615</v>
      </c>
      <c r="T19">
        <v>230</v>
      </c>
      <c r="U19">
        <v>28</v>
      </c>
      <c r="V19">
        <v>20</v>
      </c>
      <c r="W19">
        <v>27</v>
      </c>
      <c r="X19">
        <v>17</v>
      </c>
      <c r="Y19">
        <v>41</v>
      </c>
      <c r="Z19">
        <v>36</v>
      </c>
      <c r="AA19">
        <v>5</v>
      </c>
      <c r="AB19">
        <v>0</v>
      </c>
      <c r="AC19">
        <v>431</v>
      </c>
      <c r="AD19">
        <v>395</v>
      </c>
      <c r="AE19">
        <v>26</v>
      </c>
      <c r="AF19">
        <v>11</v>
      </c>
      <c r="AG19">
        <v>477</v>
      </c>
      <c r="AH19">
        <v>26</v>
      </c>
    </row>
    <row r="20" spans="1:44" s="146" customFormat="1" ht="15" customHeight="1" x14ac:dyDescent="0.25">
      <c r="A20" s="145">
        <v>43556</v>
      </c>
      <c r="B20" s="19" t="str">
        <f>VLOOKUP(J20,PRACTICE!$A$1:$E$44,5,0)</f>
        <v>NW2</v>
      </c>
      <c r="C20"/>
      <c r="D20"/>
      <c r="E20"/>
      <c r="F20"/>
      <c r="G20"/>
      <c r="H20"/>
      <c r="I20"/>
      <c r="J20" t="s">
        <v>51</v>
      </c>
      <c r="K20"/>
      <c r="L20">
        <v>13864</v>
      </c>
      <c r="M20">
        <v>2342</v>
      </c>
      <c r="N20">
        <v>2349</v>
      </c>
      <c r="O20">
        <v>7</v>
      </c>
      <c r="P20">
        <v>1104</v>
      </c>
      <c r="Q20">
        <v>2244</v>
      </c>
      <c r="R20" s="473">
        <v>387</v>
      </c>
      <c r="S20">
        <v>1189</v>
      </c>
      <c r="T20">
        <v>70</v>
      </c>
      <c r="U20">
        <v>53</v>
      </c>
      <c r="V20">
        <v>33</v>
      </c>
      <c r="W20">
        <v>58</v>
      </c>
      <c r="X20">
        <v>32</v>
      </c>
      <c r="Y20">
        <v>18</v>
      </c>
      <c r="Z20">
        <v>17</v>
      </c>
      <c r="AA20">
        <v>11</v>
      </c>
      <c r="AB20">
        <v>0</v>
      </c>
      <c r="AC20">
        <v>387</v>
      </c>
      <c r="AD20">
        <v>346</v>
      </c>
      <c r="AE20">
        <v>18</v>
      </c>
      <c r="AF20">
        <v>20</v>
      </c>
      <c r="AG20">
        <v>318</v>
      </c>
      <c r="AH20">
        <v>117</v>
      </c>
    </row>
    <row r="21" spans="1:44" s="146" customFormat="1" ht="15" customHeight="1" x14ac:dyDescent="0.25">
      <c r="A21" s="145">
        <v>43556</v>
      </c>
      <c r="B21" s="19" t="str">
        <f>VLOOKUP(J21,PRACTICE!$A$1:$E$44,5,0)</f>
        <v>NW1</v>
      </c>
      <c r="C21"/>
      <c r="D21"/>
      <c r="E21"/>
      <c r="F21"/>
      <c r="G21"/>
      <c r="H21"/>
      <c r="I21"/>
      <c r="J21" t="s">
        <v>52</v>
      </c>
      <c r="K21"/>
      <c r="L21">
        <v>8264</v>
      </c>
      <c r="M21">
        <v>1879</v>
      </c>
      <c r="N21">
        <v>1892</v>
      </c>
      <c r="O21">
        <v>13</v>
      </c>
      <c r="P21">
        <v>754</v>
      </c>
      <c r="Q21">
        <v>1836</v>
      </c>
      <c r="R21" s="473">
        <v>269</v>
      </c>
      <c r="S21">
        <v>838</v>
      </c>
      <c r="T21">
        <v>15</v>
      </c>
      <c r="U21">
        <v>55</v>
      </c>
      <c r="V21">
        <v>36</v>
      </c>
      <c r="W21">
        <v>63</v>
      </c>
      <c r="X21">
        <v>45</v>
      </c>
      <c r="Y21">
        <v>20</v>
      </c>
      <c r="Z21">
        <v>19</v>
      </c>
      <c r="AA21">
        <v>3</v>
      </c>
      <c r="AB21">
        <v>0</v>
      </c>
      <c r="AC21">
        <v>269</v>
      </c>
      <c r="AD21">
        <v>229</v>
      </c>
      <c r="AE21">
        <v>21</v>
      </c>
      <c r="AF21">
        <v>30</v>
      </c>
      <c r="AG21">
        <v>554</v>
      </c>
      <c r="AH21">
        <v>0</v>
      </c>
      <c r="AI21" s="469"/>
      <c r="AJ21" s="469"/>
      <c r="AK21" s="469"/>
      <c r="AL21" s="469"/>
      <c r="AM21" s="469"/>
      <c r="AN21" s="469"/>
      <c r="AO21" s="469"/>
      <c r="AP21" s="469"/>
      <c r="AQ21" s="469"/>
      <c r="AR21" s="469"/>
    </row>
    <row r="22" spans="1:44" s="146" customFormat="1" ht="15" customHeight="1" x14ac:dyDescent="0.25">
      <c r="A22" s="145">
        <v>43556</v>
      </c>
      <c r="B22" s="19" t="str">
        <f>VLOOKUP(J22,PRACTICE!$A$1:$E$44,5,0)</f>
        <v>NW3</v>
      </c>
      <c r="C22"/>
      <c r="D22"/>
      <c r="E22"/>
      <c r="F22"/>
      <c r="G22"/>
      <c r="H22"/>
      <c r="I22"/>
      <c r="J22" t="s">
        <v>53</v>
      </c>
      <c r="K22"/>
      <c r="L22">
        <v>9461</v>
      </c>
      <c r="M22">
        <v>1672</v>
      </c>
      <c r="N22">
        <v>1674</v>
      </c>
      <c r="O22">
        <v>3</v>
      </c>
      <c r="P22">
        <v>571</v>
      </c>
      <c r="Q22">
        <v>1596</v>
      </c>
      <c r="R22" s="473">
        <v>257</v>
      </c>
      <c r="S22">
        <v>672</v>
      </c>
      <c r="T22">
        <v>4</v>
      </c>
      <c r="U22">
        <v>78</v>
      </c>
      <c r="V22">
        <v>49</v>
      </c>
      <c r="W22">
        <v>186</v>
      </c>
      <c r="X22">
        <v>37</v>
      </c>
      <c r="Y22">
        <v>6</v>
      </c>
      <c r="Z22">
        <v>6</v>
      </c>
      <c r="AA22">
        <v>11</v>
      </c>
      <c r="AB22">
        <v>10</v>
      </c>
      <c r="AC22">
        <v>257</v>
      </c>
      <c r="AD22">
        <v>239</v>
      </c>
      <c r="AE22">
        <v>16</v>
      </c>
      <c r="AF22">
        <v>37</v>
      </c>
      <c r="AG22">
        <v>1199</v>
      </c>
      <c r="AH22">
        <v>19</v>
      </c>
    </row>
    <row r="23" spans="1:44" s="146" customFormat="1" ht="15" customHeight="1" x14ac:dyDescent="0.25">
      <c r="A23" s="145">
        <v>43556</v>
      </c>
      <c r="B23" s="19" t="str">
        <f>VLOOKUP(J23,PRACTICE!$A$1:$E$44,5,0)</f>
        <v>NW3</v>
      </c>
      <c r="C23"/>
      <c r="D23"/>
      <c r="E23"/>
      <c r="F23"/>
      <c r="G23"/>
      <c r="H23"/>
      <c r="I23"/>
      <c r="J23" t="s">
        <v>54</v>
      </c>
      <c r="K23"/>
      <c r="L23">
        <v>6589</v>
      </c>
      <c r="M23">
        <v>1282</v>
      </c>
      <c r="N23">
        <v>1283</v>
      </c>
      <c r="O23">
        <v>1</v>
      </c>
      <c r="P23">
        <v>488</v>
      </c>
      <c r="Q23">
        <v>1263</v>
      </c>
      <c r="R23" s="473">
        <v>239</v>
      </c>
      <c r="S23">
        <v>588</v>
      </c>
      <c r="T23">
        <v>9</v>
      </c>
      <c r="U23">
        <v>31</v>
      </c>
      <c r="V23">
        <v>15</v>
      </c>
      <c r="W23">
        <v>28</v>
      </c>
      <c r="X23">
        <v>13</v>
      </c>
      <c r="Y23">
        <v>8</v>
      </c>
      <c r="Z23">
        <v>8</v>
      </c>
      <c r="AA23">
        <v>5</v>
      </c>
      <c r="AB23">
        <v>4</v>
      </c>
      <c r="AC23">
        <v>239</v>
      </c>
      <c r="AD23">
        <v>227</v>
      </c>
      <c r="AE23">
        <v>8</v>
      </c>
      <c r="AF23">
        <v>3</v>
      </c>
      <c r="AG23">
        <v>269</v>
      </c>
      <c r="AH23">
        <v>18</v>
      </c>
    </row>
    <row r="24" spans="1:44" s="146" customFormat="1" ht="15" customHeight="1" x14ac:dyDescent="0.25">
      <c r="A24" s="145">
        <v>43556</v>
      </c>
      <c r="B24" s="19" t="str">
        <f>VLOOKUP(J24,PRACTICE!$A$1:$E$44,5,0)</f>
        <v>NW6</v>
      </c>
      <c r="C24"/>
      <c r="D24"/>
      <c r="E24"/>
      <c r="F24"/>
      <c r="G24"/>
      <c r="H24"/>
      <c r="I24"/>
      <c r="J24" t="s">
        <v>55</v>
      </c>
      <c r="K24"/>
      <c r="L24">
        <v>5646</v>
      </c>
      <c r="M24">
        <v>1014</v>
      </c>
      <c r="N24">
        <v>1018</v>
      </c>
      <c r="O24">
        <v>5</v>
      </c>
      <c r="P24">
        <v>451</v>
      </c>
      <c r="Q24">
        <v>995</v>
      </c>
      <c r="R24" s="473">
        <v>164</v>
      </c>
      <c r="S24">
        <v>500</v>
      </c>
      <c r="T24">
        <v>1</v>
      </c>
      <c r="U24">
        <v>20</v>
      </c>
      <c r="V24">
        <v>13</v>
      </c>
      <c r="W24">
        <v>22</v>
      </c>
      <c r="X24">
        <v>16</v>
      </c>
      <c r="Y24">
        <v>7</v>
      </c>
      <c r="Z24">
        <v>7</v>
      </c>
      <c r="AA24">
        <v>2</v>
      </c>
      <c r="AB24">
        <v>1</v>
      </c>
      <c r="AC24">
        <v>164</v>
      </c>
      <c r="AD24">
        <v>131</v>
      </c>
      <c r="AE24">
        <v>2</v>
      </c>
      <c r="AF24">
        <v>12</v>
      </c>
      <c r="AG24">
        <v>576</v>
      </c>
      <c r="AH24">
        <v>75</v>
      </c>
    </row>
    <row r="25" spans="1:44" s="146" customFormat="1" ht="15" customHeight="1" x14ac:dyDescent="0.25">
      <c r="A25" s="145">
        <v>43556</v>
      </c>
      <c r="B25" s="19" t="str">
        <f>VLOOKUP(J25,PRACTICE!$A$1:$E$44,5,0)</f>
        <v>NW6</v>
      </c>
      <c r="C25"/>
      <c r="D25"/>
      <c r="E25"/>
      <c r="F25"/>
      <c r="G25"/>
      <c r="H25"/>
      <c r="I25"/>
      <c r="J25" t="s">
        <v>371</v>
      </c>
      <c r="K25"/>
      <c r="L25">
        <v>15298</v>
      </c>
      <c r="M25">
        <v>3049</v>
      </c>
      <c r="N25">
        <v>3057</v>
      </c>
      <c r="O25">
        <v>8</v>
      </c>
      <c r="P25">
        <v>1295</v>
      </c>
      <c r="Q25">
        <v>2943</v>
      </c>
      <c r="R25" s="473">
        <v>469</v>
      </c>
      <c r="S25">
        <v>1493</v>
      </c>
      <c r="T25">
        <v>485</v>
      </c>
      <c r="U25">
        <v>81</v>
      </c>
      <c r="V25">
        <v>51</v>
      </c>
      <c r="W25">
        <v>75</v>
      </c>
      <c r="X25">
        <v>57</v>
      </c>
      <c r="Y25">
        <v>25</v>
      </c>
      <c r="Z25">
        <v>20</v>
      </c>
      <c r="AA25">
        <v>19</v>
      </c>
      <c r="AB25">
        <v>8</v>
      </c>
      <c r="AC25">
        <v>469</v>
      </c>
      <c r="AD25">
        <v>423</v>
      </c>
      <c r="AE25">
        <v>29</v>
      </c>
      <c r="AF25">
        <v>53</v>
      </c>
      <c r="AG25">
        <v>1517</v>
      </c>
      <c r="AH25">
        <v>110</v>
      </c>
    </row>
    <row r="26" spans="1:44" s="146" customFormat="1" ht="15" customHeight="1" x14ac:dyDescent="0.25">
      <c r="A26" s="145">
        <v>43556</v>
      </c>
      <c r="B26" s="19" t="str">
        <f>VLOOKUP(J26,PRACTICE!$A$1:$E$44,5,0)</f>
        <v>NW1</v>
      </c>
      <c r="C26"/>
      <c r="D26"/>
      <c r="E26"/>
      <c r="F26"/>
      <c r="G26"/>
      <c r="H26"/>
      <c r="I26"/>
      <c r="J26" t="s">
        <v>56</v>
      </c>
      <c r="K26"/>
      <c r="L26">
        <v>14714</v>
      </c>
      <c r="M26">
        <v>1661</v>
      </c>
      <c r="N26">
        <v>1667</v>
      </c>
      <c r="O26">
        <v>6</v>
      </c>
      <c r="P26">
        <v>557</v>
      </c>
      <c r="Q26">
        <v>1644</v>
      </c>
      <c r="R26" s="473">
        <v>322</v>
      </c>
      <c r="S26">
        <v>695</v>
      </c>
      <c r="T26">
        <v>210</v>
      </c>
      <c r="U26">
        <v>30</v>
      </c>
      <c r="V26">
        <v>16</v>
      </c>
      <c r="W26">
        <v>30</v>
      </c>
      <c r="X26">
        <v>17</v>
      </c>
      <c r="Y26">
        <v>15</v>
      </c>
      <c r="Z26">
        <v>15</v>
      </c>
      <c r="AA26">
        <v>8</v>
      </c>
      <c r="AB26">
        <v>2</v>
      </c>
      <c r="AC26">
        <v>322</v>
      </c>
      <c r="AD26">
        <v>306</v>
      </c>
      <c r="AE26">
        <v>5</v>
      </c>
      <c r="AF26">
        <v>7</v>
      </c>
      <c r="AG26">
        <v>239</v>
      </c>
      <c r="AH26">
        <v>35</v>
      </c>
    </row>
    <row r="27" spans="1:44" s="146" customFormat="1" ht="15" customHeight="1" x14ac:dyDescent="0.25">
      <c r="A27" s="145">
        <v>43556</v>
      </c>
      <c r="B27" s="19" t="str">
        <f>VLOOKUP(J27,PRACTICE!$A$1:$E$44,5,0)</f>
        <v>NW8</v>
      </c>
      <c r="C27"/>
      <c r="D27"/>
      <c r="E27"/>
      <c r="F27"/>
      <c r="G27"/>
      <c r="H27"/>
      <c r="I27"/>
      <c r="J27" t="s">
        <v>57</v>
      </c>
      <c r="K27"/>
      <c r="L27">
        <v>8399</v>
      </c>
      <c r="M27">
        <v>1612</v>
      </c>
      <c r="N27">
        <v>1612</v>
      </c>
      <c r="O27">
        <v>0</v>
      </c>
      <c r="P27">
        <v>738</v>
      </c>
      <c r="Q27">
        <v>1591</v>
      </c>
      <c r="R27" s="473">
        <v>260</v>
      </c>
      <c r="S27">
        <v>848</v>
      </c>
      <c r="T27">
        <v>28</v>
      </c>
      <c r="U27">
        <v>19</v>
      </c>
      <c r="V27">
        <v>5</v>
      </c>
      <c r="W27">
        <v>14</v>
      </c>
      <c r="X27">
        <v>0</v>
      </c>
      <c r="Y27">
        <v>10</v>
      </c>
      <c r="Z27">
        <v>10</v>
      </c>
      <c r="AA27">
        <v>9</v>
      </c>
      <c r="AB27">
        <v>7</v>
      </c>
      <c r="AC27">
        <v>260</v>
      </c>
      <c r="AD27">
        <v>244</v>
      </c>
      <c r="AE27">
        <v>8</v>
      </c>
      <c r="AF27">
        <v>4</v>
      </c>
      <c r="AG27">
        <v>725</v>
      </c>
      <c r="AH27">
        <v>40</v>
      </c>
    </row>
    <row r="28" spans="1:44" s="146" customFormat="1" ht="15" customHeight="1" x14ac:dyDescent="0.25">
      <c r="A28" s="145">
        <v>43556</v>
      </c>
      <c r="B28" s="19" t="str">
        <f>VLOOKUP(J28,PRACTICE!$A$1:$E$44,5,0)</f>
        <v>NW8</v>
      </c>
      <c r="C28"/>
      <c r="D28"/>
      <c r="E28"/>
      <c r="F28"/>
      <c r="G28"/>
      <c r="H28"/>
      <c r="I28"/>
      <c r="J28" t="s">
        <v>58</v>
      </c>
      <c r="K28"/>
      <c r="L28">
        <v>9076</v>
      </c>
      <c r="M28">
        <v>1929</v>
      </c>
      <c r="N28">
        <v>1933</v>
      </c>
      <c r="O28">
        <v>4</v>
      </c>
      <c r="P28">
        <v>810</v>
      </c>
      <c r="Q28">
        <v>1895</v>
      </c>
      <c r="R28" s="473">
        <v>293</v>
      </c>
      <c r="S28">
        <v>971</v>
      </c>
      <c r="T28">
        <v>481</v>
      </c>
      <c r="U28">
        <v>11</v>
      </c>
      <c r="V28">
        <v>7</v>
      </c>
      <c r="W28">
        <v>16</v>
      </c>
      <c r="X28">
        <v>7</v>
      </c>
      <c r="Y28">
        <v>14</v>
      </c>
      <c r="Z28">
        <v>14</v>
      </c>
      <c r="AA28">
        <v>5</v>
      </c>
      <c r="AB28">
        <v>4</v>
      </c>
      <c r="AC28">
        <v>293</v>
      </c>
      <c r="AD28">
        <v>290</v>
      </c>
      <c r="AE28">
        <v>12</v>
      </c>
      <c r="AF28">
        <v>13</v>
      </c>
      <c r="AG28">
        <v>714</v>
      </c>
      <c r="AH28">
        <v>75</v>
      </c>
    </row>
    <row r="29" spans="1:44" s="146" customFormat="1" ht="15" customHeight="1" x14ac:dyDescent="0.25">
      <c r="A29" s="145">
        <v>43556</v>
      </c>
      <c r="B29" s="19" t="str">
        <f>VLOOKUP(J29,PRACTICE!$A$1:$E$44,5,0)</f>
        <v>NW6</v>
      </c>
      <c r="C29"/>
      <c r="D29"/>
      <c r="E29"/>
      <c r="F29"/>
      <c r="G29"/>
      <c r="H29"/>
      <c r="I29"/>
      <c r="J29" t="s">
        <v>59</v>
      </c>
      <c r="K29"/>
      <c r="L29">
        <v>4393</v>
      </c>
      <c r="M29">
        <v>885</v>
      </c>
      <c r="N29">
        <v>890</v>
      </c>
      <c r="O29">
        <v>5</v>
      </c>
      <c r="P29">
        <v>239</v>
      </c>
      <c r="Q29">
        <v>864</v>
      </c>
      <c r="R29" s="473">
        <v>142</v>
      </c>
      <c r="S29">
        <v>314</v>
      </c>
      <c r="T29">
        <v>4</v>
      </c>
      <c r="U29">
        <v>11</v>
      </c>
      <c r="V29">
        <v>7</v>
      </c>
      <c r="W29">
        <v>9</v>
      </c>
      <c r="X29">
        <v>7</v>
      </c>
      <c r="Y29">
        <v>3</v>
      </c>
      <c r="Z29">
        <v>3</v>
      </c>
      <c r="AA29">
        <v>6</v>
      </c>
      <c r="AB29">
        <v>4</v>
      </c>
      <c r="AC29">
        <v>142</v>
      </c>
      <c r="AD29">
        <v>138</v>
      </c>
      <c r="AE29">
        <v>1</v>
      </c>
      <c r="AF29">
        <v>2</v>
      </c>
      <c r="AG29">
        <v>71</v>
      </c>
      <c r="AH29">
        <v>75</v>
      </c>
    </row>
    <row r="30" spans="1:44" s="146" customFormat="1" ht="15" customHeight="1" x14ac:dyDescent="0.25">
      <c r="A30" s="145">
        <v>43556</v>
      </c>
      <c r="B30" s="19" t="str">
        <f>VLOOKUP(J30,PRACTICE!$A$1:$E$44,5,0)</f>
        <v>NW4</v>
      </c>
      <c r="C30"/>
      <c r="D30"/>
      <c r="E30"/>
      <c r="F30"/>
      <c r="G30"/>
      <c r="H30"/>
      <c r="I30"/>
      <c r="J30" t="s">
        <v>60</v>
      </c>
      <c r="K30"/>
      <c r="L30">
        <v>11129</v>
      </c>
      <c r="M30">
        <v>2136</v>
      </c>
      <c r="N30">
        <v>2145</v>
      </c>
      <c r="O30">
        <v>9</v>
      </c>
      <c r="P30">
        <v>813</v>
      </c>
      <c r="Q30">
        <v>2111</v>
      </c>
      <c r="R30" s="473">
        <v>415</v>
      </c>
      <c r="S30">
        <v>968</v>
      </c>
      <c r="T30">
        <v>110</v>
      </c>
      <c r="U30">
        <v>18</v>
      </c>
      <c r="V30">
        <v>15</v>
      </c>
      <c r="W30">
        <v>10</v>
      </c>
      <c r="X30">
        <v>8</v>
      </c>
      <c r="Y30">
        <v>19</v>
      </c>
      <c r="Z30">
        <v>19</v>
      </c>
      <c r="AA30">
        <v>10</v>
      </c>
      <c r="AB30">
        <v>8</v>
      </c>
      <c r="AC30">
        <v>415</v>
      </c>
      <c r="AD30">
        <v>415</v>
      </c>
      <c r="AE30">
        <v>22</v>
      </c>
      <c r="AF30">
        <v>14</v>
      </c>
      <c r="AG30">
        <v>809</v>
      </c>
      <c r="AH30">
        <v>145</v>
      </c>
    </row>
    <row r="31" spans="1:44" s="146" customFormat="1" ht="15" customHeight="1" x14ac:dyDescent="0.25">
      <c r="A31" s="145">
        <v>43556</v>
      </c>
      <c r="B31" s="19" t="str">
        <f>VLOOKUP(J31,PRACTICE!$A$1:$E$44,5,0)</f>
        <v>NW5</v>
      </c>
      <c r="C31"/>
      <c r="D31"/>
      <c r="E31"/>
      <c r="F31"/>
      <c r="G31"/>
      <c r="H31"/>
      <c r="I31"/>
      <c r="J31" t="s">
        <v>61</v>
      </c>
      <c r="K31"/>
      <c r="L31">
        <v>5942</v>
      </c>
      <c r="M31">
        <v>1163</v>
      </c>
      <c r="N31">
        <v>1170</v>
      </c>
      <c r="O31">
        <v>9</v>
      </c>
      <c r="P31">
        <v>622</v>
      </c>
      <c r="Q31">
        <v>1148</v>
      </c>
      <c r="R31" s="473">
        <v>176</v>
      </c>
      <c r="S31">
        <v>698</v>
      </c>
      <c r="T31">
        <v>48</v>
      </c>
      <c r="U31">
        <v>20</v>
      </c>
      <c r="V31">
        <v>9</v>
      </c>
      <c r="W31">
        <v>15</v>
      </c>
      <c r="X31">
        <v>9</v>
      </c>
      <c r="Y31">
        <v>20</v>
      </c>
      <c r="Z31">
        <v>16</v>
      </c>
      <c r="AA31">
        <v>4</v>
      </c>
      <c r="AB31">
        <v>2</v>
      </c>
      <c r="AC31">
        <v>176</v>
      </c>
      <c r="AD31">
        <v>123</v>
      </c>
      <c r="AE31">
        <v>12</v>
      </c>
      <c r="AF31">
        <v>15</v>
      </c>
      <c r="AG31">
        <v>341</v>
      </c>
      <c r="AH31">
        <v>0</v>
      </c>
    </row>
    <row r="32" spans="1:44" s="146" customFormat="1" ht="15" customHeight="1" x14ac:dyDescent="0.25">
      <c r="A32" s="145">
        <v>43556</v>
      </c>
      <c r="B32" s="19" t="str">
        <f>VLOOKUP(J32,PRACTICE!$A$1:$E$44,5,0)</f>
        <v>NW7</v>
      </c>
      <c r="C32"/>
      <c r="D32"/>
      <c r="E32"/>
      <c r="F32"/>
      <c r="G32"/>
      <c r="H32"/>
      <c r="I32"/>
      <c r="J32" t="s">
        <v>62</v>
      </c>
      <c r="K32"/>
      <c r="L32">
        <v>8569</v>
      </c>
      <c r="M32">
        <v>1419</v>
      </c>
      <c r="N32">
        <v>1424</v>
      </c>
      <c r="O32">
        <v>6</v>
      </c>
      <c r="P32">
        <v>714</v>
      </c>
      <c r="Q32">
        <v>1405</v>
      </c>
      <c r="R32" s="473">
        <v>220</v>
      </c>
      <c r="S32">
        <v>812</v>
      </c>
      <c r="T32">
        <v>46</v>
      </c>
      <c r="U32">
        <v>24</v>
      </c>
      <c r="V32">
        <v>16</v>
      </c>
      <c r="W32">
        <v>19</v>
      </c>
      <c r="X32">
        <v>15</v>
      </c>
      <c r="Y32">
        <v>9</v>
      </c>
      <c r="Z32">
        <v>9</v>
      </c>
      <c r="AA32">
        <v>2</v>
      </c>
      <c r="AB32">
        <v>2</v>
      </c>
      <c r="AC32">
        <v>220</v>
      </c>
      <c r="AD32">
        <v>220</v>
      </c>
      <c r="AE32">
        <v>24</v>
      </c>
      <c r="AF32">
        <v>11</v>
      </c>
      <c r="AG32">
        <v>813</v>
      </c>
      <c r="AH32">
        <v>0</v>
      </c>
    </row>
    <row r="33" spans="1:34" s="146" customFormat="1" ht="15" customHeight="1" x14ac:dyDescent="0.25">
      <c r="A33" s="145">
        <v>43556</v>
      </c>
      <c r="B33" s="19" t="str">
        <f>VLOOKUP(J33,PRACTICE!$A$1:$E$44,5,0)</f>
        <v>NW8</v>
      </c>
      <c r="C33"/>
      <c r="D33"/>
      <c r="E33"/>
      <c r="F33"/>
      <c r="G33"/>
      <c r="H33"/>
      <c r="I33"/>
      <c r="J33" t="s">
        <v>63</v>
      </c>
      <c r="K33"/>
      <c r="L33">
        <v>12210</v>
      </c>
      <c r="M33">
        <v>3029</v>
      </c>
      <c r="N33">
        <v>3030</v>
      </c>
      <c r="O33">
        <v>1</v>
      </c>
      <c r="P33">
        <v>1402</v>
      </c>
      <c r="Q33">
        <v>2977</v>
      </c>
      <c r="R33" s="473">
        <v>445</v>
      </c>
      <c r="S33">
        <v>1655</v>
      </c>
      <c r="T33">
        <v>307</v>
      </c>
      <c r="U33">
        <v>36</v>
      </c>
      <c r="V33">
        <v>21</v>
      </c>
      <c r="W33">
        <v>32</v>
      </c>
      <c r="X33">
        <v>20</v>
      </c>
      <c r="Y33">
        <v>38</v>
      </c>
      <c r="Z33">
        <v>37</v>
      </c>
      <c r="AA33">
        <v>13</v>
      </c>
      <c r="AB33">
        <v>6</v>
      </c>
      <c r="AC33">
        <v>445</v>
      </c>
      <c r="AD33">
        <v>386</v>
      </c>
      <c r="AE33">
        <v>24</v>
      </c>
      <c r="AF33">
        <v>22</v>
      </c>
      <c r="AG33">
        <v>1505</v>
      </c>
      <c r="AH33">
        <v>141</v>
      </c>
    </row>
    <row r="34" spans="1:34" s="146" customFormat="1" ht="15" customHeight="1" x14ac:dyDescent="0.25">
      <c r="A34" s="145">
        <v>43556</v>
      </c>
      <c r="B34" s="19" t="str">
        <f>VLOOKUP(J34,PRACTICE!$A$1:$E$44,5,0)</f>
        <v>NW6</v>
      </c>
      <c r="C34"/>
      <c r="D34"/>
      <c r="E34"/>
      <c r="F34"/>
      <c r="G34"/>
      <c r="H34"/>
      <c r="I34"/>
      <c r="J34" t="s">
        <v>64</v>
      </c>
      <c r="K34"/>
      <c r="L34">
        <v>13250</v>
      </c>
      <c r="M34">
        <v>2023</v>
      </c>
      <c r="N34">
        <v>2031</v>
      </c>
      <c r="O34">
        <v>8</v>
      </c>
      <c r="P34">
        <v>848</v>
      </c>
      <c r="Q34">
        <v>1959</v>
      </c>
      <c r="R34" s="473">
        <v>336</v>
      </c>
      <c r="S34">
        <v>907</v>
      </c>
      <c r="T34">
        <v>89</v>
      </c>
      <c r="U34">
        <v>39</v>
      </c>
      <c r="V34">
        <v>28</v>
      </c>
      <c r="W34">
        <v>49</v>
      </c>
      <c r="X34">
        <v>25</v>
      </c>
      <c r="Y34">
        <v>19</v>
      </c>
      <c r="Z34">
        <v>19</v>
      </c>
      <c r="AA34">
        <v>6</v>
      </c>
      <c r="AB34">
        <v>0</v>
      </c>
      <c r="AC34">
        <v>336</v>
      </c>
      <c r="AD34">
        <v>322</v>
      </c>
      <c r="AE34">
        <v>13</v>
      </c>
      <c r="AF34">
        <v>23</v>
      </c>
      <c r="AG34">
        <v>1040</v>
      </c>
      <c r="AH34">
        <v>34</v>
      </c>
    </row>
    <row r="35" spans="1:34" s="146" customFormat="1" ht="15" customHeight="1" x14ac:dyDescent="0.25">
      <c r="A35" s="145">
        <v>43556</v>
      </c>
      <c r="B35" s="19" t="str">
        <f>VLOOKUP(J35,PRACTICE!$A$1:$E$44,5,0)</f>
        <v>NW2</v>
      </c>
      <c r="C35"/>
      <c r="D35"/>
      <c r="E35"/>
      <c r="F35"/>
      <c r="G35"/>
      <c r="H35"/>
      <c r="I35"/>
      <c r="J35" t="s">
        <v>65</v>
      </c>
      <c r="K35"/>
      <c r="L35">
        <v>14719</v>
      </c>
      <c r="M35">
        <v>2266</v>
      </c>
      <c r="N35">
        <v>2268</v>
      </c>
      <c r="O35">
        <v>2</v>
      </c>
      <c r="P35">
        <v>832</v>
      </c>
      <c r="Q35">
        <v>2246</v>
      </c>
      <c r="R35" s="473">
        <v>351</v>
      </c>
      <c r="S35">
        <v>1172</v>
      </c>
      <c r="T35">
        <v>27</v>
      </c>
      <c r="U35">
        <v>64</v>
      </c>
      <c r="V35">
        <v>35</v>
      </c>
      <c r="W35">
        <v>77</v>
      </c>
      <c r="X35">
        <v>46</v>
      </c>
      <c r="Y35">
        <v>11</v>
      </c>
      <c r="Z35">
        <v>11</v>
      </c>
      <c r="AA35">
        <v>8</v>
      </c>
      <c r="AB35">
        <v>1</v>
      </c>
      <c r="AC35">
        <v>351</v>
      </c>
      <c r="AD35">
        <v>334</v>
      </c>
      <c r="AE35">
        <v>19</v>
      </c>
      <c r="AF35">
        <v>19</v>
      </c>
      <c r="AG35">
        <v>683</v>
      </c>
      <c r="AH35">
        <v>115</v>
      </c>
    </row>
    <row r="36" spans="1:34" s="146" customFormat="1" ht="15" customHeight="1" x14ac:dyDescent="0.25">
      <c r="A36" s="145">
        <v>43556</v>
      </c>
      <c r="B36" s="19" t="str">
        <f>VLOOKUP(J36,PRACTICE!$A$1:$E$44,5,0)</f>
        <v>NW4</v>
      </c>
      <c r="C36"/>
      <c r="D36"/>
      <c r="E36"/>
      <c r="F36"/>
      <c r="G36"/>
      <c r="H36"/>
      <c r="I36"/>
      <c r="J36" t="s">
        <v>66</v>
      </c>
      <c r="K36"/>
      <c r="L36">
        <v>2099</v>
      </c>
      <c r="M36">
        <v>700</v>
      </c>
      <c r="N36">
        <v>700</v>
      </c>
      <c r="O36">
        <v>0</v>
      </c>
      <c r="P36">
        <v>171</v>
      </c>
      <c r="Q36">
        <v>692</v>
      </c>
      <c r="R36" s="473">
        <v>116</v>
      </c>
      <c r="S36">
        <v>319</v>
      </c>
      <c r="T36">
        <v>0</v>
      </c>
      <c r="U36">
        <v>13</v>
      </c>
      <c r="V36">
        <v>6</v>
      </c>
      <c r="W36">
        <v>13</v>
      </c>
      <c r="X36">
        <v>9</v>
      </c>
      <c r="Y36">
        <v>11</v>
      </c>
      <c r="Z36">
        <v>9</v>
      </c>
      <c r="AA36">
        <v>2</v>
      </c>
      <c r="AB36">
        <v>1</v>
      </c>
      <c r="AC36">
        <v>116</v>
      </c>
      <c r="AD36">
        <v>89</v>
      </c>
      <c r="AE36">
        <v>4</v>
      </c>
      <c r="AF36">
        <v>1</v>
      </c>
      <c r="AG36">
        <v>65</v>
      </c>
      <c r="AH36">
        <v>0</v>
      </c>
    </row>
    <row r="37" spans="1:34" s="146" customFormat="1" ht="15" customHeight="1" x14ac:dyDescent="0.25">
      <c r="A37" s="145">
        <v>43556</v>
      </c>
      <c r="B37" s="19" t="str">
        <f>VLOOKUP(J37,PRACTICE!$A$1:$E$44,5,0)</f>
        <v>NW2</v>
      </c>
      <c r="C37"/>
      <c r="D37"/>
      <c r="E37"/>
      <c r="F37"/>
      <c r="G37"/>
      <c r="H37"/>
      <c r="I37"/>
      <c r="J37" t="s">
        <v>67</v>
      </c>
      <c r="K37"/>
      <c r="L37">
        <v>1173</v>
      </c>
      <c r="M37">
        <v>596</v>
      </c>
      <c r="N37">
        <v>601</v>
      </c>
      <c r="O37">
        <v>5</v>
      </c>
      <c r="P37">
        <v>130</v>
      </c>
      <c r="Q37">
        <v>590</v>
      </c>
      <c r="R37" s="473">
        <v>111</v>
      </c>
      <c r="S37">
        <v>280</v>
      </c>
      <c r="T37">
        <v>11</v>
      </c>
      <c r="U37">
        <v>8</v>
      </c>
      <c r="V37">
        <v>5</v>
      </c>
      <c r="W37">
        <v>11</v>
      </c>
      <c r="X37">
        <v>7</v>
      </c>
      <c r="Y37">
        <v>3</v>
      </c>
      <c r="Z37">
        <v>2</v>
      </c>
      <c r="AA37">
        <v>0</v>
      </c>
      <c r="AB37">
        <v>0</v>
      </c>
      <c r="AC37">
        <v>111</v>
      </c>
      <c r="AD37">
        <v>95</v>
      </c>
      <c r="AE37">
        <v>5</v>
      </c>
      <c r="AF37">
        <v>3</v>
      </c>
      <c r="AG37">
        <v>93</v>
      </c>
      <c r="AH37">
        <v>0</v>
      </c>
    </row>
    <row r="38" spans="1:34" s="146" customFormat="1" ht="15" customHeight="1" x14ac:dyDescent="0.25">
      <c r="A38" s="145">
        <v>43556</v>
      </c>
      <c r="B38" s="19" t="str">
        <f>VLOOKUP(J38,PRACTICE!$A$1:$E$44,5,0)</f>
        <v>NW8</v>
      </c>
      <c r="C38"/>
      <c r="D38"/>
      <c r="E38"/>
      <c r="F38"/>
      <c r="G38"/>
      <c r="H38"/>
      <c r="I38"/>
      <c r="J38" t="s">
        <v>68</v>
      </c>
      <c r="K38"/>
      <c r="L38">
        <v>22494</v>
      </c>
      <c r="M38">
        <v>4900</v>
      </c>
      <c r="N38">
        <v>4909</v>
      </c>
      <c r="O38">
        <v>9</v>
      </c>
      <c r="P38">
        <v>2387</v>
      </c>
      <c r="Q38">
        <v>4847</v>
      </c>
      <c r="R38" s="473">
        <v>782</v>
      </c>
      <c r="S38">
        <v>2820</v>
      </c>
      <c r="T38">
        <v>745</v>
      </c>
      <c r="U38">
        <v>38</v>
      </c>
      <c r="V38">
        <v>23</v>
      </c>
      <c r="W38">
        <v>27</v>
      </c>
      <c r="X38">
        <v>18</v>
      </c>
      <c r="Y38">
        <v>23</v>
      </c>
      <c r="Z38">
        <v>21</v>
      </c>
      <c r="AA38">
        <v>22</v>
      </c>
      <c r="AB38">
        <v>9</v>
      </c>
      <c r="AC38">
        <v>782</v>
      </c>
      <c r="AD38">
        <v>720</v>
      </c>
      <c r="AE38">
        <v>33</v>
      </c>
      <c r="AF38">
        <v>8</v>
      </c>
      <c r="AG38">
        <v>1871</v>
      </c>
      <c r="AH38">
        <v>15</v>
      </c>
    </row>
    <row r="39" spans="1:34" s="146" customFormat="1" ht="15" customHeight="1" x14ac:dyDescent="0.25">
      <c r="A39" s="145">
        <v>43556</v>
      </c>
      <c r="B39" s="19" t="str">
        <f>VLOOKUP(J39,PRACTICE!$A$1:$E$44,5,0)</f>
        <v>NW1</v>
      </c>
      <c r="C39"/>
      <c r="D39"/>
      <c r="E39"/>
      <c r="F39"/>
      <c r="G39"/>
      <c r="H39"/>
      <c r="I39"/>
      <c r="J39" t="s">
        <v>69</v>
      </c>
      <c r="K39"/>
      <c r="L39">
        <v>5016</v>
      </c>
      <c r="M39">
        <v>895</v>
      </c>
      <c r="N39">
        <v>898</v>
      </c>
      <c r="O39">
        <v>3</v>
      </c>
      <c r="P39">
        <v>408</v>
      </c>
      <c r="Q39">
        <v>873</v>
      </c>
      <c r="R39" s="473">
        <v>150</v>
      </c>
      <c r="S39">
        <v>476</v>
      </c>
      <c r="T39">
        <v>2</v>
      </c>
      <c r="U39">
        <v>10</v>
      </c>
      <c r="V39">
        <v>5</v>
      </c>
      <c r="W39">
        <v>13</v>
      </c>
      <c r="X39">
        <v>7</v>
      </c>
      <c r="Y39">
        <v>4</v>
      </c>
      <c r="Z39">
        <v>4</v>
      </c>
      <c r="AA39">
        <v>2</v>
      </c>
      <c r="AB39">
        <v>0</v>
      </c>
      <c r="AC39">
        <v>150</v>
      </c>
      <c r="AD39">
        <v>137</v>
      </c>
      <c r="AE39">
        <v>9</v>
      </c>
      <c r="AF39">
        <v>5</v>
      </c>
      <c r="AG39">
        <v>61</v>
      </c>
      <c r="AH39">
        <v>0</v>
      </c>
    </row>
    <row r="40" spans="1:34" s="146" customFormat="1" ht="15" customHeight="1" x14ac:dyDescent="0.25">
      <c r="A40" s="145">
        <v>43556</v>
      </c>
      <c r="B40" s="19" t="str">
        <f>VLOOKUP(J40,PRACTICE!$A$1:$E$44,5,0)</f>
        <v>NW6</v>
      </c>
      <c r="C40"/>
      <c r="D40"/>
      <c r="E40"/>
      <c r="F40"/>
      <c r="G40"/>
      <c r="H40"/>
      <c r="I40"/>
      <c r="J40" t="s">
        <v>70</v>
      </c>
      <c r="K40"/>
      <c r="L40">
        <v>13622</v>
      </c>
      <c r="M40">
        <v>1972</v>
      </c>
      <c r="N40">
        <v>1977</v>
      </c>
      <c r="O40">
        <v>5</v>
      </c>
      <c r="P40">
        <v>984</v>
      </c>
      <c r="Q40">
        <v>1929</v>
      </c>
      <c r="R40" s="473">
        <v>251</v>
      </c>
      <c r="S40">
        <v>1070</v>
      </c>
      <c r="T40">
        <v>333</v>
      </c>
      <c r="U40">
        <v>27</v>
      </c>
      <c r="V40">
        <v>13</v>
      </c>
      <c r="W40">
        <v>44</v>
      </c>
      <c r="X40">
        <v>23</v>
      </c>
      <c r="Y40">
        <v>11</v>
      </c>
      <c r="Z40">
        <v>11</v>
      </c>
      <c r="AA40">
        <v>7</v>
      </c>
      <c r="AB40">
        <v>5</v>
      </c>
      <c r="AC40">
        <v>251</v>
      </c>
      <c r="AD40">
        <v>228</v>
      </c>
      <c r="AE40">
        <v>14</v>
      </c>
      <c r="AF40">
        <v>18</v>
      </c>
      <c r="AG40">
        <v>914</v>
      </c>
      <c r="AH40">
        <v>75</v>
      </c>
    </row>
    <row r="41" spans="1:34" s="146" customFormat="1" ht="15" customHeight="1" x14ac:dyDescent="0.25">
      <c r="A41" s="145">
        <v>43586</v>
      </c>
      <c r="B41" s="19" t="e">
        <f>VLOOKUP(J41,PRACTICE!$A$1:$E$44,5,0)</f>
        <v>#N/A</v>
      </c>
      <c r="C41" t="s">
        <v>391</v>
      </c>
      <c r="D41"/>
      <c r="E41" t="s">
        <v>372</v>
      </c>
      <c r="F41"/>
      <c r="G41" t="s">
        <v>373</v>
      </c>
      <c r="H41">
        <v>653378</v>
      </c>
      <c r="I41"/>
      <c r="J41"/>
      <c r="K41" t="s">
        <v>374</v>
      </c>
      <c r="L41" t="s">
        <v>375</v>
      </c>
      <c r="M41" t="s">
        <v>401</v>
      </c>
      <c r="N41" t="s">
        <v>376</v>
      </c>
      <c r="O41" t="s">
        <v>377</v>
      </c>
      <c r="P41" t="s">
        <v>378</v>
      </c>
      <c r="Q41" t="s">
        <v>402</v>
      </c>
      <c r="R41" s="473" t="s">
        <v>403</v>
      </c>
      <c r="S41" t="s">
        <v>418</v>
      </c>
      <c r="T41" t="s">
        <v>379</v>
      </c>
      <c r="U41" t="s">
        <v>404</v>
      </c>
      <c r="V41" t="s">
        <v>405</v>
      </c>
      <c r="W41" t="s">
        <v>380</v>
      </c>
      <c r="X41" t="s">
        <v>406</v>
      </c>
      <c r="Y41" t="s">
        <v>381</v>
      </c>
      <c r="Z41" t="s">
        <v>382</v>
      </c>
      <c r="AA41" t="s">
        <v>407</v>
      </c>
      <c r="AB41" t="s">
        <v>383</v>
      </c>
      <c r="AC41" t="s">
        <v>384</v>
      </c>
      <c r="AD41" t="s">
        <v>385</v>
      </c>
      <c r="AE41" t="s">
        <v>386</v>
      </c>
      <c r="AF41" t="s">
        <v>419</v>
      </c>
      <c r="AG41" t="s">
        <v>420</v>
      </c>
      <c r="AH41" t="s">
        <v>416</v>
      </c>
    </row>
    <row r="42" spans="1:34" s="146" customFormat="1" ht="15" customHeight="1" x14ac:dyDescent="0.25">
      <c r="A42" s="145">
        <v>43586</v>
      </c>
      <c r="B42" s="19" t="e">
        <f>VLOOKUP(J42,PRACTICE!$A$1:$E$44,5,0)</f>
        <v>#N/A</v>
      </c>
      <c r="C42"/>
      <c r="D42"/>
      <c r="E42" s="20">
        <v>43658.731249999997</v>
      </c>
      <c r="F42"/>
      <c r="G42" t="s">
        <v>387</v>
      </c>
      <c r="H42">
        <v>354742</v>
      </c>
      <c r="I42"/>
      <c r="J42" t="s">
        <v>388</v>
      </c>
      <c r="K42"/>
      <c r="L42"/>
      <c r="M42"/>
      <c r="N42"/>
      <c r="O42"/>
      <c r="P42"/>
      <c r="Q42"/>
      <c r="R42" s="473"/>
      <c r="S42"/>
      <c r="T42"/>
      <c r="U42"/>
      <c r="V42"/>
      <c r="W42"/>
      <c r="X42"/>
      <c r="Y42"/>
      <c r="Z42"/>
      <c r="AA42"/>
      <c r="AB42"/>
      <c r="AC42"/>
      <c r="AD42"/>
      <c r="AE42"/>
      <c r="AF42"/>
      <c r="AG42"/>
      <c r="AH42"/>
    </row>
    <row r="43" spans="1:34" s="146" customFormat="1" ht="15" customHeight="1" x14ac:dyDescent="0.25">
      <c r="A43" s="145">
        <v>43586</v>
      </c>
      <c r="B43" s="19" t="str">
        <f>VLOOKUP(J43,PRACTICE!$A$1:$E$44,5,0)</f>
        <v>NW2</v>
      </c>
      <c r="C43"/>
      <c r="D43"/>
      <c r="E43" t="s">
        <v>389</v>
      </c>
      <c r="F43"/>
      <c r="G43" t="s">
        <v>390</v>
      </c>
      <c r="H43">
        <v>298636</v>
      </c>
      <c r="I43"/>
      <c r="J43" t="s">
        <v>37</v>
      </c>
      <c r="K43"/>
      <c r="L43">
        <v>9110</v>
      </c>
      <c r="M43">
        <v>1700</v>
      </c>
      <c r="N43">
        <v>1703</v>
      </c>
      <c r="O43">
        <v>3</v>
      </c>
      <c r="P43">
        <v>710</v>
      </c>
      <c r="Q43">
        <v>1651</v>
      </c>
      <c r="R43" s="473">
        <v>290</v>
      </c>
      <c r="S43">
        <v>802</v>
      </c>
      <c r="T43">
        <v>26</v>
      </c>
      <c r="U43">
        <v>35</v>
      </c>
      <c r="V43">
        <v>21</v>
      </c>
      <c r="W43">
        <v>47</v>
      </c>
      <c r="X43">
        <v>22</v>
      </c>
      <c r="Y43">
        <v>8</v>
      </c>
      <c r="Z43">
        <v>8</v>
      </c>
      <c r="AA43">
        <v>10</v>
      </c>
      <c r="AB43">
        <v>0</v>
      </c>
      <c r="AC43">
        <v>290</v>
      </c>
      <c r="AD43">
        <v>277</v>
      </c>
      <c r="AE43">
        <v>12</v>
      </c>
      <c r="AF43">
        <v>20</v>
      </c>
      <c r="AG43">
        <v>249</v>
      </c>
      <c r="AH43">
        <v>0</v>
      </c>
    </row>
    <row r="44" spans="1:34" x14ac:dyDescent="0.25">
      <c r="A44" s="145">
        <v>43586</v>
      </c>
      <c r="B44" s="19" t="str">
        <f>VLOOKUP(J44,PRACTICE!$A$1:$E$44,5,0)</f>
        <v>NW1</v>
      </c>
      <c r="E44" s="21">
        <v>43586</v>
      </c>
      <c r="J44" t="s">
        <v>38</v>
      </c>
      <c r="L44">
        <v>11671</v>
      </c>
      <c r="M44">
        <v>2450</v>
      </c>
      <c r="N44">
        <v>2463</v>
      </c>
      <c r="O44">
        <v>14</v>
      </c>
      <c r="P44">
        <v>783</v>
      </c>
      <c r="Q44">
        <v>2416</v>
      </c>
      <c r="R44" s="473">
        <v>356</v>
      </c>
      <c r="S44">
        <v>1128</v>
      </c>
      <c r="T44">
        <v>519</v>
      </c>
      <c r="U44">
        <v>53</v>
      </c>
      <c r="V44">
        <v>22</v>
      </c>
      <c r="W44">
        <v>63</v>
      </c>
      <c r="X44">
        <v>27</v>
      </c>
      <c r="Y44">
        <v>14</v>
      </c>
      <c r="Z44">
        <v>13</v>
      </c>
      <c r="AA44">
        <v>12</v>
      </c>
      <c r="AB44">
        <v>7</v>
      </c>
      <c r="AC44">
        <v>356</v>
      </c>
      <c r="AD44">
        <v>354</v>
      </c>
      <c r="AE44">
        <v>18</v>
      </c>
      <c r="AF44">
        <v>18</v>
      </c>
      <c r="AG44">
        <v>539</v>
      </c>
      <c r="AH44">
        <v>4</v>
      </c>
    </row>
    <row r="45" spans="1:34" x14ac:dyDescent="0.25">
      <c r="A45" s="145">
        <v>43586</v>
      </c>
      <c r="B45" s="19" t="str">
        <f>VLOOKUP(J45,PRACTICE!$A$1:$E$44,5,0)</f>
        <v>NW7</v>
      </c>
      <c r="J45" t="s">
        <v>39</v>
      </c>
      <c r="L45">
        <v>11181</v>
      </c>
      <c r="M45">
        <v>2083</v>
      </c>
      <c r="N45">
        <v>2116</v>
      </c>
      <c r="O45">
        <v>33</v>
      </c>
      <c r="P45">
        <v>845</v>
      </c>
      <c r="Q45">
        <v>2029</v>
      </c>
      <c r="R45" s="473">
        <v>362</v>
      </c>
      <c r="S45">
        <v>926</v>
      </c>
      <c r="T45">
        <v>131</v>
      </c>
      <c r="U45">
        <v>48</v>
      </c>
      <c r="V45">
        <v>35</v>
      </c>
      <c r="W45">
        <v>41</v>
      </c>
      <c r="X45">
        <v>32</v>
      </c>
      <c r="Y45">
        <v>22</v>
      </c>
      <c r="Z45">
        <v>22</v>
      </c>
      <c r="AA45">
        <v>17</v>
      </c>
      <c r="AB45">
        <v>13</v>
      </c>
      <c r="AC45">
        <v>362</v>
      </c>
      <c r="AD45">
        <v>356</v>
      </c>
      <c r="AE45">
        <v>22</v>
      </c>
      <c r="AF45">
        <v>27</v>
      </c>
      <c r="AG45">
        <v>1285</v>
      </c>
      <c r="AH45">
        <v>17</v>
      </c>
    </row>
    <row r="46" spans="1:34" x14ac:dyDescent="0.25">
      <c r="A46" s="145">
        <v>43586</v>
      </c>
      <c r="B46" s="19" t="str">
        <f>VLOOKUP(J46,PRACTICE!$A$1:$E$44,5,0)</f>
        <v>NW5</v>
      </c>
      <c r="J46" t="s">
        <v>40</v>
      </c>
      <c r="L46">
        <v>3378</v>
      </c>
      <c r="M46">
        <v>775</v>
      </c>
      <c r="N46">
        <v>775</v>
      </c>
      <c r="O46">
        <v>3</v>
      </c>
      <c r="P46">
        <v>248</v>
      </c>
      <c r="Q46">
        <v>764</v>
      </c>
      <c r="R46" s="473">
        <v>122</v>
      </c>
      <c r="S46">
        <v>333</v>
      </c>
      <c r="T46">
        <v>2</v>
      </c>
      <c r="U46">
        <v>2</v>
      </c>
      <c r="V46">
        <v>1</v>
      </c>
      <c r="W46">
        <v>6</v>
      </c>
      <c r="X46">
        <v>1</v>
      </c>
      <c r="Y46">
        <v>3</v>
      </c>
      <c r="Z46">
        <v>3</v>
      </c>
      <c r="AA46">
        <v>2</v>
      </c>
      <c r="AB46">
        <v>1</v>
      </c>
      <c r="AC46">
        <v>122</v>
      </c>
      <c r="AD46">
        <v>100</v>
      </c>
      <c r="AE46">
        <v>9</v>
      </c>
      <c r="AF46">
        <v>2</v>
      </c>
      <c r="AG46">
        <v>450</v>
      </c>
      <c r="AH46">
        <v>9</v>
      </c>
    </row>
    <row r="47" spans="1:34" x14ac:dyDescent="0.25">
      <c r="A47" s="145">
        <v>43586</v>
      </c>
      <c r="B47" s="19" t="str">
        <f>VLOOKUP(J47,PRACTICE!$A$1:$E$44,5,0)</f>
        <v>NW4</v>
      </c>
      <c r="J47" t="s">
        <v>41</v>
      </c>
      <c r="L47">
        <v>12577</v>
      </c>
      <c r="M47">
        <v>2501</v>
      </c>
      <c r="N47">
        <v>2513</v>
      </c>
      <c r="O47">
        <v>12</v>
      </c>
      <c r="P47">
        <v>879</v>
      </c>
      <c r="Q47">
        <v>2454</v>
      </c>
      <c r="R47" s="473">
        <v>393</v>
      </c>
      <c r="S47">
        <v>985</v>
      </c>
      <c r="T47">
        <v>136</v>
      </c>
      <c r="U47">
        <v>44</v>
      </c>
      <c r="V47">
        <v>28</v>
      </c>
      <c r="W47">
        <v>59</v>
      </c>
      <c r="X47">
        <v>24</v>
      </c>
      <c r="Y47">
        <v>26</v>
      </c>
      <c r="Z47">
        <v>26</v>
      </c>
      <c r="AA47">
        <v>10</v>
      </c>
      <c r="AB47">
        <v>3</v>
      </c>
      <c r="AC47">
        <v>393</v>
      </c>
      <c r="AD47">
        <v>360</v>
      </c>
      <c r="AE47">
        <v>35</v>
      </c>
      <c r="AF47">
        <v>10</v>
      </c>
      <c r="AG47">
        <v>397</v>
      </c>
      <c r="AH47">
        <v>141</v>
      </c>
    </row>
    <row r="48" spans="1:34" x14ac:dyDescent="0.25">
      <c r="A48" s="145">
        <v>43586</v>
      </c>
      <c r="B48" s="19" t="str">
        <f>VLOOKUP(J48,PRACTICE!$A$1:$E$44,5,0)</f>
        <v>NW5</v>
      </c>
      <c r="J48" t="s">
        <v>42</v>
      </c>
      <c r="L48">
        <v>12974</v>
      </c>
      <c r="M48">
        <v>3277</v>
      </c>
      <c r="N48">
        <v>3285</v>
      </c>
      <c r="O48">
        <v>15</v>
      </c>
      <c r="P48">
        <v>1064</v>
      </c>
      <c r="Q48">
        <v>3237</v>
      </c>
      <c r="R48" s="473">
        <v>640</v>
      </c>
      <c r="S48">
        <v>1343</v>
      </c>
      <c r="T48">
        <v>194</v>
      </c>
      <c r="U48">
        <v>55</v>
      </c>
      <c r="V48">
        <v>25</v>
      </c>
      <c r="W48">
        <v>49</v>
      </c>
      <c r="X48">
        <v>24</v>
      </c>
      <c r="Y48">
        <v>51</v>
      </c>
      <c r="Z48">
        <v>46</v>
      </c>
      <c r="AA48">
        <v>12</v>
      </c>
      <c r="AB48">
        <v>5</v>
      </c>
      <c r="AC48">
        <v>640</v>
      </c>
      <c r="AD48">
        <v>626</v>
      </c>
      <c r="AE48">
        <v>38</v>
      </c>
      <c r="AF48">
        <v>66</v>
      </c>
      <c r="AG48">
        <v>1972</v>
      </c>
      <c r="AH48">
        <v>5</v>
      </c>
    </row>
    <row r="49" spans="1:34" x14ac:dyDescent="0.25">
      <c r="A49" s="145">
        <v>43586</v>
      </c>
      <c r="B49" s="19" t="str">
        <f>VLOOKUP(J49,PRACTICE!$A$1:$E$44,5,0)</f>
        <v>NW3</v>
      </c>
      <c r="J49" t="s">
        <v>43</v>
      </c>
      <c r="L49">
        <v>12075</v>
      </c>
      <c r="M49">
        <v>1761</v>
      </c>
      <c r="N49">
        <v>1763</v>
      </c>
      <c r="O49">
        <v>2</v>
      </c>
      <c r="P49">
        <v>808</v>
      </c>
      <c r="Q49">
        <v>1665</v>
      </c>
      <c r="R49" s="473">
        <v>267</v>
      </c>
      <c r="S49">
        <v>887</v>
      </c>
      <c r="T49">
        <v>6</v>
      </c>
      <c r="U49">
        <v>62</v>
      </c>
      <c r="V49">
        <v>50</v>
      </c>
      <c r="W49">
        <v>61</v>
      </c>
      <c r="X49">
        <v>38</v>
      </c>
      <c r="Y49">
        <v>10</v>
      </c>
      <c r="Z49">
        <v>10</v>
      </c>
      <c r="AA49">
        <v>7</v>
      </c>
      <c r="AB49">
        <v>2</v>
      </c>
      <c r="AC49">
        <v>267</v>
      </c>
      <c r="AD49">
        <v>256</v>
      </c>
      <c r="AE49">
        <v>23</v>
      </c>
      <c r="AF49">
        <v>47</v>
      </c>
      <c r="AG49">
        <v>1053</v>
      </c>
      <c r="AH49">
        <v>10</v>
      </c>
    </row>
    <row r="50" spans="1:34" x14ac:dyDescent="0.25">
      <c r="A50" s="145">
        <v>43586</v>
      </c>
      <c r="B50" s="19" t="str">
        <f>VLOOKUP(J50,PRACTICE!$A$1:$E$44,5,0)</f>
        <v>NW5</v>
      </c>
      <c r="J50" t="s">
        <v>44</v>
      </c>
      <c r="L50">
        <v>6761</v>
      </c>
      <c r="M50">
        <v>1395</v>
      </c>
      <c r="N50">
        <v>1401</v>
      </c>
      <c r="O50">
        <v>6</v>
      </c>
      <c r="P50">
        <v>510</v>
      </c>
      <c r="Q50">
        <v>1364</v>
      </c>
      <c r="R50" s="473">
        <v>244</v>
      </c>
      <c r="S50">
        <v>627</v>
      </c>
      <c r="T50">
        <v>180</v>
      </c>
      <c r="U50">
        <v>10</v>
      </c>
      <c r="V50">
        <v>9</v>
      </c>
      <c r="W50">
        <v>29</v>
      </c>
      <c r="X50">
        <v>7</v>
      </c>
      <c r="Y50">
        <v>9</v>
      </c>
      <c r="Z50">
        <v>9</v>
      </c>
      <c r="AA50">
        <v>5</v>
      </c>
      <c r="AB50">
        <v>5</v>
      </c>
      <c r="AC50">
        <v>244</v>
      </c>
      <c r="AD50">
        <v>232</v>
      </c>
      <c r="AE50">
        <v>17</v>
      </c>
      <c r="AF50">
        <v>3</v>
      </c>
      <c r="AG50">
        <v>172</v>
      </c>
      <c r="AH50">
        <v>0</v>
      </c>
    </row>
    <row r="51" spans="1:34" x14ac:dyDescent="0.25">
      <c r="A51" s="145">
        <v>43586</v>
      </c>
      <c r="B51" s="19" t="str">
        <f>VLOOKUP(J51,PRACTICE!$A$1:$E$44,5,0)</f>
        <v>NW3</v>
      </c>
      <c r="J51" t="s">
        <v>45</v>
      </c>
      <c r="L51">
        <v>3418</v>
      </c>
      <c r="M51">
        <v>471</v>
      </c>
      <c r="N51">
        <v>471</v>
      </c>
      <c r="O51">
        <v>0</v>
      </c>
      <c r="P51">
        <v>108</v>
      </c>
      <c r="Q51">
        <v>467</v>
      </c>
      <c r="R51" s="473">
        <v>110</v>
      </c>
      <c r="S51">
        <v>147</v>
      </c>
      <c r="T51">
        <v>15</v>
      </c>
      <c r="U51">
        <v>35</v>
      </c>
      <c r="V51">
        <v>33</v>
      </c>
      <c r="W51">
        <v>24</v>
      </c>
      <c r="X51">
        <v>23</v>
      </c>
      <c r="Y51">
        <v>1</v>
      </c>
      <c r="Z51">
        <v>1</v>
      </c>
      <c r="AA51">
        <v>7</v>
      </c>
      <c r="AB51">
        <v>4</v>
      </c>
      <c r="AC51">
        <v>110</v>
      </c>
      <c r="AD51">
        <v>107</v>
      </c>
      <c r="AE51">
        <v>10</v>
      </c>
      <c r="AF51">
        <v>6</v>
      </c>
      <c r="AG51">
        <v>249</v>
      </c>
      <c r="AH51">
        <v>37</v>
      </c>
    </row>
    <row r="52" spans="1:34" x14ac:dyDescent="0.25">
      <c r="A52" s="145">
        <v>43586</v>
      </c>
      <c r="B52" s="19" t="str">
        <f>VLOOKUP(J52,PRACTICE!$A$1:$E$44,5,0)</f>
        <v>NW1</v>
      </c>
      <c r="J52" t="s">
        <v>46</v>
      </c>
      <c r="L52">
        <v>4845</v>
      </c>
      <c r="M52">
        <v>991</v>
      </c>
      <c r="N52">
        <v>995</v>
      </c>
      <c r="O52">
        <v>4</v>
      </c>
      <c r="P52">
        <v>356</v>
      </c>
      <c r="Q52">
        <v>969</v>
      </c>
      <c r="R52" s="473">
        <v>166</v>
      </c>
      <c r="S52">
        <v>416</v>
      </c>
      <c r="T52">
        <v>2</v>
      </c>
      <c r="U52">
        <v>21</v>
      </c>
      <c r="V52">
        <v>19</v>
      </c>
      <c r="W52">
        <v>30</v>
      </c>
      <c r="X52">
        <v>16</v>
      </c>
      <c r="Y52">
        <v>3</v>
      </c>
      <c r="Z52">
        <v>3</v>
      </c>
      <c r="AA52">
        <v>4</v>
      </c>
      <c r="AB52">
        <v>0</v>
      </c>
      <c r="AC52">
        <v>166</v>
      </c>
      <c r="AD52">
        <v>163</v>
      </c>
      <c r="AE52">
        <v>12</v>
      </c>
      <c r="AF52">
        <v>2</v>
      </c>
      <c r="AG52">
        <v>93</v>
      </c>
      <c r="AH52">
        <v>53</v>
      </c>
    </row>
    <row r="53" spans="1:34" x14ac:dyDescent="0.25">
      <c r="A53" s="145">
        <v>43586</v>
      </c>
      <c r="B53" s="19" t="str">
        <f>VLOOKUP(J53,PRACTICE!$A$1:$E$44,5,0)</f>
        <v>NW7</v>
      </c>
      <c r="J53" t="s">
        <v>47</v>
      </c>
      <c r="L53">
        <v>11115</v>
      </c>
      <c r="M53">
        <v>2457</v>
      </c>
      <c r="N53">
        <v>2463</v>
      </c>
      <c r="O53">
        <v>6</v>
      </c>
      <c r="P53">
        <v>882</v>
      </c>
      <c r="Q53">
        <v>2415</v>
      </c>
      <c r="R53" s="473">
        <v>427</v>
      </c>
      <c r="S53">
        <v>1104</v>
      </c>
      <c r="T53">
        <v>128</v>
      </c>
      <c r="U53">
        <v>77</v>
      </c>
      <c r="V53">
        <v>47</v>
      </c>
      <c r="W53">
        <v>62</v>
      </c>
      <c r="X53">
        <v>45</v>
      </c>
      <c r="Y53">
        <v>41</v>
      </c>
      <c r="Z53">
        <v>38</v>
      </c>
      <c r="AA53">
        <v>9</v>
      </c>
      <c r="AB53">
        <v>7</v>
      </c>
      <c r="AC53">
        <v>427</v>
      </c>
      <c r="AD53">
        <v>424</v>
      </c>
      <c r="AE53">
        <v>39</v>
      </c>
      <c r="AF53">
        <v>30</v>
      </c>
      <c r="AG53">
        <v>1581</v>
      </c>
      <c r="AH53">
        <v>1</v>
      </c>
    </row>
    <row r="54" spans="1:34" x14ac:dyDescent="0.25">
      <c r="A54" s="145">
        <v>43586</v>
      </c>
      <c r="B54" s="19" t="str">
        <f>VLOOKUP(J54,PRACTICE!$A$1:$E$44,5,0)</f>
        <v>NW5</v>
      </c>
      <c r="J54" t="s">
        <v>48</v>
      </c>
      <c r="L54">
        <v>3553</v>
      </c>
      <c r="M54">
        <v>720</v>
      </c>
      <c r="N54">
        <v>722</v>
      </c>
      <c r="O54">
        <v>5</v>
      </c>
      <c r="P54">
        <v>265</v>
      </c>
      <c r="Q54">
        <v>715</v>
      </c>
      <c r="R54" s="473">
        <v>100</v>
      </c>
      <c r="S54">
        <v>321</v>
      </c>
      <c r="T54">
        <v>0</v>
      </c>
      <c r="U54">
        <v>19</v>
      </c>
      <c r="V54">
        <v>12</v>
      </c>
      <c r="W54">
        <v>23</v>
      </c>
      <c r="X54">
        <v>16</v>
      </c>
      <c r="Y54">
        <v>4</v>
      </c>
      <c r="Z54">
        <v>4</v>
      </c>
      <c r="AA54">
        <v>1</v>
      </c>
      <c r="AB54">
        <v>0</v>
      </c>
      <c r="AC54">
        <v>100</v>
      </c>
      <c r="AD54">
        <v>100</v>
      </c>
      <c r="AE54">
        <v>4</v>
      </c>
      <c r="AF54">
        <v>2</v>
      </c>
      <c r="AG54">
        <v>78</v>
      </c>
      <c r="AH54">
        <v>0</v>
      </c>
    </row>
    <row r="55" spans="1:34" x14ac:dyDescent="0.25">
      <c r="A55" s="145">
        <v>43586</v>
      </c>
      <c r="B55" s="19" t="str">
        <f>VLOOKUP(J55,PRACTICE!$A$1:$E$44,5,0)</f>
        <v>NW7</v>
      </c>
      <c r="J55" t="s">
        <v>49</v>
      </c>
      <c r="L55">
        <v>14909</v>
      </c>
      <c r="M55">
        <v>2987</v>
      </c>
      <c r="N55">
        <v>2998</v>
      </c>
      <c r="O55">
        <v>18</v>
      </c>
      <c r="P55">
        <v>1168</v>
      </c>
      <c r="Q55">
        <v>2905</v>
      </c>
      <c r="R55" s="473">
        <v>476</v>
      </c>
      <c r="S55">
        <v>1389</v>
      </c>
      <c r="T55">
        <v>698</v>
      </c>
      <c r="U55">
        <v>90</v>
      </c>
      <c r="V55">
        <v>55</v>
      </c>
      <c r="W55">
        <v>86</v>
      </c>
      <c r="X55">
        <v>58</v>
      </c>
      <c r="Y55">
        <v>34</v>
      </c>
      <c r="Z55">
        <v>32</v>
      </c>
      <c r="AA55">
        <v>14</v>
      </c>
      <c r="AB55">
        <v>7</v>
      </c>
      <c r="AC55">
        <v>476</v>
      </c>
      <c r="AD55">
        <v>461</v>
      </c>
      <c r="AE55">
        <v>42</v>
      </c>
      <c r="AF55">
        <v>64</v>
      </c>
      <c r="AG55">
        <v>1725</v>
      </c>
      <c r="AH55">
        <v>31</v>
      </c>
    </row>
    <row r="56" spans="1:34" x14ac:dyDescent="0.25">
      <c r="A56" s="145">
        <v>43586</v>
      </c>
      <c r="B56" s="19" t="str">
        <f>VLOOKUP(J56,PRACTICE!$A$1:$E$44,5,0)</f>
        <v>NW4</v>
      </c>
      <c r="J56" t="s">
        <v>50</v>
      </c>
      <c r="L56">
        <v>10707</v>
      </c>
      <c r="M56">
        <v>3030</v>
      </c>
      <c r="N56">
        <v>3041</v>
      </c>
      <c r="O56">
        <v>11</v>
      </c>
      <c r="P56">
        <v>1373</v>
      </c>
      <c r="Q56">
        <v>2992</v>
      </c>
      <c r="R56" s="473">
        <v>424</v>
      </c>
      <c r="S56">
        <v>1584</v>
      </c>
      <c r="T56">
        <v>218</v>
      </c>
      <c r="U56">
        <v>25</v>
      </c>
      <c r="V56">
        <v>18</v>
      </c>
      <c r="W56">
        <v>25</v>
      </c>
      <c r="X56">
        <v>14</v>
      </c>
      <c r="Y56">
        <v>39</v>
      </c>
      <c r="Z56">
        <v>34</v>
      </c>
      <c r="AA56">
        <v>7</v>
      </c>
      <c r="AB56">
        <v>2</v>
      </c>
      <c r="AC56">
        <v>424</v>
      </c>
      <c r="AD56">
        <v>385</v>
      </c>
      <c r="AE56">
        <v>24</v>
      </c>
      <c r="AF56">
        <v>11</v>
      </c>
      <c r="AG56">
        <v>479</v>
      </c>
      <c r="AH56">
        <v>26</v>
      </c>
    </row>
    <row r="57" spans="1:34" x14ac:dyDescent="0.25">
      <c r="A57" s="145">
        <v>43586</v>
      </c>
      <c r="B57" s="19" t="str">
        <f>VLOOKUP(J57,PRACTICE!$A$1:$E$44,5,0)</f>
        <v>NW2</v>
      </c>
      <c r="J57" t="s">
        <v>51</v>
      </c>
      <c r="L57">
        <v>13818</v>
      </c>
      <c r="M57">
        <v>2311</v>
      </c>
      <c r="N57">
        <v>2318</v>
      </c>
      <c r="O57">
        <v>7</v>
      </c>
      <c r="P57">
        <v>1054</v>
      </c>
      <c r="Q57">
        <v>2216</v>
      </c>
      <c r="R57" s="473">
        <v>402</v>
      </c>
      <c r="S57">
        <v>1124</v>
      </c>
      <c r="T57">
        <v>63</v>
      </c>
      <c r="U57">
        <v>53</v>
      </c>
      <c r="V57">
        <v>33</v>
      </c>
      <c r="W57">
        <v>59</v>
      </c>
      <c r="X57">
        <v>37</v>
      </c>
      <c r="Y57">
        <v>16</v>
      </c>
      <c r="Z57">
        <v>15</v>
      </c>
      <c r="AA57">
        <v>17</v>
      </c>
      <c r="AB57">
        <v>1</v>
      </c>
      <c r="AC57">
        <v>402</v>
      </c>
      <c r="AD57">
        <v>361</v>
      </c>
      <c r="AE57">
        <v>18</v>
      </c>
      <c r="AF57">
        <v>19</v>
      </c>
      <c r="AG57">
        <v>316</v>
      </c>
      <c r="AH57">
        <v>144</v>
      </c>
    </row>
    <row r="58" spans="1:34" x14ac:dyDescent="0.25">
      <c r="A58" s="145">
        <v>43586</v>
      </c>
      <c r="B58" s="19" t="str">
        <f>VLOOKUP(J58,PRACTICE!$A$1:$E$44,5,0)</f>
        <v>NW1</v>
      </c>
      <c r="J58" t="s">
        <v>52</v>
      </c>
      <c r="L58">
        <v>8267</v>
      </c>
      <c r="M58">
        <v>1865</v>
      </c>
      <c r="N58">
        <v>1878</v>
      </c>
      <c r="O58">
        <v>13</v>
      </c>
      <c r="P58">
        <v>724</v>
      </c>
      <c r="Q58">
        <v>1823</v>
      </c>
      <c r="R58" s="473">
        <v>257</v>
      </c>
      <c r="S58">
        <v>805</v>
      </c>
      <c r="T58">
        <v>15</v>
      </c>
      <c r="U58">
        <v>60</v>
      </c>
      <c r="V58">
        <v>38</v>
      </c>
      <c r="W58">
        <v>68</v>
      </c>
      <c r="X58">
        <v>47</v>
      </c>
      <c r="Y58">
        <v>19</v>
      </c>
      <c r="Z58">
        <v>18</v>
      </c>
      <c r="AA58">
        <v>4</v>
      </c>
      <c r="AB58">
        <v>0</v>
      </c>
      <c r="AC58">
        <v>257</v>
      </c>
      <c r="AD58">
        <v>231</v>
      </c>
      <c r="AE58">
        <v>17</v>
      </c>
      <c r="AF58">
        <v>31</v>
      </c>
      <c r="AG58">
        <v>552</v>
      </c>
      <c r="AH58">
        <v>0</v>
      </c>
    </row>
    <row r="59" spans="1:34" x14ac:dyDescent="0.25">
      <c r="A59" s="145">
        <v>43586</v>
      </c>
      <c r="B59" s="19" t="str">
        <f>VLOOKUP(J59,PRACTICE!$A$1:$E$44,5,0)</f>
        <v>NW3</v>
      </c>
      <c r="J59" t="s">
        <v>53</v>
      </c>
      <c r="L59">
        <v>9466</v>
      </c>
      <c r="M59">
        <v>1671</v>
      </c>
      <c r="N59">
        <v>1673</v>
      </c>
      <c r="O59">
        <v>3</v>
      </c>
      <c r="P59">
        <v>569</v>
      </c>
      <c r="Q59">
        <v>1599</v>
      </c>
      <c r="R59" s="473">
        <v>259</v>
      </c>
      <c r="S59">
        <v>668</v>
      </c>
      <c r="T59">
        <v>4</v>
      </c>
      <c r="U59">
        <v>79</v>
      </c>
      <c r="V59">
        <v>51</v>
      </c>
      <c r="W59">
        <v>186</v>
      </c>
      <c r="X59">
        <v>37</v>
      </c>
      <c r="Y59">
        <v>6</v>
      </c>
      <c r="Z59">
        <v>6</v>
      </c>
      <c r="AA59">
        <v>13</v>
      </c>
      <c r="AB59">
        <v>10</v>
      </c>
      <c r="AC59">
        <v>259</v>
      </c>
      <c r="AD59">
        <v>242</v>
      </c>
      <c r="AE59">
        <v>16</v>
      </c>
      <c r="AF59">
        <v>37</v>
      </c>
      <c r="AG59">
        <v>1195</v>
      </c>
      <c r="AH59">
        <v>21</v>
      </c>
    </row>
    <row r="60" spans="1:34" x14ac:dyDescent="0.25">
      <c r="A60" s="145">
        <v>43586</v>
      </c>
      <c r="B60" s="19" t="str">
        <f>VLOOKUP(J60,PRACTICE!$A$1:$E$44,5,0)</f>
        <v>NW3</v>
      </c>
      <c r="J60" t="s">
        <v>54</v>
      </c>
      <c r="L60">
        <v>6597</v>
      </c>
      <c r="M60">
        <v>1281</v>
      </c>
      <c r="N60">
        <v>1283</v>
      </c>
      <c r="O60">
        <v>2</v>
      </c>
      <c r="P60">
        <v>491</v>
      </c>
      <c r="Q60">
        <v>1262</v>
      </c>
      <c r="R60" s="473">
        <v>234</v>
      </c>
      <c r="S60">
        <v>579</v>
      </c>
      <c r="T60">
        <v>7</v>
      </c>
      <c r="U60">
        <v>27</v>
      </c>
      <c r="V60">
        <v>12</v>
      </c>
      <c r="W60">
        <v>29</v>
      </c>
      <c r="X60">
        <v>11</v>
      </c>
      <c r="Y60">
        <v>8</v>
      </c>
      <c r="Z60">
        <v>8</v>
      </c>
      <c r="AA60">
        <v>5</v>
      </c>
      <c r="AB60">
        <v>4</v>
      </c>
      <c r="AC60">
        <v>234</v>
      </c>
      <c r="AD60">
        <v>219</v>
      </c>
      <c r="AE60">
        <v>8</v>
      </c>
      <c r="AF60">
        <v>3</v>
      </c>
      <c r="AG60">
        <v>269</v>
      </c>
      <c r="AH60">
        <v>19</v>
      </c>
    </row>
    <row r="61" spans="1:34" x14ac:dyDescent="0.25">
      <c r="A61" s="145">
        <v>43586</v>
      </c>
      <c r="B61" s="19" t="str">
        <f>VLOOKUP(J61,PRACTICE!$A$1:$E$44,5,0)</f>
        <v>NW6</v>
      </c>
      <c r="J61" t="s">
        <v>55</v>
      </c>
      <c r="L61">
        <v>5677</v>
      </c>
      <c r="M61">
        <v>1017</v>
      </c>
      <c r="N61">
        <v>1021</v>
      </c>
      <c r="O61">
        <v>5</v>
      </c>
      <c r="P61">
        <v>461</v>
      </c>
      <c r="Q61">
        <v>1000</v>
      </c>
      <c r="R61" s="473">
        <v>164</v>
      </c>
      <c r="S61">
        <v>504</v>
      </c>
      <c r="T61">
        <v>1</v>
      </c>
      <c r="U61">
        <v>19</v>
      </c>
      <c r="V61">
        <v>12</v>
      </c>
      <c r="W61">
        <v>22</v>
      </c>
      <c r="X61">
        <v>15</v>
      </c>
      <c r="Y61">
        <v>7</v>
      </c>
      <c r="Z61">
        <v>7</v>
      </c>
      <c r="AA61">
        <v>3</v>
      </c>
      <c r="AB61">
        <v>1</v>
      </c>
      <c r="AC61">
        <v>164</v>
      </c>
      <c r="AD61">
        <v>131</v>
      </c>
      <c r="AE61">
        <v>2</v>
      </c>
      <c r="AF61">
        <v>11</v>
      </c>
      <c r="AG61">
        <v>574</v>
      </c>
      <c r="AH61">
        <v>75</v>
      </c>
    </row>
    <row r="62" spans="1:34" x14ac:dyDescent="0.25">
      <c r="A62" s="145">
        <v>43586</v>
      </c>
      <c r="B62" s="19" t="str">
        <f>VLOOKUP(J62,PRACTICE!$A$1:$E$44,5,0)</f>
        <v>NW6</v>
      </c>
      <c r="J62" t="s">
        <v>371</v>
      </c>
      <c r="L62">
        <v>15271</v>
      </c>
      <c r="M62">
        <v>3037</v>
      </c>
      <c r="N62">
        <v>3045</v>
      </c>
      <c r="O62">
        <v>8</v>
      </c>
      <c r="P62">
        <v>1295</v>
      </c>
      <c r="Q62">
        <v>2932</v>
      </c>
      <c r="R62" s="473">
        <v>439</v>
      </c>
      <c r="S62">
        <v>1472</v>
      </c>
      <c r="T62">
        <v>474</v>
      </c>
      <c r="U62">
        <v>73</v>
      </c>
      <c r="V62">
        <v>46</v>
      </c>
      <c r="W62">
        <v>83</v>
      </c>
      <c r="X62">
        <v>54</v>
      </c>
      <c r="Y62">
        <v>22</v>
      </c>
      <c r="Z62">
        <v>17</v>
      </c>
      <c r="AA62">
        <v>21</v>
      </c>
      <c r="AB62">
        <v>11</v>
      </c>
      <c r="AC62">
        <v>439</v>
      </c>
      <c r="AD62">
        <v>392</v>
      </c>
      <c r="AE62">
        <v>27</v>
      </c>
      <c r="AF62">
        <v>52</v>
      </c>
      <c r="AG62">
        <v>1514</v>
      </c>
      <c r="AH62">
        <v>115</v>
      </c>
    </row>
    <row r="63" spans="1:34" x14ac:dyDescent="0.25">
      <c r="A63" s="145">
        <v>43586</v>
      </c>
      <c r="B63" s="19" t="str">
        <f>VLOOKUP(J63,PRACTICE!$A$1:$E$44,5,0)</f>
        <v>NW1</v>
      </c>
      <c r="J63" t="s">
        <v>56</v>
      </c>
      <c r="L63">
        <v>14457</v>
      </c>
      <c r="M63">
        <v>1651</v>
      </c>
      <c r="N63">
        <v>1657</v>
      </c>
      <c r="O63">
        <v>6</v>
      </c>
      <c r="P63">
        <v>555</v>
      </c>
      <c r="Q63">
        <v>1635</v>
      </c>
      <c r="R63" s="473">
        <v>316</v>
      </c>
      <c r="S63">
        <v>680</v>
      </c>
      <c r="T63">
        <v>208</v>
      </c>
      <c r="U63">
        <v>29</v>
      </c>
      <c r="V63">
        <v>15</v>
      </c>
      <c r="W63">
        <v>31</v>
      </c>
      <c r="X63">
        <v>17</v>
      </c>
      <c r="Y63">
        <v>12</v>
      </c>
      <c r="Z63">
        <v>12</v>
      </c>
      <c r="AA63">
        <v>8</v>
      </c>
      <c r="AB63">
        <v>2</v>
      </c>
      <c r="AC63">
        <v>316</v>
      </c>
      <c r="AD63">
        <v>299</v>
      </c>
      <c r="AE63">
        <v>4</v>
      </c>
      <c r="AF63">
        <v>7</v>
      </c>
      <c r="AG63">
        <v>240</v>
      </c>
      <c r="AH63">
        <v>40</v>
      </c>
    </row>
    <row r="64" spans="1:34" x14ac:dyDescent="0.25">
      <c r="A64" s="145">
        <v>43586</v>
      </c>
      <c r="B64" s="19" t="str">
        <f>VLOOKUP(J64,PRACTICE!$A$1:$E$44,5,0)</f>
        <v>NW8</v>
      </c>
      <c r="J64" t="s">
        <v>57</v>
      </c>
      <c r="L64">
        <v>8440</v>
      </c>
      <c r="M64">
        <v>1621</v>
      </c>
      <c r="N64">
        <v>1621</v>
      </c>
      <c r="O64">
        <v>0</v>
      </c>
      <c r="P64">
        <v>745</v>
      </c>
      <c r="Q64">
        <v>1599</v>
      </c>
      <c r="R64" s="473">
        <v>252</v>
      </c>
      <c r="S64">
        <v>854</v>
      </c>
      <c r="T64">
        <v>30</v>
      </c>
      <c r="U64">
        <v>18</v>
      </c>
      <c r="V64">
        <v>5</v>
      </c>
      <c r="W64">
        <v>23</v>
      </c>
      <c r="X64">
        <v>1</v>
      </c>
      <c r="Y64">
        <v>11</v>
      </c>
      <c r="Z64">
        <v>11</v>
      </c>
      <c r="AA64">
        <v>9</v>
      </c>
      <c r="AB64">
        <v>7</v>
      </c>
      <c r="AC64">
        <v>252</v>
      </c>
      <c r="AD64">
        <v>234</v>
      </c>
      <c r="AE64">
        <v>8</v>
      </c>
      <c r="AF64">
        <v>4</v>
      </c>
      <c r="AG64">
        <v>726</v>
      </c>
      <c r="AH64">
        <v>46</v>
      </c>
    </row>
    <row r="65" spans="1:34" x14ac:dyDescent="0.25">
      <c r="A65" s="145">
        <v>43586</v>
      </c>
      <c r="B65" s="19" t="str">
        <f>VLOOKUP(J65,PRACTICE!$A$1:$E$44,5,0)</f>
        <v>NW8</v>
      </c>
      <c r="J65" t="s">
        <v>58</v>
      </c>
      <c r="L65">
        <v>9106</v>
      </c>
      <c r="M65">
        <v>1911</v>
      </c>
      <c r="N65">
        <v>1915</v>
      </c>
      <c r="O65">
        <v>4</v>
      </c>
      <c r="P65">
        <v>802</v>
      </c>
      <c r="Q65">
        <v>1877</v>
      </c>
      <c r="R65" s="473">
        <v>290</v>
      </c>
      <c r="S65">
        <v>946</v>
      </c>
      <c r="T65">
        <v>460</v>
      </c>
      <c r="U65">
        <v>9</v>
      </c>
      <c r="V65">
        <v>7</v>
      </c>
      <c r="W65">
        <v>18</v>
      </c>
      <c r="X65">
        <v>6</v>
      </c>
      <c r="Y65">
        <v>14</v>
      </c>
      <c r="Z65">
        <v>14</v>
      </c>
      <c r="AA65">
        <v>5</v>
      </c>
      <c r="AB65">
        <v>4</v>
      </c>
      <c r="AC65">
        <v>290</v>
      </c>
      <c r="AD65">
        <v>286</v>
      </c>
      <c r="AE65">
        <v>12</v>
      </c>
      <c r="AF65">
        <v>13</v>
      </c>
      <c r="AG65">
        <v>686</v>
      </c>
      <c r="AH65">
        <v>77</v>
      </c>
    </row>
    <row r="66" spans="1:34" x14ac:dyDescent="0.25">
      <c r="A66" s="145">
        <v>43586</v>
      </c>
      <c r="B66" s="19" t="str">
        <f>VLOOKUP(J66,PRACTICE!$A$1:$E$44,5,0)</f>
        <v>NW6</v>
      </c>
      <c r="J66" t="s">
        <v>59</v>
      </c>
      <c r="L66">
        <v>4401</v>
      </c>
      <c r="M66">
        <v>877</v>
      </c>
      <c r="N66">
        <v>882</v>
      </c>
      <c r="O66">
        <v>5</v>
      </c>
      <c r="P66">
        <v>242</v>
      </c>
      <c r="Q66">
        <v>856</v>
      </c>
      <c r="R66" s="473">
        <v>133</v>
      </c>
      <c r="S66">
        <v>311</v>
      </c>
      <c r="T66">
        <v>3</v>
      </c>
      <c r="U66">
        <v>11</v>
      </c>
      <c r="V66">
        <v>7</v>
      </c>
      <c r="W66">
        <v>9</v>
      </c>
      <c r="X66">
        <v>7</v>
      </c>
      <c r="Y66">
        <v>3</v>
      </c>
      <c r="Z66">
        <v>3</v>
      </c>
      <c r="AA66">
        <v>6</v>
      </c>
      <c r="AB66">
        <v>4</v>
      </c>
      <c r="AC66">
        <v>133</v>
      </c>
      <c r="AD66">
        <v>129</v>
      </c>
      <c r="AE66">
        <v>1</v>
      </c>
      <c r="AF66">
        <v>2</v>
      </c>
      <c r="AG66">
        <v>73</v>
      </c>
      <c r="AH66">
        <v>76</v>
      </c>
    </row>
    <row r="67" spans="1:34" x14ac:dyDescent="0.25">
      <c r="A67" s="145">
        <v>43586</v>
      </c>
      <c r="B67" s="19" t="str">
        <f>VLOOKUP(J67,PRACTICE!$A$1:$E$44,5,0)</f>
        <v>NW4</v>
      </c>
      <c r="J67" t="s">
        <v>60</v>
      </c>
      <c r="L67">
        <v>10997</v>
      </c>
      <c r="M67">
        <v>2076</v>
      </c>
      <c r="N67">
        <v>2085</v>
      </c>
      <c r="O67">
        <v>9</v>
      </c>
      <c r="P67">
        <v>753</v>
      </c>
      <c r="Q67">
        <v>2050</v>
      </c>
      <c r="R67" s="473">
        <v>377</v>
      </c>
      <c r="S67">
        <v>897</v>
      </c>
      <c r="T67">
        <v>100</v>
      </c>
      <c r="U67">
        <v>21</v>
      </c>
      <c r="V67">
        <v>16</v>
      </c>
      <c r="W67">
        <v>16</v>
      </c>
      <c r="X67">
        <v>10</v>
      </c>
      <c r="Y67">
        <v>21</v>
      </c>
      <c r="Z67">
        <v>21</v>
      </c>
      <c r="AA67">
        <v>10</v>
      </c>
      <c r="AB67">
        <v>9</v>
      </c>
      <c r="AC67">
        <v>377</v>
      </c>
      <c r="AD67">
        <v>377</v>
      </c>
      <c r="AE67">
        <v>21</v>
      </c>
      <c r="AF67">
        <v>14</v>
      </c>
      <c r="AG67">
        <v>774</v>
      </c>
      <c r="AH67">
        <v>151</v>
      </c>
    </row>
    <row r="68" spans="1:34" x14ac:dyDescent="0.25">
      <c r="A68" s="145">
        <v>43586</v>
      </c>
      <c r="B68" s="19" t="str">
        <f>VLOOKUP(J68,PRACTICE!$A$1:$E$44,5,0)</f>
        <v>NW5</v>
      </c>
      <c r="J68" t="s">
        <v>61</v>
      </c>
      <c r="L68">
        <v>5883</v>
      </c>
      <c r="M68">
        <v>1148</v>
      </c>
      <c r="N68">
        <v>1155</v>
      </c>
      <c r="O68">
        <v>9</v>
      </c>
      <c r="P68">
        <v>605</v>
      </c>
      <c r="Q68">
        <v>1135</v>
      </c>
      <c r="R68" s="473">
        <v>175</v>
      </c>
      <c r="S68">
        <v>682</v>
      </c>
      <c r="T68">
        <v>45</v>
      </c>
      <c r="U68">
        <v>21</v>
      </c>
      <c r="V68">
        <v>11</v>
      </c>
      <c r="W68">
        <v>16</v>
      </c>
      <c r="X68">
        <v>9</v>
      </c>
      <c r="Y68">
        <v>20</v>
      </c>
      <c r="Z68">
        <v>16</v>
      </c>
      <c r="AA68">
        <v>5</v>
      </c>
      <c r="AB68">
        <v>2</v>
      </c>
      <c r="AC68">
        <v>175</v>
      </c>
      <c r="AD68">
        <v>123</v>
      </c>
      <c r="AE68">
        <v>10</v>
      </c>
      <c r="AF68">
        <v>16</v>
      </c>
      <c r="AG68">
        <v>339</v>
      </c>
      <c r="AH68">
        <v>2</v>
      </c>
    </row>
    <row r="69" spans="1:34" x14ac:dyDescent="0.25">
      <c r="A69" s="145">
        <v>43586</v>
      </c>
      <c r="B69" s="19" t="str">
        <f>VLOOKUP(J69,PRACTICE!$A$1:$E$44,5,0)</f>
        <v>NW7</v>
      </c>
      <c r="J69" t="s">
        <v>62</v>
      </c>
      <c r="L69">
        <v>8584</v>
      </c>
      <c r="M69">
        <v>1423</v>
      </c>
      <c r="N69">
        <v>1428</v>
      </c>
      <c r="O69">
        <v>6</v>
      </c>
      <c r="P69">
        <v>706</v>
      </c>
      <c r="Q69">
        <v>1409</v>
      </c>
      <c r="R69" s="473">
        <v>198</v>
      </c>
      <c r="S69">
        <v>800</v>
      </c>
      <c r="T69">
        <v>49</v>
      </c>
      <c r="U69">
        <v>25</v>
      </c>
      <c r="V69">
        <v>17</v>
      </c>
      <c r="W69">
        <v>20</v>
      </c>
      <c r="X69">
        <v>16</v>
      </c>
      <c r="Y69">
        <v>7</v>
      </c>
      <c r="Z69">
        <v>7</v>
      </c>
      <c r="AA69">
        <v>4</v>
      </c>
      <c r="AB69">
        <v>3</v>
      </c>
      <c r="AC69">
        <v>198</v>
      </c>
      <c r="AD69">
        <v>196</v>
      </c>
      <c r="AE69">
        <v>21</v>
      </c>
      <c r="AF69">
        <v>11</v>
      </c>
      <c r="AG69">
        <v>812</v>
      </c>
      <c r="AH69">
        <v>0</v>
      </c>
    </row>
    <row r="70" spans="1:34" x14ac:dyDescent="0.25">
      <c r="A70" s="145">
        <v>43586</v>
      </c>
      <c r="B70" s="19" t="str">
        <f>VLOOKUP(J70,PRACTICE!$A$1:$E$44,5,0)</f>
        <v>NW8</v>
      </c>
      <c r="J70" t="s">
        <v>63</v>
      </c>
      <c r="L70">
        <v>12216</v>
      </c>
      <c r="M70">
        <v>3005</v>
      </c>
      <c r="N70">
        <v>3006</v>
      </c>
      <c r="O70">
        <v>1</v>
      </c>
      <c r="P70">
        <v>1393</v>
      </c>
      <c r="Q70">
        <v>2954</v>
      </c>
      <c r="R70" s="473">
        <v>424</v>
      </c>
      <c r="S70">
        <v>1636</v>
      </c>
      <c r="T70">
        <v>296</v>
      </c>
      <c r="U70">
        <v>36</v>
      </c>
      <c r="V70">
        <v>21</v>
      </c>
      <c r="W70">
        <v>33</v>
      </c>
      <c r="X70">
        <v>21</v>
      </c>
      <c r="Y70">
        <v>37</v>
      </c>
      <c r="Z70">
        <v>37</v>
      </c>
      <c r="AA70">
        <v>15</v>
      </c>
      <c r="AB70">
        <v>7</v>
      </c>
      <c r="AC70">
        <v>424</v>
      </c>
      <c r="AD70">
        <v>366</v>
      </c>
      <c r="AE70">
        <v>24</v>
      </c>
      <c r="AF70">
        <v>22</v>
      </c>
      <c r="AG70">
        <v>1478</v>
      </c>
      <c r="AH70">
        <v>143</v>
      </c>
    </row>
    <row r="71" spans="1:34" x14ac:dyDescent="0.25">
      <c r="A71" s="145">
        <v>43586</v>
      </c>
      <c r="B71" s="19" t="str">
        <f>VLOOKUP(J71,PRACTICE!$A$1:$E$44,5,0)</f>
        <v>NW6</v>
      </c>
      <c r="J71" t="s">
        <v>64</v>
      </c>
      <c r="L71">
        <v>13328</v>
      </c>
      <c r="M71">
        <v>2034</v>
      </c>
      <c r="N71">
        <v>2042</v>
      </c>
      <c r="O71">
        <v>8</v>
      </c>
      <c r="P71">
        <v>863</v>
      </c>
      <c r="Q71">
        <v>1972</v>
      </c>
      <c r="R71" s="473">
        <v>338</v>
      </c>
      <c r="S71">
        <v>913</v>
      </c>
      <c r="T71">
        <v>87</v>
      </c>
      <c r="U71">
        <v>37</v>
      </c>
      <c r="V71">
        <v>27</v>
      </c>
      <c r="W71">
        <v>50</v>
      </c>
      <c r="X71">
        <v>24</v>
      </c>
      <c r="Y71">
        <v>19</v>
      </c>
      <c r="Z71">
        <v>19</v>
      </c>
      <c r="AA71">
        <v>8</v>
      </c>
      <c r="AB71">
        <v>0</v>
      </c>
      <c r="AC71">
        <v>338</v>
      </c>
      <c r="AD71">
        <v>325</v>
      </c>
      <c r="AE71">
        <v>13</v>
      </c>
      <c r="AF71">
        <v>23</v>
      </c>
      <c r="AG71">
        <v>1043</v>
      </c>
      <c r="AH71">
        <v>38</v>
      </c>
    </row>
    <row r="72" spans="1:34" x14ac:dyDescent="0.25">
      <c r="A72" s="145">
        <v>43586</v>
      </c>
      <c r="B72" s="19" t="str">
        <f>VLOOKUP(J72,PRACTICE!$A$1:$E$44,5,0)</f>
        <v>NW2</v>
      </c>
      <c r="J72" t="s">
        <v>65</v>
      </c>
      <c r="L72">
        <v>14754</v>
      </c>
      <c r="M72">
        <v>2253</v>
      </c>
      <c r="N72">
        <v>2255</v>
      </c>
      <c r="O72">
        <v>2</v>
      </c>
      <c r="P72">
        <v>807</v>
      </c>
      <c r="Q72">
        <v>2231</v>
      </c>
      <c r="R72" s="473">
        <v>352</v>
      </c>
      <c r="S72">
        <v>1125</v>
      </c>
      <c r="T72">
        <v>22</v>
      </c>
      <c r="U72">
        <v>60</v>
      </c>
      <c r="V72">
        <v>31</v>
      </c>
      <c r="W72">
        <v>80</v>
      </c>
      <c r="X72">
        <v>41</v>
      </c>
      <c r="Y72">
        <v>14</v>
      </c>
      <c r="Z72">
        <v>14</v>
      </c>
      <c r="AA72">
        <v>9</v>
      </c>
      <c r="AB72">
        <v>3</v>
      </c>
      <c r="AC72">
        <v>352</v>
      </c>
      <c r="AD72">
        <v>335</v>
      </c>
      <c r="AE72">
        <v>19</v>
      </c>
      <c r="AF72">
        <v>19</v>
      </c>
      <c r="AG72">
        <v>678</v>
      </c>
      <c r="AH72">
        <v>126</v>
      </c>
    </row>
    <row r="73" spans="1:34" x14ac:dyDescent="0.25">
      <c r="A73" s="145">
        <v>43586</v>
      </c>
      <c r="B73" s="19" t="str">
        <f>VLOOKUP(J73,PRACTICE!$A$1:$E$44,5,0)</f>
        <v>NW4</v>
      </c>
      <c r="J73" t="s">
        <v>66</v>
      </c>
      <c r="L73">
        <v>2092</v>
      </c>
      <c r="M73">
        <v>692</v>
      </c>
      <c r="N73">
        <v>692</v>
      </c>
      <c r="O73">
        <v>0</v>
      </c>
      <c r="P73">
        <v>165</v>
      </c>
      <c r="Q73">
        <v>684</v>
      </c>
      <c r="R73" s="473">
        <v>117</v>
      </c>
      <c r="S73">
        <v>303</v>
      </c>
      <c r="T73">
        <v>0</v>
      </c>
      <c r="U73">
        <v>13</v>
      </c>
      <c r="V73">
        <v>6</v>
      </c>
      <c r="W73">
        <v>13</v>
      </c>
      <c r="X73">
        <v>9</v>
      </c>
      <c r="Y73">
        <v>12</v>
      </c>
      <c r="Z73">
        <v>11</v>
      </c>
      <c r="AA73">
        <v>2</v>
      </c>
      <c r="AB73">
        <v>1</v>
      </c>
      <c r="AC73">
        <v>117</v>
      </c>
      <c r="AD73">
        <v>89</v>
      </c>
      <c r="AE73">
        <v>4</v>
      </c>
      <c r="AF73">
        <v>1</v>
      </c>
      <c r="AG73">
        <v>64</v>
      </c>
      <c r="AH73">
        <v>0</v>
      </c>
    </row>
    <row r="74" spans="1:34" x14ac:dyDescent="0.25">
      <c r="A74" s="145">
        <v>43586</v>
      </c>
      <c r="B74" s="19" t="str">
        <f>VLOOKUP(J74,PRACTICE!$A$1:$E$44,5,0)</f>
        <v>NW2</v>
      </c>
      <c r="J74" t="s">
        <v>67</v>
      </c>
      <c r="L74">
        <v>1163</v>
      </c>
      <c r="M74">
        <v>591</v>
      </c>
      <c r="N74">
        <v>595</v>
      </c>
      <c r="O74">
        <v>4</v>
      </c>
      <c r="P74">
        <v>128</v>
      </c>
      <c r="Q74">
        <v>585</v>
      </c>
      <c r="R74" s="473">
        <v>114</v>
      </c>
      <c r="S74">
        <v>266</v>
      </c>
      <c r="T74">
        <v>13</v>
      </c>
      <c r="U74">
        <v>8</v>
      </c>
      <c r="V74">
        <v>5</v>
      </c>
      <c r="W74">
        <v>12</v>
      </c>
      <c r="X74">
        <v>7</v>
      </c>
      <c r="Y74">
        <v>2</v>
      </c>
      <c r="Z74">
        <v>2</v>
      </c>
      <c r="AA74">
        <v>1</v>
      </c>
      <c r="AB74">
        <v>0</v>
      </c>
      <c r="AC74">
        <v>114</v>
      </c>
      <c r="AD74">
        <v>97</v>
      </c>
      <c r="AE74">
        <v>5</v>
      </c>
      <c r="AF74">
        <v>4</v>
      </c>
      <c r="AG74">
        <v>94</v>
      </c>
      <c r="AH74">
        <v>0</v>
      </c>
    </row>
    <row r="75" spans="1:34" x14ac:dyDescent="0.25">
      <c r="A75" s="145">
        <v>43586</v>
      </c>
      <c r="B75" s="19" t="str">
        <f>VLOOKUP(J75,PRACTICE!$A$1:$E$44,5,0)</f>
        <v>NW8</v>
      </c>
      <c r="J75" t="s">
        <v>68</v>
      </c>
      <c r="L75">
        <v>22626</v>
      </c>
      <c r="M75">
        <v>4908</v>
      </c>
      <c r="N75">
        <v>4917</v>
      </c>
      <c r="O75">
        <v>9</v>
      </c>
      <c r="P75">
        <v>2362</v>
      </c>
      <c r="Q75">
        <v>4855</v>
      </c>
      <c r="R75" s="473">
        <v>752</v>
      </c>
      <c r="S75">
        <v>2785</v>
      </c>
      <c r="T75">
        <v>808</v>
      </c>
      <c r="U75">
        <v>36</v>
      </c>
      <c r="V75">
        <v>20</v>
      </c>
      <c r="W75">
        <v>25</v>
      </c>
      <c r="X75">
        <v>14</v>
      </c>
      <c r="Y75">
        <v>24</v>
      </c>
      <c r="Z75">
        <v>22</v>
      </c>
      <c r="AA75">
        <v>27</v>
      </c>
      <c r="AB75">
        <v>9</v>
      </c>
      <c r="AC75">
        <v>752</v>
      </c>
      <c r="AD75">
        <v>699</v>
      </c>
      <c r="AE75">
        <v>32</v>
      </c>
      <c r="AF75">
        <v>8</v>
      </c>
      <c r="AG75">
        <v>1873</v>
      </c>
      <c r="AH75">
        <v>15</v>
      </c>
    </row>
    <row r="76" spans="1:34" x14ac:dyDescent="0.25">
      <c r="A76" s="145">
        <v>43586</v>
      </c>
      <c r="B76" s="19" t="str">
        <f>VLOOKUP(J76,PRACTICE!$A$1:$E$44,5,0)</f>
        <v>NW1</v>
      </c>
      <c r="J76" t="s">
        <v>69</v>
      </c>
      <c r="L76">
        <v>4947</v>
      </c>
      <c r="M76">
        <v>890</v>
      </c>
      <c r="N76">
        <v>893</v>
      </c>
      <c r="O76">
        <v>3</v>
      </c>
      <c r="P76">
        <v>404</v>
      </c>
      <c r="Q76">
        <v>867</v>
      </c>
      <c r="R76" s="473">
        <v>134</v>
      </c>
      <c r="S76">
        <v>467</v>
      </c>
      <c r="T76">
        <v>2</v>
      </c>
      <c r="U76">
        <v>8</v>
      </c>
      <c r="V76">
        <v>5</v>
      </c>
      <c r="W76">
        <v>15</v>
      </c>
      <c r="X76">
        <v>7</v>
      </c>
      <c r="Y76">
        <v>4</v>
      </c>
      <c r="Z76">
        <v>2</v>
      </c>
      <c r="AA76">
        <v>0</v>
      </c>
      <c r="AB76">
        <v>0</v>
      </c>
      <c r="AC76">
        <v>134</v>
      </c>
      <c r="AD76">
        <v>105</v>
      </c>
      <c r="AE76">
        <v>10</v>
      </c>
      <c r="AF76">
        <v>5</v>
      </c>
      <c r="AG76">
        <v>64</v>
      </c>
      <c r="AH76">
        <v>0</v>
      </c>
    </row>
    <row r="77" spans="1:34" x14ac:dyDescent="0.25">
      <c r="A77" s="145">
        <v>43586</v>
      </c>
      <c r="B77" s="19" t="str">
        <f>VLOOKUP(J77,PRACTICE!$A$1:$E$44,5,0)</f>
        <v>NW6</v>
      </c>
      <c r="J77" t="s">
        <v>70</v>
      </c>
      <c r="L77">
        <v>13701</v>
      </c>
      <c r="M77">
        <v>1975</v>
      </c>
      <c r="N77">
        <v>1980</v>
      </c>
      <c r="O77">
        <v>5</v>
      </c>
      <c r="P77">
        <v>969</v>
      </c>
      <c r="Q77">
        <v>1933</v>
      </c>
      <c r="R77" s="473">
        <v>259</v>
      </c>
      <c r="S77">
        <v>1048</v>
      </c>
      <c r="T77">
        <v>315</v>
      </c>
      <c r="U77">
        <v>29</v>
      </c>
      <c r="V77">
        <v>16</v>
      </c>
      <c r="W77">
        <v>42</v>
      </c>
      <c r="X77">
        <v>20</v>
      </c>
      <c r="Y77">
        <v>10</v>
      </c>
      <c r="Z77">
        <v>10</v>
      </c>
      <c r="AA77">
        <v>10</v>
      </c>
      <c r="AB77">
        <v>5</v>
      </c>
      <c r="AC77">
        <v>259</v>
      </c>
      <c r="AD77">
        <v>236</v>
      </c>
      <c r="AE77">
        <v>11</v>
      </c>
      <c r="AF77">
        <v>17</v>
      </c>
      <c r="AG77">
        <v>918</v>
      </c>
      <c r="AH77">
        <v>76</v>
      </c>
    </row>
    <row r="78" spans="1:34" x14ac:dyDescent="0.25">
      <c r="A78" s="18">
        <v>43617</v>
      </c>
      <c r="B78" s="19" t="e">
        <f>VLOOKUP(J78,PRACTICE!$A$1:$E$44,5,0)</f>
        <v>#N/A</v>
      </c>
      <c r="C78" t="s">
        <v>391</v>
      </c>
      <c r="E78" t="s">
        <v>372</v>
      </c>
      <c r="G78" t="s">
        <v>373</v>
      </c>
      <c r="H78">
        <v>651615</v>
      </c>
      <c r="K78" t="s">
        <v>374</v>
      </c>
      <c r="L78" t="s">
        <v>375</v>
      </c>
      <c r="M78" t="s">
        <v>401</v>
      </c>
      <c r="N78" t="s">
        <v>376</v>
      </c>
      <c r="O78" t="s">
        <v>377</v>
      </c>
      <c r="P78" t="s">
        <v>378</v>
      </c>
      <c r="Q78" t="s">
        <v>402</v>
      </c>
      <c r="R78" s="473" t="s">
        <v>403</v>
      </c>
      <c r="S78" t="s">
        <v>418</v>
      </c>
      <c r="T78" t="s">
        <v>379</v>
      </c>
      <c r="U78" t="s">
        <v>404</v>
      </c>
      <c r="V78" t="s">
        <v>405</v>
      </c>
      <c r="W78" t="s">
        <v>380</v>
      </c>
      <c r="X78" t="s">
        <v>406</v>
      </c>
      <c r="Y78" t="s">
        <v>381</v>
      </c>
      <c r="Z78" t="s">
        <v>382</v>
      </c>
      <c r="AA78" t="s">
        <v>407</v>
      </c>
      <c r="AB78" t="s">
        <v>383</v>
      </c>
      <c r="AC78" t="s">
        <v>384</v>
      </c>
      <c r="AD78" t="s">
        <v>385</v>
      </c>
      <c r="AE78" t="s">
        <v>386</v>
      </c>
      <c r="AF78" t="s">
        <v>419</v>
      </c>
      <c r="AG78" t="s">
        <v>420</v>
      </c>
      <c r="AH78" t="s">
        <v>416</v>
      </c>
    </row>
    <row r="79" spans="1:34" x14ac:dyDescent="0.25">
      <c r="A79" s="18">
        <v>43617</v>
      </c>
      <c r="B79" s="19" t="e">
        <f>VLOOKUP(J79,PRACTICE!$A$1:$E$44,5,0)</f>
        <v>#N/A</v>
      </c>
      <c r="E79" s="20">
        <v>43658.747916666667</v>
      </c>
      <c r="G79" t="s">
        <v>387</v>
      </c>
      <c r="H79">
        <v>353930</v>
      </c>
      <c r="J79" t="s">
        <v>388</v>
      </c>
    </row>
    <row r="80" spans="1:34" x14ac:dyDescent="0.25">
      <c r="A80" s="18">
        <v>43617</v>
      </c>
      <c r="B80" s="19" t="str">
        <f>VLOOKUP(J80,PRACTICE!$A$1:$E$44,5,0)</f>
        <v>NW2</v>
      </c>
      <c r="E80" t="s">
        <v>389</v>
      </c>
      <c r="G80" t="s">
        <v>390</v>
      </c>
      <c r="H80">
        <v>297685</v>
      </c>
      <c r="J80" t="s">
        <v>37</v>
      </c>
      <c r="L80">
        <v>9121</v>
      </c>
      <c r="M80">
        <v>1694</v>
      </c>
      <c r="N80">
        <v>1697</v>
      </c>
      <c r="O80">
        <v>3</v>
      </c>
      <c r="P80">
        <v>710</v>
      </c>
      <c r="Q80">
        <v>1645</v>
      </c>
      <c r="R80" s="473">
        <v>220</v>
      </c>
      <c r="S80">
        <v>795</v>
      </c>
      <c r="T80">
        <v>17</v>
      </c>
      <c r="U80">
        <v>29</v>
      </c>
      <c r="V80">
        <v>20</v>
      </c>
      <c r="W80">
        <v>48</v>
      </c>
      <c r="X80">
        <v>21</v>
      </c>
      <c r="Y80">
        <v>6</v>
      </c>
      <c r="Z80">
        <v>6</v>
      </c>
      <c r="AA80">
        <v>8</v>
      </c>
      <c r="AB80">
        <v>1</v>
      </c>
      <c r="AC80">
        <v>220</v>
      </c>
      <c r="AD80">
        <v>209</v>
      </c>
      <c r="AE80">
        <v>9</v>
      </c>
      <c r="AF80">
        <v>19</v>
      </c>
      <c r="AG80">
        <v>250</v>
      </c>
      <c r="AH80">
        <v>0</v>
      </c>
    </row>
    <row r="81" spans="1:34" x14ac:dyDescent="0.25">
      <c r="A81" s="18">
        <v>43617</v>
      </c>
      <c r="B81" s="19" t="str">
        <f>VLOOKUP(J81,PRACTICE!$A$1:$E$44,5,0)</f>
        <v>NW1</v>
      </c>
      <c r="E81" s="21">
        <v>43617</v>
      </c>
      <c r="J81" t="s">
        <v>38</v>
      </c>
      <c r="L81">
        <v>11673</v>
      </c>
      <c r="M81">
        <v>2438</v>
      </c>
      <c r="N81">
        <v>2452</v>
      </c>
      <c r="O81">
        <v>14</v>
      </c>
      <c r="P81">
        <v>791</v>
      </c>
      <c r="Q81">
        <v>2406</v>
      </c>
      <c r="R81" s="473">
        <v>341</v>
      </c>
      <c r="S81">
        <v>1102</v>
      </c>
      <c r="T81">
        <v>556</v>
      </c>
      <c r="U81">
        <v>52</v>
      </c>
      <c r="V81">
        <v>23</v>
      </c>
      <c r="W81">
        <v>64</v>
      </c>
      <c r="X81">
        <v>25</v>
      </c>
      <c r="Y81">
        <v>15</v>
      </c>
      <c r="Z81">
        <v>13</v>
      </c>
      <c r="AA81">
        <v>12</v>
      </c>
      <c r="AB81">
        <v>8</v>
      </c>
      <c r="AC81">
        <v>341</v>
      </c>
      <c r="AD81">
        <v>340</v>
      </c>
      <c r="AE81">
        <v>15</v>
      </c>
      <c r="AF81">
        <v>19</v>
      </c>
      <c r="AG81">
        <v>533</v>
      </c>
      <c r="AH81">
        <v>5</v>
      </c>
    </row>
    <row r="82" spans="1:34" x14ac:dyDescent="0.25">
      <c r="A82" s="18">
        <v>43617</v>
      </c>
      <c r="B82" s="19" t="str">
        <f>VLOOKUP(J82,PRACTICE!$A$1:$E$44,5,0)</f>
        <v>NW7</v>
      </c>
      <c r="J82" t="s">
        <v>39</v>
      </c>
      <c r="L82">
        <v>11144</v>
      </c>
      <c r="M82">
        <v>2068</v>
      </c>
      <c r="N82">
        <v>2101</v>
      </c>
      <c r="O82">
        <v>33</v>
      </c>
      <c r="P82">
        <v>860</v>
      </c>
      <c r="Q82">
        <v>2013</v>
      </c>
      <c r="R82" s="473">
        <v>340</v>
      </c>
      <c r="S82">
        <v>927</v>
      </c>
      <c r="T82">
        <v>131</v>
      </c>
      <c r="U82">
        <v>47</v>
      </c>
      <c r="V82">
        <v>35</v>
      </c>
      <c r="W82">
        <v>47</v>
      </c>
      <c r="X82">
        <v>33</v>
      </c>
      <c r="Y82">
        <v>18</v>
      </c>
      <c r="Z82">
        <v>18</v>
      </c>
      <c r="AA82">
        <v>17</v>
      </c>
      <c r="AB82">
        <v>13</v>
      </c>
      <c r="AC82">
        <v>340</v>
      </c>
      <c r="AD82">
        <v>334</v>
      </c>
      <c r="AE82">
        <v>20</v>
      </c>
      <c r="AF82">
        <v>27</v>
      </c>
      <c r="AG82">
        <v>1273</v>
      </c>
      <c r="AH82">
        <v>16</v>
      </c>
    </row>
    <row r="83" spans="1:34" x14ac:dyDescent="0.25">
      <c r="A83" s="18">
        <v>43617</v>
      </c>
      <c r="B83" s="19" t="str">
        <f>VLOOKUP(J83,PRACTICE!$A$1:$E$44,5,0)</f>
        <v>NW5</v>
      </c>
      <c r="J83" t="s">
        <v>40</v>
      </c>
      <c r="L83">
        <v>3429</v>
      </c>
      <c r="M83">
        <v>782</v>
      </c>
      <c r="N83">
        <v>782</v>
      </c>
      <c r="O83">
        <v>3</v>
      </c>
      <c r="P83">
        <v>248</v>
      </c>
      <c r="Q83">
        <v>772</v>
      </c>
      <c r="R83" s="473">
        <v>93</v>
      </c>
      <c r="S83">
        <v>334</v>
      </c>
      <c r="T83">
        <v>1</v>
      </c>
      <c r="U83">
        <v>1</v>
      </c>
      <c r="V83">
        <v>1</v>
      </c>
      <c r="W83">
        <v>8</v>
      </c>
      <c r="X83">
        <v>0</v>
      </c>
      <c r="Y83">
        <v>3</v>
      </c>
      <c r="Z83">
        <v>3</v>
      </c>
      <c r="AA83">
        <v>3</v>
      </c>
      <c r="AB83">
        <v>1</v>
      </c>
      <c r="AC83">
        <v>93</v>
      </c>
      <c r="AD83">
        <v>77</v>
      </c>
      <c r="AE83">
        <v>7</v>
      </c>
      <c r="AF83">
        <v>2</v>
      </c>
      <c r="AG83">
        <v>453</v>
      </c>
      <c r="AH83">
        <v>9</v>
      </c>
    </row>
    <row r="84" spans="1:34" x14ac:dyDescent="0.25">
      <c r="A84" s="18">
        <v>43617</v>
      </c>
      <c r="B84" s="19" t="str">
        <f>VLOOKUP(J84,PRACTICE!$A$1:$E$44,5,0)</f>
        <v>NW4</v>
      </c>
      <c r="J84" t="s">
        <v>41</v>
      </c>
      <c r="L84">
        <v>12654</v>
      </c>
      <c r="M84">
        <v>2510</v>
      </c>
      <c r="N84">
        <v>2522</v>
      </c>
      <c r="O84">
        <v>12</v>
      </c>
      <c r="P84">
        <v>884</v>
      </c>
      <c r="Q84">
        <v>2465</v>
      </c>
      <c r="R84" s="473">
        <v>389</v>
      </c>
      <c r="S84">
        <v>983</v>
      </c>
      <c r="T84">
        <v>140</v>
      </c>
      <c r="U84">
        <v>43</v>
      </c>
      <c r="V84">
        <v>29</v>
      </c>
      <c r="W84">
        <v>66</v>
      </c>
      <c r="X84">
        <v>24</v>
      </c>
      <c r="Y84">
        <v>27</v>
      </c>
      <c r="Z84">
        <v>26</v>
      </c>
      <c r="AA84">
        <v>11</v>
      </c>
      <c r="AB84">
        <v>4</v>
      </c>
      <c r="AC84">
        <v>389</v>
      </c>
      <c r="AD84">
        <v>356</v>
      </c>
      <c r="AE84">
        <v>37</v>
      </c>
      <c r="AF84">
        <v>10</v>
      </c>
      <c r="AG84">
        <v>407</v>
      </c>
      <c r="AH84">
        <v>139</v>
      </c>
    </row>
    <row r="85" spans="1:34" x14ac:dyDescent="0.25">
      <c r="A85" s="18">
        <v>43617</v>
      </c>
      <c r="B85" s="19" t="str">
        <f>VLOOKUP(J85,PRACTICE!$A$1:$E$44,5,0)</f>
        <v>NW5</v>
      </c>
      <c r="J85" t="s">
        <v>42</v>
      </c>
      <c r="L85">
        <v>12952</v>
      </c>
      <c r="M85">
        <v>3260</v>
      </c>
      <c r="N85">
        <v>3268</v>
      </c>
      <c r="O85">
        <v>15</v>
      </c>
      <c r="P85">
        <v>1031</v>
      </c>
      <c r="Q85">
        <v>3221</v>
      </c>
      <c r="R85" s="473">
        <v>629</v>
      </c>
      <c r="S85">
        <v>1306</v>
      </c>
      <c r="T85">
        <v>184</v>
      </c>
      <c r="U85">
        <v>56</v>
      </c>
      <c r="V85">
        <v>27</v>
      </c>
      <c r="W85">
        <v>63</v>
      </c>
      <c r="X85">
        <v>26</v>
      </c>
      <c r="Y85">
        <v>47</v>
      </c>
      <c r="Z85">
        <v>43</v>
      </c>
      <c r="AA85">
        <v>10</v>
      </c>
      <c r="AB85">
        <v>5</v>
      </c>
      <c r="AC85">
        <v>629</v>
      </c>
      <c r="AD85">
        <v>615</v>
      </c>
      <c r="AE85">
        <v>42</v>
      </c>
      <c r="AF85">
        <v>67</v>
      </c>
      <c r="AG85">
        <v>1961</v>
      </c>
      <c r="AH85">
        <v>5</v>
      </c>
    </row>
    <row r="86" spans="1:34" x14ac:dyDescent="0.25">
      <c r="A86" s="18">
        <v>43617</v>
      </c>
      <c r="B86" s="19" t="str">
        <f>VLOOKUP(J86,PRACTICE!$A$1:$E$44,5,0)</f>
        <v>NW3</v>
      </c>
      <c r="J86" t="s">
        <v>43</v>
      </c>
      <c r="L86">
        <v>12151</v>
      </c>
      <c r="M86">
        <v>1773</v>
      </c>
      <c r="N86">
        <v>1775</v>
      </c>
      <c r="O86">
        <v>2</v>
      </c>
      <c r="P86">
        <v>807</v>
      </c>
      <c r="Q86">
        <v>1680</v>
      </c>
      <c r="R86" s="473">
        <v>264</v>
      </c>
      <c r="S86">
        <v>882</v>
      </c>
      <c r="T86">
        <v>5</v>
      </c>
      <c r="U86">
        <v>66</v>
      </c>
      <c r="V86">
        <v>50</v>
      </c>
      <c r="W86">
        <v>58</v>
      </c>
      <c r="X86">
        <v>41</v>
      </c>
      <c r="Y86">
        <v>10</v>
      </c>
      <c r="Z86">
        <v>10</v>
      </c>
      <c r="AA86">
        <v>11</v>
      </c>
      <c r="AB86">
        <v>3</v>
      </c>
      <c r="AC86">
        <v>264</v>
      </c>
      <c r="AD86">
        <v>252</v>
      </c>
      <c r="AE86">
        <v>21</v>
      </c>
      <c r="AF86">
        <v>47</v>
      </c>
      <c r="AG86">
        <v>1055</v>
      </c>
      <c r="AH86">
        <v>12</v>
      </c>
    </row>
    <row r="87" spans="1:34" x14ac:dyDescent="0.25">
      <c r="A87" s="18">
        <v>43617</v>
      </c>
      <c r="B87" s="19" t="str">
        <f>VLOOKUP(J87,PRACTICE!$A$1:$E$44,5,0)</f>
        <v>NW5</v>
      </c>
      <c r="J87" t="s">
        <v>44</v>
      </c>
      <c r="L87">
        <v>6805</v>
      </c>
      <c r="M87">
        <v>1397</v>
      </c>
      <c r="N87">
        <v>1403</v>
      </c>
      <c r="O87">
        <v>6</v>
      </c>
      <c r="P87">
        <v>481</v>
      </c>
      <c r="Q87">
        <v>1366</v>
      </c>
      <c r="R87" s="473">
        <v>268</v>
      </c>
      <c r="S87">
        <v>592</v>
      </c>
      <c r="T87">
        <v>156</v>
      </c>
      <c r="U87">
        <v>8</v>
      </c>
      <c r="V87">
        <v>6</v>
      </c>
      <c r="W87">
        <v>28</v>
      </c>
      <c r="X87">
        <v>3</v>
      </c>
      <c r="Y87">
        <v>12</v>
      </c>
      <c r="Z87">
        <v>12</v>
      </c>
      <c r="AA87">
        <v>6</v>
      </c>
      <c r="AB87">
        <v>6</v>
      </c>
      <c r="AC87">
        <v>268</v>
      </c>
      <c r="AD87">
        <v>257</v>
      </c>
      <c r="AE87">
        <v>18</v>
      </c>
      <c r="AF87">
        <v>3</v>
      </c>
      <c r="AG87">
        <v>173</v>
      </c>
      <c r="AH87">
        <v>0</v>
      </c>
    </row>
    <row r="88" spans="1:34" x14ac:dyDescent="0.25">
      <c r="A88" s="18">
        <v>43617</v>
      </c>
      <c r="B88" s="19" t="str">
        <f>VLOOKUP(J88,PRACTICE!$A$1:$E$44,5,0)</f>
        <v>NW3</v>
      </c>
      <c r="J88" t="s">
        <v>45</v>
      </c>
      <c r="L88">
        <v>3442</v>
      </c>
      <c r="M88">
        <v>472</v>
      </c>
      <c r="N88">
        <v>472</v>
      </c>
      <c r="O88">
        <v>0</v>
      </c>
      <c r="P88">
        <v>106</v>
      </c>
      <c r="Q88">
        <v>468</v>
      </c>
      <c r="R88" s="473">
        <v>105</v>
      </c>
      <c r="S88">
        <v>143</v>
      </c>
      <c r="T88">
        <v>15</v>
      </c>
      <c r="U88">
        <v>32</v>
      </c>
      <c r="V88">
        <v>31</v>
      </c>
      <c r="W88">
        <v>24</v>
      </c>
      <c r="X88">
        <v>22</v>
      </c>
      <c r="Y88">
        <v>1</v>
      </c>
      <c r="Z88">
        <v>1</v>
      </c>
      <c r="AA88">
        <v>5</v>
      </c>
      <c r="AB88">
        <v>3</v>
      </c>
      <c r="AC88">
        <v>105</v>
      </c>
      <c r="AD88">
        <v>102</v>
      </c>
      <c r="AE88">
        <v>8</v>
      </c>
      <c r="AF88">
        <v>5</v>
      </c>
      <c r="AG88">
        <v>247</v>
      </c>
      <c r="AH88">
        <v>38</v>
      </c>
    </row>
    <row r="89" spans="1:34" x14ac:dyDescent="0.25">
      <c r="A89" s="18">
        <v>43617</v>
      </c>
      <c r="B89" s="19" t="str">
        <f>VLOOKUP(J89,PRACTICE!$A$1:$E$44,5,0)</f>
        <v>NW1</v>
      </c>
      <c r="J89" t="s">
        <v>46</v>
      </c>
      <c r="L89">
        <v>4906</v>
      </c>
      <c r="M89">
        <v>995</v>
      </c>
      <c r="N89">
        <v>999</v>
      </c>
      <c r="O89">
        <v>4</v>
      </c>
      <c r="P89">
        <v>352</v>
      </c>
      <c r="Q89">
        <v>971</v>
      </c>
      <c r="R89" s="473">
        <v>169</v>
      </c>
      <c r="S89">
        <v>408</v>
      </c>
      <c r="T89">
        <v>2</v>
      </c>
      <c r="U89">
        <v>20</v>
      </c>
      <c r="V89">
        <v>18</v>
      </c>
      <c r="W89">
        <v>33</v>
      </c>
      <c r="X89">
        <v>15</v>
      </c>
      <c r="Y89">
        <v>3</v>
      </c>
      <c r="Z89">
        <v>3</v>
      </c>
      <c r="AA89">
        <v>5</v>
      </c>
      <c r="AB89">
        <v>0</v>
      </c>
      <c r="AC89">
        <v>169</v>
      </c>
      <c r="AD89">
        <v>164</v>
      </c>
      <c r="AE89">
        <v>12</v>
      </c>
      <c r="AF89">
        <v>2</v>
      </c>
      <c r="AG89">
        <v>96</v>
      </c>
      <c r="AH89">
        <v>54</v>
      </c>
    </row>
    <row r="90" spans="1:34" x14ac:dyDescent="0.25">
      <c r="A90" s="18">
        <v>43617</v>
      </c>
      <c r="B90" s="19" t="str">
        <f>VLOOKUP(J90,PRACTICE!$A$1:$E$44,5,0)</f>
        <v>NW7</v>
      </c>
      <c r="J90" t="s">
        <v>47</v>
      </c>
      <c r="L90">
        <v>11106</v>
      </c>
      <c r="M90">
        <v>2444</v>
      </c>
      <c r="N90">
        <v>2450</v>
      </c>
      <c r="O90">
        <v>6</v>
      </c>
      <c r="P90">
        <v>881</v>
      </c>
      <c r="Q90">
        <v>2403</v>
      </c>
      <c r="R90" s="473">
        <v>414</v>
      </c>
      <c r="S90">
        <v>1094</v>
      </c>
      <c r="T90">
        <v>102</v>
      </c>
      <c r="U90">
        <v>76</v>
      </c>
      <c r="V90">
        <v>47</v>
      </c>
      <c r="W90">
        <v>63</v>
      </c>
      <c r="X90">
        <v>45</v>
      </c>
      <c r="Y90">
        <v>41</v>
      </c>
      <c r="Z90">
        <v>39</v>
      </c>
      <c r="AA90">
        <v>9</v>
      </c>
      <c r="AB90">
        <v>7</v>
      </c>
      <c r="AC90">
        <v>414</v>
      </c>
      <c r="AD90">
        <v>411</v>
      </c>
      <c r="AE90">
        <v>39</v>
      </c>
      <c r="AF90">
        <v>30</v>
      </c>
      <c r="AG90">
        <v>1572</v>
      </c>
      <c r="AH90">
        <v>1</v>
      </c>
    </row>
    <row r="91" spans="1:34" x14ac:dyDescent="0.25">
      <c r="A91" s="18">
        <v>43617</v>
      </c>
      <c r="B91" s="19" t="str">
        <f>VLOOKUP(J91,PRACTICE!$A$1:$E$44,5,0)</f>
        <v>NW5</v>
      </c>
      <c r="J91" t="s">
        <v>48</v>
      </c>
      <c r="L91">
        <v>3574</v>
      </c>
      <c r="M91">
        <v>723</v>
      </c>
      <c r="N91">
        <v>725</v>
      </c>
      <c r="O91">
        <v>5</v>
      </c>
      <c r="P91">
        <v>267</v>
      </c>
      <c r="Q91">
        <v>717</v>
      </c>
      <c r="R91" s="473">
        <v>89</v>
      </c>
      <c r="S91">
        <v>321</v>
      </c>
      <c r="T91">
        <v>0</v>
      </c>
      <c r="U91">
        <v>18</v>
      </c>
      <c r="V91">
        <v>11</v>
      </c>
      <c r="W91">
        <v>23</v>
      </c>
      <c r="X91">
        <v>15</v>
      </c>
      <c r="Y91">
        <v>3</v>
      </c>
      <c r="Z91">
        <v>3</v>
      </c>
      <c r="AA91">
        <v>2</v>
      </c>
      <c r="AB91">
        <v>0</v>
      </c>
      <c r="AC91">
        <v>89</v>
      </c>
      <c r="AD91">
        <v>89</v>
      </c>
      <c r="AE91">
        <v>4</v>
      </c>
      <c r="AF91">
        <v>2</v>
      </c>
      <c r="AG91">
        <v>80</v>
      </c>
      <c r="AH91">
        <v>0</v>
      </c>
    </row>
    <row r="92" spans="1:34" x14ac:dyDescent="0.25">
      <c r="A92" s="18">
        <v>43617</v>
      </c>
      <c r="B92" s="19" t="str">
        <f>VLOOKUP(J92,PRACTICE!$A$1:$E$44,5,0)</f>
        <v>NW7</v>
      </c>
      <c r="J92" t="s">
        <v>49</v>
      </c>
      <c r="L92">
        <v>14952</v>
      </c>
      <c r="M92">
        <v>2976</v>
      </c>
      <c r="N92">
        <v>2986</v>
      </c>
      <c r="O92">
        <v>17</v>
      </c>
      <c r="P92">
        <v>1154</v>
      </c>
      <c r="Q92">
        <v>2893</v>
      </c>
      <c r="R92" s="473">
        <v>458</v>
      </c>
      <c r="S92">
        <v>1363</v>
      </c>
      <c r="T92">
        <v>695</v>
      </c>
      <c r="U92">
        <v>75</v>
      </c>
      <c r="V92">
        <v>45</v>
      </c>
      <c r="W92">
        <v>92</v>
      </c>
      <c r="X92">
        <v>45</v>
      </c>
      <c r="Y92">
        <v>36</v>
      </c>
      <c r="Z92">
        <v>33</v>
      </c>
      <c r="AA92">
        <v>17</v>
      </c>
      <c r="AB92">
        <v>10</v>
      </c>
      <c r="AC92">
        <v>458</v>
      </c>
      <c r="AD92">
        <v>440</v>
      </c>
      <c r="AE92">
        <v>43</v>
      </c>
      <c r="AF92">
        <v>64</v>
      </c>
      <c r="AG92">
        <v>1712</v>
      </c>
      <c r="AH92">
        <v>36</v>
      </c>
    </row>
    <row r="93" spans="1:34" x14ac:dyDescent="0.25">
      <c r="A93" s="18">
        <v>43617</v>
      </c>
      <c r="B93" s="19" t="str">
        <f>VLOOKUP(J93,PRACTICE!$A$1:$E$44,5,0)</f>
        <v>NW4</v>
      </c>
      <c r="J93" t="s">
        <v>50</v>
      </c>
      <c r="L93">
        <v>10742</v>
      </c>
      <c r="M93">
        <v>3039</v>
      </c>
      <c r="N93">
        <v>3049</v>
      </c>
      <c r="O93">
        <v>10</v>
      </c>
      <c r="P93">
        <v>1366</v>
      </c>
      <c r="Q93">
        <v>3001</v>
      </c>
      <c r="R93" s="473">
        <v>411</v>
      </c>
      <c r="S93">
        <v>1562</v>
      </c>
      <c r="T93">
        <v>217</v>
      </c>
      <c r="U93">
        <v>25</v>
      </c>
      <c r="V93">
        <v>19</v>
      </c>
      <c r="W93">
        <v>25</v>
      </c>
      <c r="X93">
        <v>14</v>
      </c>
      <c r="Y93">
        <v>42</v>
      </c>
      <c r="Z93">
        <v>38</v>
      </c>
      <c r="AA93">
        <v>9</v>
      </c>
      <c r="AB93">
        <v>3</v>
      </c>
      <c r="AC93">
        <v>411</v>
      </c>
      <c r="AD93">
        <v>374</v>
      </c>
      <c r="AE93">
        <v>23</v>
      </c>
      <c r="AF93">
        <v>11</v>
      </c>
      <c r="AG93">
        <v>482</v>
      </c>
      <c r="AH93">
        <v>30</v>
      </c>
    </row>
    <row r="94" spans="1:34" x14ac:dyDescent="0.25">
      <c r="A94" s="18">
        <v>43617</v>
      </c>
      <c r="B94" s="19" t="str">
        <f>VLOOKUP(J94,PRACTICE!$A$1:$E$44,5,0)</f>
        <v>NW2</v>
      </c>
      <c r="J94" t="s">
        <v>51</v>
      </c>
      <c r="L94">
        <v>13834</v>
      </c>
      <c r="M94">
        <v>2293</v>
      </c>
      <c r="N94">
        <v>2301</v>
      </c>
      <c r="O94">
        <v>8</v>
      </c>
      <c r="P94">
        <v>1048</v>
      </c>
      <c r="Q94">
        <v>2200</v>
      </c>
      <c r="R94" s="473">
        <v>397</v>
      </c>
      <c r="S94">
        <v>1100</v>
      </c>
      <c r="T94">
        <v>55</v>
      </c>
      <c r="U94">
        <v>51</v>
      </c>
      <c r="V94">
        <v>32</v>
      </c>
      <c r="W94">
        <v>57</v>
      </c>
      <c r="X94">
        <v>35</v>
      </c>
      <c r="Y94">
        <v>15</v>
      </c>
      <c r="Z94">
        <v>14</v>
      </c>
      <c r="AA94">
        <v>15</v>
      </c>
      <c r="AB94">
        <v>1</v>
      </c>
      <c r="AC94">
        <v>397</v>
      </c>
      <c r="AD94">
        <v>357</v>
      </c>
      <c r="AE94">
        <v>17</v>
      </c>
      <c r="AF94">
        <v>19</v>
      </c>
      <c r="AG94">
        <v>318</v>
      </c>
      <c r="AH94">
        <v>156</v>
      </c>
    </row>
    <row r="95" spans="1:34" x14ac:dyDescent="0.25">
      <c r="A95" s="18">
        <v>43617</v>
      </c>
      <c r="B95" s="19" t="str">
        <f>VLOOKUP(J95,PRACTICE!$A$1:$E$44,5,0)</f>
        <v>NW1</v>
      </c>
      <c r="J95" t="s">
        <v>52</v>
      </c>
      <c r="L95">
        <v>8265</v>
      </c>
      <c r="M95">
        <v>1851</v>
      </c>
      <c r="N95">
        <v>1864</v>
      </c>
      <c r="O95">
        <v>13</v>
      </c>
      <c r="P95">
        <v>716</v>
      </c>
      <c r="Q95">
        <v>1809</v>
      </c>
      <c r="R95" s="473">
        <v>245</v>
      </c>
      <c r="S95">
        <v>793</v>
      </c>
      <c r="T95">
        <v>17</v>
      </c>
      <c r="U95">
        <v>50</v>
      </c>
      <c r="V95">
        <v>32</v>
      </c>
      <c r="W95">
        <v>70</v>
      </c>
      <c r="X95">
        <v>39</v>
      </c>
      <c r="Y95">
        <v>16</v>
      </c>
      <c r="Z95">
        <v>15</v>
      </c>
      <c r="AA95">
        <v>6</v>
      </c>
      <c r="AB95">
        <v>0</v>
      </c>
      <c r="AC95">
        <v>245</v>
      </c>
      <c r="AD95">
        <v>222</v>
      </c>
      <c r="AE95">
        <v>15</v>
      </c>
      <c r="AF95">
        <v>32</v>
      </c>
      <c r="AG95">
        <v>550</v>
      </c>
      <c r="AH95">
        <v>0</v>
      </c>
    </row>
    <row r="96" spans="1:34" x14ac:dyDescent="0.25">
      <c r="A96" s="18">
        <v>43617</v>
      </c>
      <c r="B96" s="19" t="str">
        <f>VLOOKUP(J96,PRACTICE!$A$1:$E$44,5,0)</f>
        <v>NW3</v>
      </c>
      <c r="J96" t="s">
        <v>53</v>
      </c>
      <c r="L96">
        <v>9260</v>
      </c>
      <c r="M96">
        <v>1630</v>
      </c>
      <c r="N96">
        <v>1632</v>
      </c>
      <c r="O96">
        <v>3</v>
      </c>
      <c r="P96">
        <v>532</v>
      </c>
      <c r="Q96">
        <v>1556</v>
      </c>
      <c r="R96" s="473">
        <v>264</v>
      </c>
      <c r="S96">
        <v>624</v>
      </c>
      <c r="T96">
        <v>6</v>
      </c>
      <c r="U96">
        <v>77</v>
      </c>
      <c r="V96">
        <v>50</v>
      </c>
      <c r="W96">
        <v>179</v>
      </c>
      <c r="X96">
        <v>35</v>
      </c>
      <c r="Y96">
        <v>8</v>
      </c>
      <c r="Z96">
        <v>8</v>
      </c>
      <c r="AA96">
        <v>14</v>
      </c>
      <c r="AB96">
        <v>11</v>
      </c>
      <c r="AC96">
        <v>264</v>
      </c>
      <c r="AD96">
        <v>246</v>
      </c>
      <c r="AE96">
        <v>18</v>
      </c>
      <c r="AF96">
        <v>37</v>
      </c>
      <c r="AG96">
        <v>1165</v>
      </c>
      <c r="AH96">
        <v>28</v>
      </c>
    </row>
    <row r="97" spans="1:34" x14ac:dyDescent="0.25">
      <c r="A97" s="18">
        <v>43617</v>
      </c>
      <c r="B97" s="19" t="str">
        <f>VLOOKUP(J97,PRACTICE!$A$1:$E$44,5,0)</f>
        <v>NW3</v>
      </c>
      <c r="J97" t="s">
        <v>54</v>
      </c>
      <c r="L97">
        <v>6588</v>
      </c>
      <c r="M97">
        <v>1273</v>
      </c>
      <c r="N97">
        <v>1276</v>
      </c>
      <c r="O97">
        <v>3</v>
      </c>
      <c r="P97">
        <v>487</v>
      </c>
      <c r="Q97">
        <v>1255</v>
      </c>
      <c r="R97" s="473">
        <v>235</v>
      </c>
      <c r="S97">
        <v>564</v>
      </c>
      <c r="T97">
        <v>6</v>
      </c>
      <c r="U97">
        <v>28</v>
      </c>
      <c r="V97">
        <v>13</v>
      </c>
      <c r="W97">
        <v>29</v>
      </c>
      <c r="X97">
        <v>11</v>
      </c>
      <c r="Y97">
        <v>9</v>
      </c>
      <c r="Z97">
        <v>9</v>
      </c>
      <c r="AA97">
        <v>7</v>
      </c>
      <c r="AB97">
        <v>4</v>
      </c>
      <c r="AC97">
        <v>235</v>
      </c>
      <c r="AD97">
        <v>222</v>
      </c>
      <c r="AE97">
        <v>9</v>
      </c>
      <c r="AF97">
        <v>3</v>
      </c>
      <c r="AG97">
        <v>268</v>
      </c>
      <c r="AH97">
        <v>20</v>
      </c>
    </row>
    <row r="98" spans="1:34" x14ac:dyDescent="0.25">
      <c r="A98" s="18">
        <v>43617</v>
      </c>
      <c r="B98" s="19" t="str">
        <f>VLOOKUP(J98,PRACTICE!$A$1:$E$44,5,0)</f>
        <v>NW6</v>
      </c>
      <c r="J98" t="s">
        <v>55</v>
      </c>
      <c r="L98">
        <v>5707</v>
      </c>
      <c r="M98">
        <v>1015</v>
      </c>
      <c r="N98">
        <v>1020</v>
      </c>
      <c r="O98">
        <v>6</v>
      </c>
      <c r="P98">
        <v>467</v>
      </c>
      <c r="Q98">
        <v>999</v>
      </c>
      <c r="R98" s="473">
        <v>159</v>
      </c>
      <c r="S98">
        <v>502</v>
      </c>
      <c r="T98">
        <v>1</v>
      </c>
      <c r="U98">
        <v>17</v>
      </c>
      <c r="V98">
        <v>10</v>
      </c>
      <c r="W98">
        <v>21</v>
      </c>
      <c r="X98">
        <v>13</v>
      </c>
      <c r="Y98">
        <v>7</v>
      </c>
      <c r="Z98">
        <v>7</v>
      </c>
      <c r="AA98">
        <v>3</v>
      </c>
      <c r="AB98">
        <v>1</v>
      </c>
      <c r="AC98">
        <v>159</v>
      </c>
      <c r="AD98">
        <v>128</v>
      </c>
      <c r="AE98">
        <v>1</v>
      </c>
      <c r="AF98">
        <v>11</v>
      </c>
      <c r="AG98">
        <v>573</v>
      </c>
      <c r="AH98">
        <v>74</v>
      </c>
    </row>
    <row r="99" spans="1:34" x14ac:dyDescent="0.25">
      <c r="A99" s="18">
        <v>43617</v>
      </c>
      <c r="B99" s="19" t="str">
        <f>VLOOKUP(J99,PRACTICE!$A$1:$E$44,5,0)</f>
        <v>NW6</v>
      </c>
      <c r="J99" t="s">
        <v>371</v>
      </c>
      <c r="L99">
        <v>15277</v>
      </c>
      <c r="M99">
        <v>3027</v>
      </c>
      <c r="N99">
        <v>3035</v>
      </c>
      <c r="O99">
        <v>8</v>
      </c>
      <c r="P99">
        <v>1291</v>
      </c>
      <c r="Q99">
        <v>2923</v>
      </c>
      <c r="R99" s="473">
        <v>406</v>
      </c>
      <c r="S99">
        <v>1454</v>
      </c>
      <c r="T99">
        <v>467</v>
      </c>
      <c r="U99">
        <v>73</v>
      </c>
      <c r="V99">
        <v>46</v>
      </c>
      <c r="W99">
        <v>89</v>
      </c>
      <c r="X99">
        <v>55</v>
      </c>
      <c r="Y99">
        <v>20</v>
      </c>
      <c r="Z99">
        <v>16</v>
      </c>
      <c r="AA99">
        <v>22</v>
      </c>
      <c r="AB99">
        <v>13</v>
      </c>
      <c r="AC99">
        <v>406</v>
      </c>
      <c r="AD99">
        <v>363</v>
      </c>
      <c r="AE99">
        <v>24</v>
      </c>
      <c r="AF99">
        <v>53</v>
      </c>
      <c r="AG99">
        <v>1504</v>
      </c>
      <c r="AH99">
        <v>120</v>
      </c>
    </row>
    <row r="100" spans="1:34" x14ac:dyDescent="0.25">
      <c r="A100" s="18">
        <v>43617</v>
      </c>
      <c r="B100" s="19" t="str">
        <f>VLOOKUP(J100,PRACTICE!$A$1:$E$44,5,0)</f>
        <v>NW1</v>
      </c>
      <c r="J100" t="s">
        <v>56</v>
      </c>
      <c r="L100">
        <v>14418</v>
      </c>
      <c r="M100">
        <v>1643</v>
      </c>
      <c r="N100">
        <v>1649</v>
      </c>
      <c r="O100">
        <v>6</v>
      </c>
      <c r="P100">
        <v>503</v>
      </c>
      <c r="Q100">
        <v>1627</v>
      </c>
      <c r="R100" s="473">
        <v>357</v>
      </c>
      <c r="S100">
        <v>618</v>
      </c>
      <c r="T100">
        <v>189</v>
      </c>
      <c r="U100">
        <v>27</v>
      </c>
      <c r="V100">
        <v>15</v>
      </c>
      <c r="W100">
        <v>33</v>
      </c>
      <c r="X100">
        <v>15</v>
      </c>
      <c r="Y100">
        <v>15</v>
      </c>
      <c r="Z100">
        <v>15</v>
      </c>
      <c r="AA100">
        <v>15</v>
      </c>
      <c r="AB100">
        <v>9</v>
      </c>
      <c r="AC100">
        <v>357</v>
      </c>
      <c r="AD100">
        <v>341</v>
      </c>
      <c r="AE100">
        <v>5</v>
      </c>
      <c r="AF100">
        <v>7</v>
      </c>
      <c r="AG100">
        <v>241</v>
      </c>
      <c r="AH100">
        <v>53</v>
      </c>
    </row>
    <row r="101" spans="1:34" x14ac:dyDescent="0.25">
      <c r="A101" s="18">
        <v>43617</v>
      </c>
      <c r="B101" s="19" t="str">
        <f>VLOOKUP(J101,PRACTICE!$A$1:$E$44,5,0)</f>
        <v>NW8</v>
      </c>
      <c r="J101" t="s">
        <v>57</v>
      </c>
      <c r="L101">
        <v>8487</v>
      </c>
      <c r="M101">
        <v>1623</v>
      </c>
      <c r="N101">
        <v>1624</v>
      </c>
      <c r="O101">
        <v>1</v>
      </c>
      <c r="P101">
        <v>751</v>
      </c>
      <c r="Q101">
        <v>1601</v>
      </c>
      <c r="R101" s="473">
        <v>223</v>
      </c>
      <c r="S101">
        <v>852</v>
      </c>
      <c r="T101">
        <v>32</v>
      </c>
      <c r="U101">
        <v>15</v>
      </c>
      <c r="V101">
        <v>5</v>
      </c>
      <c r="W101">
        <v>31</v>
      </c>
      <c r="X101">
        <v>3</v>
      </c>
      <c r="Y101">
        <v>10</v>
      </c>
      <c r="Z101">
        <v>10</v>
      </c>
      <c r="AA101">
        <v>11</v>
      </c>
      <c r="AB101">
        <v>7</v>
      </c>
      <c r="AC101">
        <v>223</v>
      </c>
      <c r="AD101">
        <v>203</v>
      </c>
      <c r="AE101">
        <v>6</v>
      </c>
      <c r="AF101">
        <v>5</v>
      </c>
      <c r="AG101">
        <v>727</v>
      </c>
      <c r="AH101">
        <v>49</v>
      </c>
    </row>
    <row r="102" spans="1:34" x14ac:dyDescent="0.25">
      <c r="A102" s="18">
        <v>43617</v>
      </c>
      <c r="B102" s="19" t="str">
        <f>VLOOKUP(J102,PRACTICE!$A$1:$E$44,5,0)</f>
        <v>NW8</v>
      </c>
      <c r="J102" t="s">
        <v>58</v>
      </c>
      <c r="L102">
        <v>9146</v>
      </c>
      <c r="M102">
        <v>1904</v>
      </c>
      <c r="N102">
        <v>1908</v>
      </c>
      <c r="O102">
        <v>4</v>
      </c>
      <c r="P102">
        <v>800</v>
      </c>
      <c r="Q102">
        <v>1871</v>
      </c>
      <c r="R102" s="473">
        <v>267</v>
      </c>
      <c r="S102">
        <v>934</v>
      </c>
      <c r="T102">
        <v>452</v>
      </c>
      <c r="U102">
        <v>8</v>
      </c>
      <c r="V102">
        <v>7</v>
      </c>
      <c r="W102">
        <v>19</v>
      </c>
      <c r="X102">
        <v>5</v>
      </c>
      <c r="Y102">
        <v>12</v>
      </c>
      <c r="Z102">
        <v>12</v>
      </c>
      <c r="AA102">
        <v>5</v>
      </c>
      <c r="AB102">
        <v>4</v>
      </c>
      <c r="AC102">
        <v>267</v>
      </c>
      <c r="AD102">
        <v>262</v>
      </c>
      <c r="AE102">
        <v>11</v>
      </c>
      <c r="AF102">
        <v>13</v>
      </c>
      <c r="AG102">
        <v>685</v>
      </c>
      <c r="AH102">
        <v>80</v>
      </c>
    </row>
    <row r="103" spans="1:34" x14ac:dyDescent="0.25">
      <c r="A103" s="18">
        <v>43617</v>
      </c>
      <c r="B103" s="19" t="str">
        <f>VLOOKUP(J103,PRACTICE!$A$1:$E$44,5,0)</f>
        <v>NW6</v>
      </c>
      <c r="J103" t="s">
        <v>59</v>
      </c>
      <c r="L103">
        <v>4390</v>
      </c>
      <c r="M103">
        <v>868</v>
      </c>
      <c r="N103">
        <v>873</v>
      </c>
      <c r="O103">
        <v>5</v>
      </c>
      <c r="P103">
        <v>224</v>
      </c>
      <c r="Q103">
        <v>849</v>
      </c>
      <c r="R103" s="473">
        <v>146</v>
      </c>
      <c r="S103">
        <v>288</v>
      </c>
      <c r="T103">
        <v>14</v>
      </c>
      <c r="U103">
        <v>11</v>
      </c>
      <c r="V103">
        <v>6</v>
      </c>
      <c r="W103">
        <v>7</v>
      </c>
      <c r="X103">
        <v>5</v>
      </c>
      <c r="Y103">
        <v>4</v>
      </c>
      <c r="Z103">
        <v>4</v>
      </c>
      <c r="AA103">
        <v>6</v>
      </c>
      <c r="AB103">
        <v>5</v>
      </c>
      <c r="AC103">
        <v>146</v>
      </c>
      <c r="AD103">
        <v>142</v>
      </c>
      <c r="AE103">
        <v>1</v>
      </c>
      <c r="AF103">
        <v>2</v>
      </c>
      <c r="AG103">
        <v>72</v>
      </c>
      <c r="AH103">
        <v>90</v>
      </c>
    </row>
    <row r="104" spans="1:34" x14ac:dyDescent="0.25">
      <c r="A104" s="18">
        <v>43617</v>
      </c>
      <c r="B104" s="19" t="str">
        <f>VLOOKUP(J104,PRACTICE!$A$1:$E$44,5,0)</f>
        <v>NW4</v>
      </c>
      <c r="J104" t="s">
        <v>60</v>
      </c>
      <c r="L104">
        <v>11035</v>
      </c>
      <c r="M104">
        <v>2051</v>
      </c>
      <c r="N104">
        <v>2060</v>
      </c>
      <c r="O104">
        <v>9</v>
      </c>
      <c r="P104">
        <v>714</v>
      </c>
      <c r="Q104">
        <v>2027</v>
      </c>
      <c r="R104" s="473">
        <v>384</v>
      </c>
      <c r="S104">
        <v>850</v>
      </c>
      <c r="T104">
        <v>95</v>
      </c>
      <c r="U104">
        <v>23</v>
      </c>
      <c r="V104">
        <v>16</v>
      </c>
      <c r="W104">
        <v>16</v>
      </c>
      <c r="X104">
        <v>11</v>
      </c>
      <c r="Y104">
        <v>21</v>
      </c>
      <c r="Z104">
        <v>21</v>
      </c>
      <c r="AA104">
        <v>13</v>
      </c>
      <c r="AB104">
        <v>13</v>
      </c>
      <c r="AC104">
        <v>384</v>
      </c>
      <c r="AD104">
        <v>384</v>
      </c>
      <c r="AE104">
        <v>24</v>
      </c>
      <c r="AF104">
        <v>13</v>
      </c>
      <c r="AG104">
        <v>765</v>
      </c>
      <c r="AH104">
        <v>163</v>
      </c>
    </row>
    <row r="105" spans="1:34" x14ac:dyDescent="0.25">
      <c r="A105" s="18">
        <v>43617</v>
      </c>
      <c r="B105" s="19" t="str">
        <f>VLOOKUP(J105,PRACTICE!$A$1:$E$44,5,0)</f>
        <v>NW5</v>
      </c>
      <c r="J105" t="s">
        <v>61</v>
      </c>
      <c r="L105">
        <v>5829</v>
      </c>
      <c r="M105">
        <v>1132</v>
      </c>
      <c r="N105">
        <v>1141</v>
      </c>
      <c r="O105">
        <v>11</v>
      </c>
      <c r="P105">
        <v>578</v>
      </c>
      <c r="Q105">
        <v>1119</v>
      </c>
      <c r="R105" s="473">
        <v>178</v>
      </c>
      <c r="S105">
        <v>655</v>
      </c>
      <c r="T105">
        <v>45</v>
      </c>
      <c r="U105">
        <v>17</v>
      </c>
      <c r="V105">
        <v>11</v>
      </c>
      <c r="W105">
        <v>13</v>
      </c>
      <c r="X105">
        <v>8</v>
      </c>
      <c r="Y105">
        <v>22</v>
      </c>
      <c r="Z105">
        <v>18</v>
      </c>
      <c r="AA105">
        <v>5</v>
      </c>
      <c r="AB105">
        <v>2</v>
      </c>
      <c r="AC105">
        <v>178</v>
      </c>
      <c r="AD105">
        <v>128</v>
      </c>
      <c r="AE105">
        <v>9</v>
      </c>
      <c r="AF105">
        <v>16</v>
      </c>
      <c r="AG105">
        <v>342</v>
      </c>
      <c r="AH105">
        <v>5</v>
      </c>
    </row>
    <row r="106" spans="1:34" x14ac:dyDescent="0.25">
      <c r="A106" s="18">
        <v>43617</v>
      </c>
      <c r="B106" s="19" t="str">
        <f>VLOOKUP(J106,PRACTICE!$A$1:$E$44,5,0)</f>
        <v>NW7</v>
      </c>
      <c r="J106" t="s">
        <v>62</v>
      </c>
      <c r="L106">
        <v>8621</v>
      </c>
      <c r="M106">
        <v>1425</v>
      </c>
      <c r="N106">
        <v>1430</v>
      </c>
      <c r="O106">
        <v>6</v>
      </c>
      <c r="P106">
        <v>699</v>
      </c>
      <c r="Q106">
        <v>1411</v>
      </c>
      <c r="R106" s="473">
        <v>169</v>
      </c>
      <c r="S106">
        <v>792</v>
      </c>
      <c r="T106">
        <v>60</v>
      </c>
      <c r="U106">
        <v>25</v>
      </c>
      <c r="V106">
        <v>17</v>
      </c>
      <c r="W106">
        <v>22</v>
      </c>
      <c r="X106">
        <v>16</v>
      </c>
      <c r="Y106">
        <v>7</v>
      </c>
      <c r="Z106">
        <v>7</v>
      </c>
      <c r="AA106">
        <v>7</v>
      </c>
      <c r="AB106">
        <v>6</v>
      </c>
      <c r="AC106">
        <v>169</v>
      </c>
      <c r="AD106">
        <v>168</v>
      </c>
      <c r="AE106">
        <v>16</v>
      </c>
      <c r="AF106">
        <v>11</v>
      </c>
      <c r="AG106">
        <v>806</v>
      </c>
      <c r="AH106">
        <v>0</v>
      </c>
    </row>
    <row r="107" spans="1:34" x14ac:dyDescent="0.25">
      <c r="A107" s="18">
        <v>43617</v>
      </c>
      <c r="B107" s="19" t="str">
        <f>VLOOKUP(J107,PRACTICE!$A$1:$E$44,5,0)</f>
        <v>NW8</v>
      </c>
      <c r="J107" t="s">
        <v>63</v>
      </c>
      <c r="L107">
        <v>12252</v>
      </c>
      <c r="M107">
        <v>2997</v>
      </c>
      <c r="N107">
        <v>2998</v>
      </c>
      <c r="O107">
        <v>1</v>
      </c>
      <c r="P107">
        <v>1399</v>
      </c>
      <c r="Q107">
        <v>2947</v>
      </c>
      <c r="R107" s="473">
        <v>415</v>
      </c>
      <c r="S107">
        <v>1620</v>
      </c>
      <c r="T107">
        <v>291</v>
      </c>
      <c r="U107">
        <v>37</v>
      </c>
      <c r="V107">
        <v>21</v>
      </c>
      <c r="W107">
        <v>33</v>
      </c>
      <c r="X107">
        <v>21</v>
      </c>
      <c r="Y107">
        <v>39</v>
      </c>
      <c r="Z107">
        <v>38</v>
      </c>
      <c r="AA107">
        <v>18</v>
      </c>
      <c r="AB107">
        <v>8</v>
      </c>
      <c r="AC107">
        <v>415</v>
      </c>
      <c r="AD107">
        <v>362</v>
      </c>
      <c r="AE107">
        <v>24</v>
      </c>
      <c r="AF107">
        <v>22</v>
      </c>
      <c r="AG107">
        <v>1469</v>
      </c>
      <c r="AH107">
        <v>150</v>
      </c>
    </row>
    <row r="108" spans="1:34" x14ac:dyDescent="0.25">
      <c r="A108" s="18">
        <v>43617</v>
      </c>
      <c r="B108" s="19" t="str">
        <f>VLOOKUP(J108,PRACTICE!$A$1:$E$44,5,0)</f>
        <v>NW6</v>
      </c>
      <c r="J108" t="s">
        <v>64</v>
      </c>
      <c r="L108">
        <v>13434</v>
      </c>
      <c r="M108">
        <v>2041</v>
      </c>
      <c r="N108">
        <v>2050</v>
      </c>
      <c r="O108">
        <v>9</v>
      </c>
      <c r="P108">
        <v>873</v>
      </c>
      <c r="Q108">
        <v>1978</v>
      </c>
      <c r="R108" s="473">
        <v>316</v>
      </c>
      <c r="S108">
        <v>919</v>
      </c>
      <c r="T108">
        <v>86</v>
      </c>
      <c r="U108">
        <v>37</v>
      </c>
      <c r="V108">
        <v>26</v>
      </c>
      <c r="W108">
        <v>51</v>
      </c>
      <c r="X108">
        <v>23</v>
      </c>
      <c r="Y108">
        <v>19</v>
      </c>
      <c r="Z108">
        <v>19</v>
      </c>
      <c r="AA108">
        <v>9</v>
      </c>
      <c r="AB108">
        <v>0</v>
      </c>
      <c r="AC108">
        <v>316</v>
      </c>
      <c r="AD108">
        <v>304</v>
      </c>
      <c r="AE108">
        <v>13</v>
      </c>
      <c r="AF108">
        <v>23</v>
      </c>
      <c r="AG108">
        <v>1041</v>
      </c>
      <c r="AH108">
        <v>40</v>
      </c>
    </row>
    <row r="109" spans="1:34" x14ac:dyDescent="0.25">
      <c r="A109" s="18">
        <v>43617</v>
      </c>
      <c r="B109" s="19" t="str">
        <f>VLOOKUP(J109,PRACTICE!$A$1:$E$44,5,0)</f>
        <v>NW2</v>
      </c>
      <c r="J109" t="s">
        <v>65</v>
      </c>
      <c r="L109">
        <v>14787</v>
      </c>
      <c r="M109">
        <v>2251</v>
      </c>
      <c r="N109">
        <v>2257</v>
      </c>
      <c r="O109">
        <v>6</v>
      </c>
      <c r="P109">
        <v>804</v>
      </c>
      <c r="Q109">
        <v>2228</v>
      </c>
      <c r="R109" s="473">
        <v>353</v>
      </c>
      <c r="S109">
        <v>1100</v>
      </c>
      <c r="T109">
        <v>15</v>
      </c>
      <c r="U109">
        <v>64</v>
      </c>
      <c r="V109">
        <v>36</v>
      </c>
      <c r="W109">
        <v>81</v>
      </c>
      <c r="X109">
        <v>47</v>
      </c>
      <c r="Y109">
        <v>14</v>
      </c>
      <c r="Z109">
        <v>13</v>
      </c>
      <c r="AA109">
        <v>9</v>
      </c>
      <c r="AB109">
        <v>3</v>
      </c>
      <c r="AC109">
        <v>353</v>
      </c>
      <c r="AD109">
        <v>333</v>
      </c>
      <c r="AE109">
        <v>21</v>
      </c>
      <c r="AF109">
        <v>19</v>
      </c>
      <c r="AG109">
        <v>679</v>
      </c>
      <c r="AH109">
        <v>133</v>
      </c>
    </row>
    <row r="110" spans="1:34" x14ac:dyDescent="0.25">
      <c r="A110" s="18">
        <v>43617</v>
      </c>
      <c r="B110" s="19" t="str">
        <f>VLOOKUP(J110,PRACTICE!$A$1:$E$44,5,0)</f>
        <v>NW4</v>
      </c>
      <c r="J110" t="s">
        <v>66</v>
      </c>
      <c r="L110">
        <v>2094</v>
      </c>
      <c r="M110">
        <v>688</v>
      </c>
      <c r="N110">
        <v>689</v>
      </c>
      <c r="O110">
        <v>1</v>
      </c>
      <c r="P110">
        <v>163</v>
      </c>
      <c r="Q110">
        <v>681</v>
      </c>
      <c r="R110" s="473">
        <v>119</v>
      </c>
      <c r="S110">
        <v>293</v>
      </c>
      <c r="T110">
        <v>0</v>
      </c>
      <c r="U110">
        <v>12</v>
      </c>
      <c r="V110">
        <v>6</v>
      </c>
      <c r="W110">
        <v>12</v>
      </c>
      <c r="X110">
        <v>8</v>
      </c>
      <c r="Y110">
        <v>12</v>
      </c>
      <c r="Z110">
        <v>12</v>
      </c>
      <c r="AA110">
        <v>2</v>
      </c>
      <c r="AB110">
        <v>1</v>
      </c>
      <c r="AC110">
        <v>119</v>
      </c>
      <c r="AD110">
        <v>112</v>
      </c>
      <c r="AE110">
        <v>6</v>
      </c>
      <c r="AF110">
        <v>1</v>
      </c>
      <c r="AG110">
        <v>62</v>
      </c>
      <c r="AH110">
        <v>1</v>
      </c>
    </row>
    <row r="111" spans="1:34" x14ac:dyDescent="0.25">
      <c r="A111" s="18">
        <v>43617</v>
      </c>
      <c r="B111" s="19" t="str">
        <f>VLOOKUP(J111,PRACTICE!$A$1:$E$44,5,0)</f>
        <v>NW2</v>
      </c>
      <c r="J111" t="s">
        <v>67</v>
      </c>
      <c r="L111">
        <v>1170</v>
      </c>
      <c r="M111">
        <v>593</v>
      </c>
      <c r="N111">
        <v>597</v>
      </c>
      <c r="O111">
        <v>4</v>
      </c>
      <c r="P111">
        <v>132</v>
      </c>
      <c r="Q111">
        <v>587</v>
      </c>
      <c r="R111" s="473">
        <v>120</v>
      </c>
      <c r="S111">
        <v>258</v>
      </c>
      <c r="T111">
        <v>11</v>
      </c>
      <c r="U111">
        <v>7</v>
      </c>
      <c r="V111">
        <v>5</v>
      </c>
      <c r="W111">
        <v>14</v>
      </c>
      <c r="X111">
        <v>7</v>
      </c>
      <c r="Y111">
        <v>4</v>
      </c>
      <c r="Z111">
        <v>2</v>
      </c>
      <c r="AA111">
        <v>1</v>
      </c>
      <c r="AB111">
        <v>0</v>
      </c>
      <c r="AC111">
        <v>120</v>
      </c>
      <c r="AD111">
        <v>102</v>
      </c>
      <c r="AE111">
        <v>5</v>
      </c>
      <c r="AF111">
        <v>4</v>
      </c>
      <c r="AG111">
        <v>96</v>
      </c>
      <c r="AH111">
        <v>0</v>
      </c>
    </row>
    <row r="112" spans="1:34" x14ac:dyDescent="0.25">
      <c r="A112" s="18">
        <v>43617</v>
      </c>
      <c r="B112" s="19" t="str">
        <f>VLOOKUP(J112,PRACTICE!$A$1:$E$44,5,0)</f>
        <v>NW8</v>
      </c>
      <c r="J112" t="s">
        <v>68</v>
      </c>
      <c r="L112">
        <v>22836</v>
      </c>
      <c r="M112">
        <v>4936</v>
      </c>
      <c r="N112">
        <v>4945</v>
      </c>
      <c r="O112">
        <v>9</v>
      </c>
      <c r="P112">
        <v>2383</v>
      </c>
      <c r="Q112">
        <v>4883</v>
      </c>
      <c r="R112" s="473">
        <v>689</v>
      </c>
      <c r="S112">
        <v>2772</v>
      </c>
      <c r="T112">
        <v>812</v>
      </c>
      <c r="U112">
        <v>36</v>
      </c>
      <c r="V112">
        <v>19</v>
      </c>
      <c r="W112">
        <v>32</v>
      </c>
      <c r="X112">
        <v>14</v>
      </c>
      <c r="Y112">
        <v>25</v>
      </c>
      <c r="Z112">
        <v>23</v>
      </c>
      <c r="AA112">
        <v>29</v>
      </c>
      <c r="AB112">
        <v>11</v>
      </c>
      <c r="AC112">
        <v>689</v>
      </c>
      <c r="AD112">
        <v>651</v>
      </c>
      <c r="AE112">
        <v>30</v>
      </c>
      <c r="AF112">
        <v>9</v>
      </c>
      <c r="AG112">
        <v>1871</v>
      </c>
      <c r="AH112">
        <v>15</v>
      </c>
    </row>
    <row r="113" spans="1:34" x14ac:dyDescent="0.25">
      <c r="A113" s="18">
        <v>43617</v>
      </c>
      <c r="B113" s="19" t="str">
        <f>VLOOKUP(J113,PRACTICE!$A$1:$E$44,5,0)</f>
        <v>NW1</v>
      </c>
      <c r="J113" t="s">
        <v>69</v>
      </c>
      <c r="L113">
        <v>4913</v>
      </c>
      <c r="M113">
        <v>881</v>
      </c>
      <c r="N113">
        <v>884</v>
      </c>
      <c r="O113">
        <v>3</v>
      </c>
      <c r="P113">
        <v>402</v>
      </c>
      <c r="Q113">
        <v>858</v>
      </c>
      <c r="R113" s="473">
        <v>102</v>
      </c>
      <c r="S113">
        <v>458</v>
      </c>
      <c r="T113">
        <v>2</v>
      </c>
      <c r="U113">
        <v>6</v>
      </c>
      <c r="V113">
        <v>4</v>
      </c>
      <c r="W113">
        <v>17</v>
      </c>
      <c r="X113">
        <v>5</v>
      </c>
      <c r="Y113">
        <v>2</v>
      </c>
      <c r="Z113">
        <v>2</v>
      </c>
      <c r="AA113">
        <v>0</v>
      </c>
      <c r="AB113">
        <v>0</v>
      </c>
      <c r="AC113">
        <v>102</v>
      </c>
      <c r="AD113">
        <v>85</v>
      </c>
      <c r="AE113">
        <v>9</v>
      </c>
      <c r="AF113">
        <v>5</v>
      </c>
      <c r="AG113">
        <v>67</v>
      </c>
      <c r="AH113">
        <v>0</v>
      </c>
    </row>
    <row r="114" spans="1:34" x14ac:dyDescent="0.25">
      <c r="A114" s="18">
        <v>43617</v>
      </c>
      <c r="B114" s="19" t="str">
        <f>VLOOKUP(J114,PRACTICE!$A$1:$E$44,5,0)</f>
        <v>NW6</v>
      </c>
      <c r="J114" t="s">
        <v>70</v>
      </c>
      <c r="L114">
        <v>13761</v>
      </c>
      <c r="M114">
        <v>1976</v>
      </c>
      <c r="N114">
        <v>1980</v>
      </c>
      <c r="O114">
        <v>4</v>
      </c>
      <c r="P114">
        <v>970</v>
      </c>
      <c r="Q114">
        <v>1936</v>
      </c>
      <c r="R114" s="473">
        <v>250</v>
      </c>
      <c r="S114">
        <v>1040</v>
      </c>
      <c r="T114">
        <v>228</v>
      </c>
      <c r="U114">
        <v>27</v>
      </c>
      <c r="V114">
        <v>18</v>
      </c>
      <c r="W114">
        <v>41</v>
      </c>
      <c r="X114">
        <v>18</v>
      </c>
      <c r="Y114">
        <v>10</v>
      </c>
      <c r="Z114">
        <v>10</v>
      </c>
      <c r="AA114">
        <v>10</v>
      </c>
      <c r="AB114">
        <v>5</v>
      </c>
      <c r="AC114">
        <v>250</v>
      </c>
      <c r="AD114">
        <v>224</v>
      </c>
      <c r="AE114">
        <v>11</v>
      </c>
      <c r="AF114">
        <v>17</v>
      </c>
      <c r="AG114">
        <v>917</v>
      </c>
      <c r="AH114">
        <v>77</v>
      </c>
    </row>
    <row r="115" spans="1:34" x14ac:dyDescent="0.25">
      <c r="A115" s="18">
        <v>43647</v>
      </c>
      <c r="B115" s="19" t="e">
        <f>VLOOKUP(J115,PRACTICE!$A$1:$E$44,5,0)</f>
        <v>#N/A</v>
      </c>
      <c r="C115" t="s">
        <v>391</v>
      </c>
      <c r="E115" t="s">
        <v>372</v>
      </c>
      <c r="G115" t="s">
        <v>373</v>
      </c>
      <c r="H115">
        <v>650783</v>
      </c>
      <c r="K115" t="s">
        <v>374</v>
      </c>
      <c r="L115" t="s">
        <v>375</v>
      </c>
      <c r="M115" t="s">
        <v>401</v>
      </c>
      <c r="N115" t="s">
        <v>376</v>
      </c>
      <c r="O115" t="s">
        <v>377</v>
      </c>
      <c r="P115" t="s">
        <v>378</v>
      </c>
      <c r="Q115" t="s">
        <v>402</v>
      </c>
      <c r="R115" s="473" t="s">
        <v>403</v>
      </c>
      <c r="S115" t="s">
        <v>418</v>
      </c>
      <c r="T115" t="s">
        <v>379</v>
      </c>
      <c r="U115" t="s">
        <v>404</v>
      </c>
      <c r="V115" t="s">
        <v>405</v>
      </c>
      <c r="W115" t="s">
        <v>380</v>
      </c>
      <c r="X115" t="s">
        <v>406</v>
      </c>
      <c r="Y115" t="s">
        <v>381</v>
      </c>
      <c r="Z115" t="s">
        <v>382</v>
      </c>
      <c r="AA115" t="s">
        <v>407</v>
      </c>
      <c r="AB115" t="s">
        <v>383</v>
      </c>
      <c r="AC115" t="s">
        <v>384</v>
      </c>
      <c r="AD115" t="s">
        <v>385</v>
      </c>
      <c r="AE115" t="s">
        <v>386</v>
      </c>
      <c r="AF115" t="s">
        <v>419</v>
      </c>
      <c r="AG115" t="s">
        <v>420</v>
      </c>
      <c r="AH115" t="s">
        <v>416</v>
      </c>
    </row>
    <row r="116" spans="1:34" x14ac:dyDescent="0.25">
      <c r="A116" s="18">
        <v>43647</v>
      </c>
      <c r="B116" s="19" t="e">
        <f>VLOOKUP(J116,PRACTICE!$A$1:$E$44,5,0)</f>
        <v>#N/A</v>
      </c>
      <c r="E116" s="20">
        <v>43658.75277777778</v>
      </c>
      <c r="G116" t="s">
        <v>387</v>
      </c>
      <c r="H116">
        <v>353510</v>
      </c>
      <c r="J116" t="s">
        <v>388</v>
      </c>
    </row>
    <row r="117" spans="1:34" x14ac:dyDescent="0.25">
      <c r="A117" s="18">
        <v>43647</v>
      </c>
      <c r="B117" s="19" t="str">
        <f>VLOOKUP(J117,PRACTICE!$A$1:$E$44,5,0)</f>
        <v>NW2</v>
      </c>
      <c r="E117" t="s">
        <v>389</v>
      </c>
      <c r="G117" t="s">
        <v>390</v>
      </c>
      <c r="H117">
        <v>297273</v>
      </c>
      <c r="J117" t="s">
        <v>37</v>
      </c>
      <c r="L117">
        <v>9130</v>
      </c>
      <c r="M117">
        <v>1685</v>
      </c>
      <c r="N117">
        <v>1688</v>
      </c>
      <c r="O117">
        <v>3</v>
      </c>
      <c r="P117">
        <v>674</v>
      </c>
      <c r="Q117">
        <v>1636</v>
      </c>
      <c r="R117" s="473">
        <v>227</v>
      </c>
      <c r="S117">
        <v>751</v>
      </c>
      <c r="T117">
        <v>3</v>
      </c>
      <c r="U117">
        <v>25</v>
      </c>
      <c r="V117">
        <v>17</v>
      </c>
      <c r="W117">
        <v>45</v>
      </c>
      <c r="X117">
        <v>14</v>
      </c>
      <c r="Y117">
        <v>9</v>
      </c>
      <c r="Z117">
        <v>9</v>
      </c>
      <c r="AA117">
        <v>18</v>
      </c>
      <c r="AB117">
        <v>2</v>
      </c>
      <c r="AC117">
        <v>227</v>
      </c>
      <c r="AD117">
        <v>212</v>
      </c>
      <c r="AE117">
        <v>11</v>
      </c>
      <c r="AF117">
        <v>19</v>
      </c>
      <c r="AG117">
        <v>250</v>
      </c>
      <c r="AH117">
        <v>0</v>
      </c>
    </row>
    <row r="118" spans="1:34" x14ac:dyDescent="0.25">
      <c r="A118" s="18">
        <v>43647</v>
      </c>
      <c r="B118" s="19" t="str">
        <f>VLOOKUP(J118,PRACTICE!$A$1:$E$44,5,0)</f>
        <v>NW1</v>
      </c>
      <c r="E118" s="21">
        <v>43647</v>
      </c>
      <c r="J118" t="s">
        <v>38</v>
      </c>
      <c r="L118" s="473">
        <v>11701</v>
      </c>
      <c r="M118">
        <v>2434</v>
      </c>
      <c r="N118">
        <v>2449</v>
      </c>
      <c r="O118">
        <v>15</v>
      </c>
      <c r="P118">
        <v>806</v>
      </c>
      <c r="Q118">
        <v>2405</v>
      </c>
      <c r="R118" s="473">
        <v>331</v>
      </c>
      <c r="S118">
        <v>1087</v>
      </c>
      <c r="T118">
        <v>539</v>
      </c>
      <c r="U118">
        <v>50</v>
      </c>
      <c r="V118">
        <v>23</v>
      </c>
      <c r="W118">
        <v>62</v>
      </c>
      <c r="X118">
        <v>27</v>
      </c>
      <c r="Y118">
        <v>12</v>
      </c>
      <c r="Z118">
        <v>11</v>
      </c>
      <c r="AA118">
        <v>13</v>
      </c>
      <c r="AB118">
        <v>8</v>
      </c>
      <c r="AC118">
        <v>331</v>
      </c>
      <c r="AD118">
        <v>330</v>
      </c>
      <c r="AE118">
        <v>12</v>
      </c>
      <c r="AF118">
        <v>19</v>
      </c>
      <c r="AG118">
        <v>529</v>
      </c>
      <c r="AH118">
        <v>3</v>
      </c>
    </row>
    <row r="119" spans="1:34" x14ac:dyDescent="0.25">
      <c r="A119" s="18">
        <v>43647</v>
      </c>
      <c r="B119" s="19" t="str">
        <f>VLOOKUP(J119,PRACTICE!$A$1:$E$44,5,0)</f>
        <v>NW7</v>
      </c>
      <c r="J119" t="s">
        <v>39</v>
      </c>
      <c r="L119">
        <v>11174</v>
      </c>
      <c r="M119">
        <v>2059</v>
      </c>
      <c r="N119">
        <v>2097</v>
      </c>
      <c r="O119">
        <v>45</v>
      </c>
      <c r="P119">
        <v>858</v>
      </c>
      <c r="Q119">
        <v>2005</v>
      </c>
      <c r="R119" s="473">
        <v>322</v>
      </c>
      <c r="S119">
        <v>923</v>
      </c>
      <c r="T119">
        <v>127</v>
      </c>
      <c r="U119">
        <v>51</v>
      </c>
      <c r="V119">
        <v>37</v>
      </c>
      <c r="W119">
        <v>54</v>
      </c>
      <c r="X119">
        <v>37</v>
      </c>
      <c r="Y119">
        <v>19</v>
      </c>
      <c r="Z119">
        <v>19</v>
      </c>
      <c r="AA119">
        <v>18</v>
      </c>
      <c r="AB119">
        <v>15</v>
      </c>
      <c r="AC119">
        <v>322</v>
      </c>
      <c r="AD119">
        <v>313</v>
      </c>
      <c r="AE119">
        <v>19</v>
      </c>
      <c r="AF119">
        <v>27</v>
      </c>
      <c r="AG119">
        <v>1261</v>
      </c>
      <c r="AH119">
        <v>16</v>
      </c>
    </row>
    <row r="120" spans="1:34" x14ac:dyDescent="0.25">
      <c r="A120" s="18">
        <v>43647</v>
      </c>
      <c r="B120" s="19" t="str">
        <f>VLOOKUP(J120,PRACTICE!$A$1:$E$44,5,0)</f>
        <v>NW5</v>
      </c>
      <c r="J120" t="s">
        <v>40</v>
      </c>
      <c r="L120">
        <v>3449</v>
      </c>
      <c r="M120">
        <v>778</v>
      </c>
      <c r="N120">
        <v>779</v>
      </c>
      <c r="O120">
        <v>3</v>
      </c>
      <c r="P120">
        <v>247</v>
      </c>
      <c r="Q120">
        <v>768</v>
      </c>
      <c r="R120" s="473">
        <v>88</v>
      </c>
      <c r="S120">
        <v>331</v>
      </c>
      <c r="T120">
        <v>1</v>
      </c>
      <c r="U120">
        <v>1</v>
      </c>
      <c r="V120">
        <v>1</v>
      </c>
      <c r="W120">
        <v>9</v>
      </c>
      <c r="X120">
        <v>0</v>
      </c>
      <c r="Y120">
        <v>5</v>
      </c>
      <c r="Z120">
        <v>3</v>
      </c>
      <c r="AA120">
        <v>2</v>
      </c>
      <c r="AB120">
        <v>0</v>
      </c>
      <c r="AC120">
        <v>88</v>
      </c>
      <c r="AD120">
        <v>88</v>
      </c>
      <c r="AE120">
        <v>6</v>
      </c>
      <c r="AF120">
        <v>2</v>
      </c>
      <c r="AG120">
        <v>454</v>
      </c>
      <c r="AH120">
        <v>9</v>
      </c>
    </row>
    <row r="121" spans="1:34" x14ac:dyDescent="0.25">
      <c r="A121" s="18">
        <v>43647</v>
      </c>
      <c r="B121" s="19" t="str">
        <f>VLOOKUP(J121,PRACTICE!$A$1:$E$44,5,0)</f>
        <v>NW4</v>
      </c>
      <c r="J121" t="s">
        <v>41</v>
      </c>
      <c r="L121">
        <v>12754</v>
      </c>
      <c r="M121">
        <v>2523</v>
      </c>
      <c r="N121">
        <v>2534</v>
      </c>
      <c r="O121">
        <v>11</v>
      </c>
      <c r="P121">
        <v>891</v>
      </c>
      <c r="Q121">
        <v>2478</v>
      </c>
      <c r="R121" s="473">
        <v>364</v>
      </c>
      <c r="S121">
        <v>978</v>
      </c>
      <c r="T121">
        <v>137</v>
      </c>
      <c r="U121">
        <v>45</v>
      </c>
      <c r="V121">
        <v>29</v>
      </c>
      <c r="W121">
        <v>77</v>
      </c>
      <c r="X121">
        <v>29</v>
      </c>
      <c r="Y121">
        <v>22</v>
      </c>
      <c r="Z121">
        <v>21</v>
      </c>
      <c r="AA121">
        <v>12</v>
      </c>
      <c r="AB121">
        <v>4</v>
      </c>
      <c r="AC121">
        <v>364</v>
      </c>
      <c r="AD121">
        <v>338</v>
      </c>
      <c r="AE121">
        <v>33</v>
      </c>
      <c r="AF121">
        <v>10</v>
      </c>
      <c r="AG121">
        <v>412</v>
      </c>
      <c r="AH121">
        <v>138</v>
      </c>
    </row>
    <row r="122" spans="1:34" x14ac:dyDescent="0.25">
      <c r="A122" s="18">
        <v>43647</v>
      </c>
      <c r="B122" s="19" t="str">
        <f>VLOOKUP(J122,PRACTICE!$A$1:$E$44,5,0)</f>
        <v>NW5</v>
      </c>
      <c r="J122" t="s">
        <v>42</v>
      </c>
      <c r="L122">
        <v>13009</v>
      </c>
      <c r="M122">
        <v>3255</v>
      </c>
      <c r="N122">
        <v>3264</v>
      </c>
      <c r="O122">
        <v>16</v>
      </c>
      <c r="P122">
        <v>977</v>
      </c>
      <c r="Q122">
        <v>3217</v>
      </c>
      <c r="R122" s="473">
        <v>651</v>
      </c>
      <c r="S122">
        <v>1250</v>
      </c>
      <c r="T122">
        <v>173</v>
      </c>
      <c r="U122">
        <v>51</v>
      </c>
      <c r="V122">
        <v>24</v>
      </c>
      <c r="W122">
        <v>72</v>
      </c>
      <c r="X122">
        <v>18</v>
      </c>
      <c r="Y122">
        <v>51</v>
      </c>
      <c r="Z122">
        <v>46</v>
      </c>
      <c r="AA122">
        <v>15</v>
      </c>
      <c r="AB122">
        <v>7</v>
      </c>
      <c r="AC122">
        <v>651</v>
      </c>
      <c r="AD122">
        <v>637</v>
      </c>
      <c r="AE122">
        <v>45</v>
      </c>
      <c r="AF122">
        <v>66</v>
      </c>
      <c r="AG122">
        <v>1952</v>
      </c>
      <c r="AH122">
        <v>5</v>
      </c>
    </row>
    <row r="123" spans="1:34" x14ac:dyDescent="0.25">
      <c r="A123" s="18">
        <v>43647</v>
      </c>
      <c r="B123" s="19" t="str">
        <f>VLOOKUP(J123,PRACTICE!$A$1:$E$44,5,0)</f>
        <v>NW3</v>
      </c>
      <c r="J123" t="s">
        <v>43</v>
      </c>
      <c r="L123">
        <v>12205</v>
      </c>
      <c r="M123">
        <v>1771</v>
      </c>
      <c r="N123">
        <v>1773</v>
      </c>
      <c r="O123">
        <v>2</v>
      </c>
      <c r="P123">
        <v>809</v>
      </c>
      <c r="Q123">
        <v>1681</v>
      </c>
      <c r="R123" s="473">
        <v>232</v>
      </c>
      <c r="S123">
        <v>874</v>
      </c>
      <c r="T123">
        <v>5</v>
      </c>
      <c r="U123">
        <v>62</v>
      </c>
      <c r="V123">
        <v>49</v>
      </c>
      <c r="W123">
        <v>60</v>
      </c>
      <c r="X123">
        <v>39</v>
      </c>
      <c r="Y123">
        <v>9</v>
      </c>
      <c r="Z123">
        <v>8</v>
      </c>
      <c r="AA123">
        <v>9</v>
      </c>
      <c r="AB123">
        <v>3</v>
      </c>
      <c r="AC123">
        <v>232</v>
      </c>
      <c r="AD123">
        <v>220</v>
      </c>
      <c r="AE123">
        <v>18</v>
      </c>
      <c r="AF123">
        <v>46</v>
      </c>
      <c r="AG123">
        <v>1053</v>
      </c>
      <c r="AH123">
        <v>14</v>
      </c>
    </row>
    <row r="124" spans="1:34" x14ac:dyDescent="0.25">
      <c r="A124" s="18">
        <v>43647</v>
      </c>
      <c r="B124" s="19" t="str">
        <f>VLOOKUP(J124,PRACTICE!$A$1:$E$44,5,0)</f>
        <v>NW5</v>
      </c>
      <c r="J124" t="s">
        <v>44</v>
      </c>
      <c r="L124">
        <v>6872</v>
      </c>
      <c r="M124">
        <v>1404</v>
      </c>
      <c r="N124">
        <v>1411</v>
      </c>
      <c r="O124">
        <v>7</v>
      </c>
      <c r="P124">
        <v>471</v>
      </c>
      <c r="Q124">
        <v>1373</v>
      </c>
      <c r="R124" s="473">
        <v>270</v>
      </c>
      <c r="S124">
        <v>578</v>
      </c>
      <c r="T124">
        <v>145</v>
      </c>
      <c r="U124">
        <v>9</v>
      </c>
      <c r="V124">
        <v>6</v>
      </c>
      <c r="W124">
        <v>28</v>
      </c>
      <c r="X124">
        <v>2</v>
      </c>
      <c r="Y124">
        <v>12</v>
      </c>
      <c r="Z124">
        <v>12</v>
      </c>
      <c r="AA124">
        <v>6</v>
      </c>
      <c r="AB124">
        <v>6</v>
      </c>
      <c r="AC124">
        <v>270</v>
      </c>
      <c r="AD124">
        <v>264</v>
      </c>
      <c r="AE124">
        <v>17</v>
      </c>
      <c r="AF124">
        <v>3</v>
      </c>
      <c r="AG124">
        <v>173</v>
      </c>
      <c r="AH124">
        <v>0</v>
      </c>
    </row>
    <row r="125" spans="1:34" x14ac:dyDescent="0.25">
      <c r="A125" s="18">
        <v>43647</v>
      </c>
      <c r="B125" s="19" t="str">
        <f>VLOOKUP(J125,PRACTICE!$A$1:$E$44,5,0)</f>
        <v>NW3</v>
      </c>
      <c r="J125" t="s">
        <v>45</v>
      </c>
      <c r="L125">
        <v>3457</v>
      </c>
      <c r="M125">
        <v>476</v>
      </c>
      <c r="N125">
        <v>476</v>
      </c>
      <c r="O125">
        <v>0</v>
      </c>
      <c r="P125">
        <v>104</v>
      </c>
      <c r="Q125">
        <v>472</v>
      </c>
      <c r="R125" s="473">
        <v>102</v>
      </c>
      <c r="S125">
        <v>135</v>
      </c>
      <c r="T125">
        <v>14</v>
      </c>
      <c r="U125">
        <v>30</v>
      </c>
      <c r="V125">
        <v>28</v>
      </c>
      <c r="W125">
        <v>24</v>
      </c>
      <c r="X125">
        <v>20</v>
      </c>
      <c r="Y125">
        <v>0</v>
      </c>
      <c r="Z125">
        <v>0</v>
      </c>
      <c r="AA125">
        <v>5</v>
      </c>
      <c r="AB125">
        <v>3</v>
      </c>
      <c r="AC125">
        <v>102</v>
      </c>
      <c r="AD125">
        <v>99</v>
      </c>
      <c r="AE125">
        <v>10</v>
      </c>
      <c r="AF125">
        <v>6</v>
      </c>
      <c r="AG125">
        <v>247</v>
      </c>
      <c r="AH125">
        <v>38</v>
      </c>
    </row>
    <row r="126" spans="1:34" x14ac:dyDescent="0.25">
      <c r="A126" s="18">
        <v>43647</v>
      </c>
      <c r="B126" s="19" t="str">
        <f>VLOOKUP(J126,PRACTICE!$A$1:$E$44,5,0)</f>
        <v>NW1</v>
      </c>
      <c r="J126" t="s">
        <v>46</v>
      </c>
      <c r="L126" s="473">
        <v>4963</v>
      </c>
      <c r="M126">
        <v>999</v>
      </c>
      <c r="N126">
        <v>1003</v>
      </c>
      <c r="O126">
        <v>4</v>
      </c>
      <c r="P126">
        <v>362</v>
      </c>
      <c r="Q126">
        <v>976</v>
      </c>
      <c r="R126" s="473">
        <v>155</v>
      </c>
      <c r="S126">
        <v>411</v>
      </c>
      <c r="T126">
        <v>2</v>
      </c>
      <c r="U126">
        <v>20</v>
      </c>
      <c r="V126">
        <v>18</v>
      </c>
      <c r="W126">
        <v>36</v>
      </c>
      <c r="X126">
        <v>15</v>
      </c>
      <c r="Y126">
        <v>3</v>
      </c>
      <c r="Z126">
        <v>3</v>
      </c>
      <c r="AA126">
        <v>5</v>
      </c>
      <c r="AB126">
        <v>0</v>
      </c>
      <c r="AC126">
        <v>155</v>
      </c>
      <c r="AD126">
        <v>147</v>
      </c>
      <c r="AE126">
        <v>12</v>
      </c>
      <c r="AF126">
        <v>2</v>
      </c>
      <c r="AG126">
        <v>98</v>
      </c>
      <c r="AH126">
        <v>39</v>
      </c>
    </row>
    <row r="127" spans="1:34" x14ac:dyDescent="0.25">
      <c r="A127" s="18">
        <v>43647</v>
      </c>
      <c r="B127" s="19" t="str">
        <f>VLOOKUP(J127,PRACTICE!$A$1:$E$44,5,0)</f>
        <v>NW7</v>
      </c>
      <c r="J127" t="s">
        <v>47</v>
      </c>
      <c r="L127">
        <v>11090</v>
      </c>
      <c r="M127">
        <v>2435</v>
      </c>
      <c r="N127">
        <v>2441</v>
      </c>
      <c r="O127">
        <v>6</v>
      </c>
      <c r="P127">
        <v>868</v>
      </c>
      <c r="Q127">
        <v>2396</v>
      </c>
      <c r="R127" s="473">
        <v>410</v>
      </c>
      <c r="S127">
        <v>1073</v>
      </c>
      <c r="T127">
        <v>102</v>
      </c>
      <c r="U127">
        <v>70</v>
      </c>
      <c r="V127">
        <v>43</v>
      </c>
      <c r="W127">
        <v>61</v>
      </c>
      <c r="X127">
        <v>41</v>
      </c>
      <c r="Y127">
        <v>42</v>
      </c>
      <c r="Z127">
        <v>40</v>
      </c>
      <c r="AA127">
        <v>10</v>
      </c>
      <c r="AB127">
        <v>8</v>
      </c>
      <c r="AC127">
        <v>410</v>
      </c>
      <c r="AD127">
        <v>406</v>
      </c>
      <c r="AE127">
        <v>39</v>
      </c>
      <c r="AF127">
        <v>31</v>
      </c>
      <c r="AG127">
        <v>1562</v>
      </c>
      <c r="AH127">
        <v>1</v>
      </c>
    </row>
    <row r="128" spans="1:34" x14ac:dyDescent="0.25">
      <c r="A128" s="18">
        <v>43647</v>
      </c>
      <c r="B128" s="19" t="str">
        <f>VLOOKUP(J128,PRACTICE!$A$1:$E$44,5,0)</f>
        <v>NW5</v>
      </c>
      <c r="J128" t="s">
        <v>48</v>
      </c>
      <c r="L128">
        <v>3594</v>
      </c>
      <c r="M128">
        <v>723</v>
      </c>
      <c r="N128">
        <v>725</v>
      </c>
      <c r="O128">
        <v>5</v>
      </c>
      <c r="P128">
        <v>267</v>
      </c>
      <c r="Q128">
        <v>718</v>
      </c>
      <c r="R128" s="473">
        <v>91</v>
      </c>
      <c r="S128">
        <v>317</v>
      </c>
      <c r="T128">
        <v>0</v>
      </c>
      <c r="U128">
        <v>17</v>
      </c>
      <c r="V128">
        <v>10</v>
      </c>
      <c r="W128">
        <v>22</v>
      </c>
      <c r="X128">
        <v>13</v>
      </c>
      <c r="Y128">
        <v>6</v>
      </c>
      <c r="Z128">
        <v>6</v>
      </c>
      <c r="AA128">
        <v>2</v>
      </c>
      <c r="AB128">
        <v>0</v>
      </c>
      <c r="AC128">
        <v>91</v>
      </c>
      <c r="AD128">
        <v>90</v>
      </c>
      <c r="AE128">
        <v>5</v>
      </c>
      <c r="AF128">
        <v>2</v>
      </c>
      <c r="AG128">
        <v>81</v>
      </c>
      <c r="AH128">
        <v>0</v>
      </c>
    </row>
    <row r="129" spans="1:34" x14ac:dyDescent="0.25">
      <c r="A129" s="18">
        <v>43647</v>
      </c>
      <c r="B129" s="19" t="str">
        <f>VLOOKUP(J129,PRACTICE!$A$1:$E$44,5,0)</f>
        <v>NW7</v>
      </c>
      <c r="J129" t="s">
        <v>49</v>
      </c>
      <c r="L129">
        <v>14948</v>
      </c>
      <c r="M129">
        <v>2977</v>
      </c>
      <c r="N129">
        <v>2985</v>
      </c>
      <c r="O129">
        <v>15</v>
      </c>
      <c r="P129">
        <v>1141</v>
      </c>
      <c r="Q129">
        <v>2893</v>
      </c>
      <c r="R129" s="473">
        <v>469</v>
      </c>
      <c r="S129">
        <v>1331</v>
      </c>
      <c r="T129">
        <v>666</v>
      </c>
      <c r="U129">
        <v>74</v>
      </c>
      <c r="V129">
        <v>43</v>
      </c>
      <c r="W129">
        <v>96</v>
      </c>
      <c r="X129">
        <v>45</v>
      </c>
      <c r="Y129">
        <v>36</v>
      </c>
      <c r="Z129">
        <v>34</v>
      </c>
      <c r="AA129">
        <v>20</v>
      </c>
      <c r="AB129">
        <v>11</v>
      </c>
      <c r="AC129">
        <v>469</v>
      </c>
      <c r="AD129">
        <v>450</v>
      </c>
      <c r="AE129">
        <v>44</v>
      </c>
      <c r="AF129">
        <v>62</v>
      </c>
      <c r="AG129">
        <v>1706</v>
      </c>
      <c r="AH129">
        <v>41</v>
      </c>
    </row>
    <row r="130" spans="1:34" x14ac:dyDescent="0.25">
      <c r="A130" s="18">
        <v>43647</v>
      </c>
      <c r="B130" s="19" t="str">
        <f>VLOOKUP(J130,PRACTICE!$A$1:$E$44,5,0)</f>
        <v>NW4</v>
      </c>
      <c r="J130" t="s">
        <v>50</v>
      </c>
      <c r="L130">
        <v>10768</v>
      </c>
      <c r="M130">
        <v>3034</v>
      </c>
      <c r="N130">
        <v>3044</v>
      </c>
      <c r="O130">
        <v>10</v>
      </c>
      <c r="P130">
        <v>1365</v>
      </c>
      <c r="Q130">
        <v>2994</v>
      </c>
      <c r="R130" s="473">
        <v>380</v>
      </c>
      <c r="S130">
        <v>1551</v>
      </c>
      <c r="T130">
        <v>216</v>
      </c>
      <c r="U130">
        <v>27</v>
      </c>
      <c r="V130">
        <v>22</v>
      </c>
      <c r="W130">
        <v>28</v>
      </c>
      <c r="X130">
        <v>15</v>
      </c>
      <c r="Y130">
        <v>42</v>
      </c>
      <c r="Z130">
        <v>38</v>
      </c>
      <c r="AA130">
        <v>8</v>
      </c>
      <c r="AB130">
        <v>2</v>
      </c>
      <c r="AC130">
        <v>380</v>
      </c>
      <c r="AD130">
        <v>345</v>
      </c>
      <c r="AE130">
        <v>21</v>
      </c>
      <c r="AF130">
        <v>11</v>
      </c>
      <c r="AG130">
        <v>485</v>
      </c>
      <c r="AH130">
        <v>33</v>
      </c>
    </row>
    <row r="131" spans="1:34" x14ac:dyDescent="0.25">
      <c r="A131" s="18">
        <v>43647</v>
      </c>
      <c r="B131" s="19" t="str">
        <f>VLOOKUP(J131,PRACTICE!$A$1:$E$44,5,0)</f>
        <v>NW2</v>
      </c>
      <c r="J131" t="s">
        <v>51</v>
      </c>
      <c r="L131">
        <v>13827</v>
      </c>
      <c r="M131">
        <v>2289</v>
      </c>
      <c r="N131">
        <v>2297</v>
      </c>
      <c r="O131">
        <v>8</v>
      </c>
      <c r="P131">
        <v>1055</v>
      </c>
      <c r="Q131">
        <v>2199</v>
      </c>
      <c r="R131" s="473">
        <v>388</v>
      </c>
      <c r="S131">
        <v>1095</v>
      </c>
      <c r="T131">
        <v>38</v>
      </c>
      <c r="U131">
        <v>51</v>
      </c>
      <c r="V131">
        <v>29</v>
      </c>
      <c r="W131">
        <v>60</v>
      </c>
      <c r="X131">
        <v>33</v>
      </c>
      <c r="Y131">
        <v>14</v>
      </c>
      <c r="Z131">
        <v>13</v>
      </c>
      <c r="AA131">
        <v>17</v>
      </c>
      <c r="AB131">
        <v>1</v>
      </c>
      <c r="AC131">
        <v>388</v>
      </c>
      <c r="AD131">
        <v>352</v>
      </c>
      <c r="AE131">
        <v>18</v>
      </c>
      <c r="AF131">
        <v>19</v>
      </c>
      <c r="AG131">
        <v>315</v>
      </c>
      <c r="AH131">
        <v>160</v>
      </c>
    </row>
    <row r="132" spans="1:34" x14ac:dyDescent="0.25">
      <c r="A132" s="18">
        <v>43647</v>
      </c>
      <c r="B132" s="19" t="str">
        <f>VLOOKUP(J132,PRACTICE!$A$1:$E$44,5,0)</f>
        <v>NW1</v>
      </c>
      <c r="J132" t="s">
        <v>52</v>
      </c>
      <c r="L132" s="473">
        <v>8277</v>
      </c>
      <c r="M132">
        <v>1851</v>
      </c>
      <c r="N132">
        <v>1864</v>
      </c>
      <c r="O132">
        <v>13</v>
      </c>
      <c r="P132">
        <v>719</v>
      </c>
      <c r="Q132">
        <v>1808</v>
      </c>
      <c r="R132" s="473">
        <v>218</v>
      </c>
      <c r="S132">
        <v>787</v>
      </c>
      <c r="T132">
        <v>13</v>
      </c>
      <c r="U132">
        <v>49</v>
      </c>
      <c r="V132">
        <v>32</v>
      </c>
      <c r="W132">
        <v>68</v>
      </c>
      <c r="X132">
        <v>37</v>
      </c>
      <c r="Y132">
        <v>16</v>
      </c>
      <c r="Z132">
        <v>15</v>
      </c>
      <c r="AA132">
        <v>7</v>
      </c>
      <c r="AB132">
        <v>0</v>
      </c>
      <c r="AC132">
        <v>218</v>
      </c>
      <c r="AD132">
        <v>199</v>
      </c>
      <c r="AE132">
        <v>14</v>
      </c>
      <c r="AF132">
        <v>34</v>
      </c>
      <c r="AG132">
        <v>552</v>
      </c>
      <c r="AH132">
        <v>0</v>
      </c>
    </row>
    <row r="133" spans="1:34" x14ac:dyDescent="0.25">
      <c r="A133" s="18">
        <v>43647</v>
      </c>
      <c r="B133" s="19" t="str">
        <f>VLOOKUP(J133,PRACTICE!$A$1:$E$44,5,0)</f>
        <v>NW3</v>
      </c>
      <c r="J133" t="s">
        <v>53</v>
      </c>
      <c r="L133">
        <v>9301</v>
      </c>
      <c r="M133">
        <v>1628</v>
      </c>
      <c r="N133">
        <v>1630</v>
      </c>
      <c r="O133">
        <v>3</v>
      </c>
      <c r="P133">
        <v>536</v>
      </c>
      <c r="Q133">
        <v>1555</v>
      </c>
      <c r="R133" s="473">
        <v>265</v>
      </c>
      <c r="S133">
        <v>620</v>
      </c>
      <c r="T133">
        <v>5</v>
      </c>
      <c r="U133">
        <v>76</v>
      </c>
      <c r="V133">
        <v>51</v>
      </c>
      <c r="W133">
        <v>178</v>
      </c>
      <c r="X133">
        <v>35</v>
      </c>
      <c r="Y133">
        <v>8</v>
      </c>
      <c r="Z133">
        <v>8</v>
      </c>
      <c r="AA133">
        <v>14</v>
      </c>
      <c r="AB133">
        <v>11</v>
      </c>
      <c r="AC133">
        <v>265</v>
      </c>
      <c r="AD133">
        <v>253</v>
      </c>
      <c r="AE133">
        <v>17</v>
      </c>
      <c r="AF133">
        <v>36</v>
      </c>
      <c r="AG133">
        <v>1163</v>
      </c>
      <c r="AH133">
        <v>30</v>
      </c>
    </row>
    <row r="134" spans="1:34" x14ac:dyDescent="0.25">
      <c r="A134" s="18">
        <v>43647</v>
      </c>
      <c r="B134" s="19" t="str">
        <f>VLOOKUP(J134,PRACTICE!$A$1:$E$44,5,0)</f>
        <v>NW3</v>
      </c>
      <c r="J134" t="s">
        <v>54</v>
      </c>
      <c r="L134">
        <v>6590</v>
      </c>
      <c r="M134">
        <v>1266</v>
      </c>
      <c r="N134">
        <v>1269</v>
      </c>
      <c r="O134">
        <v>3</v>
      </c>
      <c r="P134">
        <v>485</v>
      </c>
      <c r="Q134">
        <v>1248</v>
      </c>
      <c r="R134" s="473">
        <v>204</v>
      </c>
      <c r="S134">
        <v>547</v>
      </c>
      <c r="T134">
        <v>5</v>
      </c>
      <c r="U134">
        <v>29</v>
      </c>
      <c r="V134">
        <v>15</v>
      </c>
      <c r="W134">
        <v>28</v>
      </c>
      <c r="X134">
        <v>11</v>
      </c>
      <c r="Y134">
        <v>10</v>
      </c>
      <c r="Z134">
        <v>10</v>
      </c>
      <c r="AA134">
        <v>9</v>
      </c>
      <c r="AB134">
        <v>4</v>
      </c>
      <c r="AC134">
        <v>204</v>
      </c>
      <c r="AD134">
        <v>192</v>
      </c>
      <c r="AE134">
        <v>6</v>
      </c>
      <c r="AF134">
        <v>3</v>
      </c>
      <c r="AG134">
        <v>264</v>
      </c>
      <c r="AH134">
        <v>22</v>
      </c>
    </row>
    <row r="135" spans="1:34" x14ac:dyDescent="0.25">
      <c r="A135" s="18">
        <v>43647</v>
      </c>
      <c r="B135" s="19" t="str">
        <f>VLOOKUP(J135,PRACTICE!$A$1:$E$44,5,0)</f>
        <v>NW6</v>
      </c>
      <c r="J135" t="s">
        <v>55</v>
      </c>
      <c r="L135">
        <v>5742</v>
      </c>
      <c r="M135">
        <v>1017</v>
      </c>
      <c r="N135">
        <v>1022</v>
      </c>
      <c r="O135">
        <v>6</v>
      </c>
      <c r="P135">
        <v>474</v>
      </c>
      <c r="Q135">
        <v>1001</v>
      </c>
      <c r="R135" s="473">
        <v>152</v>
      </c>
      <c r="S135">
        <v>506</v>
      </c>
      <c r="T135">
        <v>1</v>
      </c>
      <c r="U135">
        <v>12</v>
      </c>
      <c r="V135">
        <v>8</v>
      </c>
      <c r="W135">
        <v>25</v>
      </c>
      <c r="X135">
        <v>8</v>
      </c>
      <c r="Y135">
        <v>8</v>
      </c>
      <c r="Z135">
        <v>8</v>
      </c>
      <c r="AA135">
        <v>4</v>
      </c>
      <c r="AB135">
        <v>1</v>
      </c>
      <c r="AC135">
        <v>152</v>
      </c>
      <c r="AD135">
        <v>123</v>
      </c>
      <c r="AE135">
        <v>1</v>
      </c>
      <c r="AF135">
        <v>11</v>
      </c>
      <c r="AG135">
        <v>571</v>
      </c>
      <c r="AH135">
        <v>74</v>
      </c>
    </row>
    <row r="136" spans="1:34" x14ac:dyDescent="0.25">
      <c r="A136" s="18">
        <v>43647</v>
      </c>
      <c r="B136" s="19" t="str">
        <f>VLOOKUP(J136,PRACTICE!$A$1:$E$44,5,0)</f>
        <v>NW6</v>
      </c>
      <c r="J136" t="s">
        <v>371</v>
      </c>
      <c r="L136">
        <v>15310</v>
      </c>
      <c r="M136">
        <v>3033</v>
      </c>
      <c r="N136">
        <v>3041</v>
      </c>
      <c r="O136">
        <v>8</v>
      </c>
      <c r="P136">
        <v>1317</v>
      </c>
      <c r="Q136">
        <v>2930</v>
      </c>
      <c r="R136" s="473">
        <v>360</v>
      </c>
      <c r="S136">
        <v>1458</v>
      </c>
      <c r="T136">
        <v>448</v>
      </c>
      <c r="U136">
        <v>72</v>
      </c>
      <c r="V136">
        <v>44</v>
      </c>
      <c r="W136">
        <v>98</v>
      </c>
      <c r="X136">
        <v>57</v>
      </c>
      <c r="Y136">
        <v>18</v>
      </c>
      <c r="Z136">
        <v>14</v>
      </c>
      <c r="AA136">
        <v>22</v>
      </c>
      <c r="AB136">
        <v>12</v>
      </c>
      <c r="AC136">
        <v>360</v>
      </c>
      <c r="AD136">
        <v>318</v>
      </c>
      <c r="AE136">
        <v>23</v>
      </c>
      <c r="AF136">
        <v>53</v>
      </c>
      <c r="AG136">
        <v>1499</v>
      </c>
      <c r="AH136">
        <v>122</v>
      </c>
    </row>
    <row r="137" spans="1:34" x14ac:dyDescent="0.25">
      <c r="A137" s="18">
        <v>43647</v>
      </c>
      <c r="B137" s="19" t="str">
        <f>VLOOKUP(J137,PRACTICE!$A$1:$E$44,5,0)</f>
        <v>NW1</v>
      </c>
      <c r="J137" t="s">
        <v>56</v>
      </c>
      <c r="L137" s="473">
        <v>14331</v>
      </c>
      <c r="M137">
        <v>1639</v>
      </c>
      <c r="N137">
        <v>1644</v>
      </c>
      <c r="O137">
        <v>5</v>
      </c>
      <c r="P137">
        <v>478</v>
      </c>
      <c r="Q137">
        <v>1624</v>
      </c>
      <c r="R137" s="473">
        <v>341</v>
      </c>
      <c r="S137">
        <v>585</v>
      </c>
      <c r="T137">
        <v>175</v>
      </c>
      <c r="U137">
        <v>31</v>
      </c>
      <c r="V137">
        <v>17</v>
      </c>
      <c r="W137">
        <v>36</v>
      </c>
      <c r="X137">
        <v>17</v>
      </c>
      <c r="Y137">
        <v>14</v>
      </c>
      <c r="Z137">
        <v>14</v>
      </c>
      <c r="AA137">
        <v>14</v>
      </c>
      <c r="AB137">
        <v>11</v>
      </c>
      <c r="AC137">
        <v>341</v>
      </c>
      <c r="AD137">
        <v>332</v>
      </c>
      <c r="AE137">
        <v>5</v>
      </c>
      <c r="AF137">
        <v>7</v>
      </c>
      <c r="AG137">
        <v>238</v>
      </c>
      <c r="AH137">
        <v>54</v>
      </c>
    </row>
    <row r="138" spans="1:34" x14ac:dyDescent="0.25">
      <c r="A138" s="18">
        <v>43647</v>
      </c>
      <c r="B138" s="19" t="str">
        <f>VLOOKUP(J138,PRACTICE!$A$1:$E$44,5,0)</f>
        <v>NW8</v>
      </c>
      <c r="J138" t="s">
        <v>57</v>
      </c>
      <c r="L138">
        <v>8587</v>
      </c>
      <c r="M138">
        <v>1629</v>
      </c>
      <c r="N138">
        <v>1630</v>
      </c>
      <c r="O138">
        <v>1</v>
      </c>
      <c r="P138">
        <v>763</v>
      </c>
      <c r="Q138">
        <v>1608</v>
      </c>
      <c r="R138" s="473">
        <v>200</v>
      </c>
      <c r="S138">
        <v>852</v>
      </c>
      <c r="T138">
        <v>48</v>
      </c>
      <c r="U138">
        <v>16</v>
      </c>
      <c r="V138">
        <v>6</v>
      </c>
      <c r="W138">
        <v>35</v>
      </c>
      <c r="X138">
        <v>4</v>
      </c>
      <c r="Y138">
        <v>11</v>
      </c>
      <c r="Z138">
        <v>11</v>
      </c>
      <c r="AA138">
        <v>10</v>
      </c>
      <c r="AB138">
        <v>7</v>
      </c>
      <c r="AC138">
        <v>200</v>
      </c>
      <c r="AD138">
        <v>182</v>
      </c>
      <c r="AE138">
        <v>5</v>
      </c>
      <c r="AF138">
        <v>5</v>
      </c>
      <c r="AG138">
        <v>726</v>
      </c>
      <c r="AH138">
        <v>54</v>
      </c>
    </row>
    <row r="139" spans="1:34" x14ac:dyDescent="0.25">
      <c r="A139" s="18">
        <v>43647</v>
      </c>
      <c r="B139" s="19" t="str">
        <f>VLOOKUP(J139,PRACTICE!$A$1:$E$44,5,0)</f>
        <v>NW8</v>
      </c>
      <c r="J139" t="s">
        <v>58</v>
      </c>
      <c r="L139">
        <v>9198</v>
      </c>
      <c r="M139">
        <v>1901</v>
      </c>
      <c r="N139">
        <v>1905</v>
      </c>
      <c r="O139">
        <v>4</v>
      </c>
      <c r="P139">
        <v>801</v>
      </c>
      <c r="Q139">
        <v>1868</v>
      </c>
      <c r="R139" s="473">
        <v>276</v>
      </c>
      <c r="S139">
        <v>919</v>
      </c>
      <c r="T139">
        <v>449</v>
      </c>
      <c r="U139">
        <v>8</v>
      </c>
      <c r="V139">
        <v>7</v>
      </c>
      <c r="W139">
        <v>22</v>
      </c>
      <c r="X139">
        <v>5</v>
      </c>
      <c r="Y139">
        <v>12</v>
      </c>
      <c r="Z139">
        <v>12</v>
      </c>
      <c r="AA139">
        <v>5</v>
      </c>
      <c r="AB139">
        <v>4</v>
      </c>
      <c r="AC139">
        <v>276</v>
      </c>
      <c r="AD139">
        <v>273</v>
      </c>
      <c r="AE139">
        <v>12</v>
      </c>
      <c r="AF139">
        <v>13</v>
      </c>
      <c r="AG139">
        <v>684</v>
      </c>
      <c r="AH139">
        <v>84</v>
      </c>
    </row>
    <row r="140" spans="1:34" x14ac:dyDescent="0.25">
      <c r="A140" s="18">
        <v>43647</v>
      </c>
      <c r="B140" s="19" t="str">
        <f>VLOOKUP(J140,PRACTICE!$A$1:$E$44,5,0)</f>
        <v>NW6</v>
      </c>
      <c r="J140" t="s">
        <v>59</v>
      </c>
      <c r="L140">
        <v>4370</v>
      </c>
      <c r="M140">
        <v>867</v>
      </c>
      <c r="N140">
        <v>870</v>
      </c>
      <c r="O140">
        <v>4</v>
      </c>
      <c r="P140">
        <v>229</v>
      </c>
      <c r="Q140">
        <v>848</v>
      </c>
      <c r="R140" s="473">
        <v>144</v>
      </c>
      <c r="S140">
        <v>287</v>
      </c>
      <c r="T140">
        <v>14</v>
      </c>
      <c r="U140">
        <v>11</v>
      </c>
      <c r="V140">
        <v>6</v>
      </c>
      <c r="W140">
        <v>7</v>
      </c>
      <c r="X140">
        <v>5</v>
      </c>
      <c r="Y140">
        <v>4</v>
      </c>
      <c r="Z140">
        <v>4</v>
      </c>
      <c r="AA140">
        <v>7</v>
      </c>
      <c r="AB140">
        <v>6</v>
      </c>
      <c r="AC140">
        <v>144</v>
      </c>
      <c r="AD140">
        <v>140</v>
      </c>
      <c r="AE140">
        <v>1</v>
      </c>
      <c r="AF140">
        <v>2</v>
      </c>
      <c r="AG140">
        <v>74</v>
      </c>
      <c r="AH140">
        <v>92</v>
      </c>
    </row>
    <row r="141" spans="1:34" x14ac:dyDescent="0.25">
      <c r="A141" s="18">
        <v>43647</v>
      </c>
      <c r="B141" s="19" t="str">
        <f>VLOOKUP(J141,PRACTICE!$A$1:$E$44,5,0)</f>
        <v>NW4</v>
      </c>
      <c r="J141" t="s">
        <v>60</v>
      </c>
      <c r="L141">
        <v>11112</v>
      </c>
      <c r="M141">
        <v>2037</v>
      </c>
      <c r="N141">
        <v>2046</v>
      </c>
      <c r="O141">
        <v>9</v>
      </c>
      <c r="P141">
        <v>678</v>
      </c>
      <c r="Q141">
        <v>2013</v>
      </c>
      <c r="R141" s="473">
        <v>383</v>
      </c>
      <c r="S141">
        <v>807</v>
      </c>
      <c r="T141">
        <v>92</v>
      </c>
      <c r="U141">
        <v>21</v>
      </c>
      <c r="V141">
        <v>15</v>
      </c>
      <c r="W141">
        <v>17</v>
      </c>
      <c r="X141">
        <v>11</v>
      </c>
      <c r="Y141">
        <v>19</v>
      </c>
      <c r="Z141">
        <v>19</v>
      </c>
      <c r="AA141">
        <v>15</v>
      </c>
      <c r="AB141">
        <v>13</v>
      </c>
      <c r="AC141">
        <v>383</v>
      </c>
      <c r="AD141">
        <v>383</v>
      </c>
      <c r="AE141">
        <v>21</v>
      </c>
      <c r="AF141">
        <v>13</v>
      </c>
      <c r="AG141">
        <v>756</v>
      </c>
      <c r="AH141">
        <v>168</v>
      </c>
    </row>
    <row r="142" spans="1:34" x14ac:dyDescent="0.25">
      <c r="A142" s="18">
        <v>43647</v>
      </c>
      <c r="B142" s="19" t="str">
        <f>VLOOKUP(J142,PRACTICE!$A$1:$E$44,5,0)</f>
        <v>NW5</v>
      </c>
      <c r="J142" t="s">
        <v>61</v>
      </c>
      <c r="L142">
        <v>5803</v>
      </c>
      <c r="M142">
        <v>1128</v>
      </c>
      <c r="N142">
        <v>1137</v>
      </c>
      <c r="O142">
        <v>11</v>
      </c>
      <c r="P142">
        <v>564</v>
      </c>
      <c r="Q142">
        <v>1116</v>
      </c>
      <c r="R142" s="473">
        <v>163</v>
      </c>
      <c r="S142">
        <v>636</v>
      </c>
      <c r="T142">
        <v>45</v>
      </c>
      <c r="U142">
        <v>15</v>
      </c>
      <c r="V142">
        <v>9</v>
      </c>
      <c r="W142">
        <v>13</v>
      </c>
      <c r="X142">
        <v>6</v>
      </c>
      <c r="Y142">
        <v>18</v>
      </c>
      <c r="Z142">
        <v>16</v>
      </c>
      <c r="AA142">
        <v>5</v>
      </c>
      <c r="AB142">
        <v>2</v>
      </c>
      <c r="AC142">
        <v>163</v>
      </c>
      <c r="AD142">
        <v>128</v>
      </c>
      <c r="AE142">
        <v>8</v>
      </c>
      <c r="AF142">
        <v>16</v>
      </c>
      <c r="AG142">
        <v>343</v>
      </c>
      <c r="AH142">
        <v>7</v>
      </c>
    </row>
    <row r="143" spans="1:34" x14ac:dyDescent="0.25">
      <c r="A143" s="18">
        <v>43647</v>
      </c>
      <c r="B143" s="19" t="str">
        <f>VLOOKUP(J143,PRACTICE!$A$1:$E$44,5,0)</f>
        <v>NW7</v>
      </c>
      <c r="J143" t="s">
        <v>62</v>
      </c>
      <c r="L143">
        <v>8659</v>
      </c>
      <c r="M143">
        <v>1419</v>
      </c>
      <c r="N143">
        <v>1424</v>
      </c>
      <c r="O143">
        <v>6</v>
      </c>
      <c r="P143">
        <v>687</v>
      </c>
      <c r="Q143">
        <v>1403</v>
      </c>
      <c r="R143" s="473">
        <v>176</v>
      </c>
      <c r="S143">
        <v>774</v>
      </c>
      <c r="T143">
        <v>70</v>
      </c>
      <c r="U143">
        <v>24</v>
      </c>
      <c r="V143">
        <v>17</v>
      </c>
      <c r="W143">
        <v>23</v>
      </c>
      <c r="X143">
        <v>16</v>
      </c>
      <c r="Y143">
        <v>9</v>
      </c>
      <c r="Z143">
        <v>9</v>
      </c>
      <c r="AA143">
        <v>6</v>
      </c>
      <c r="AB143">
        <v>5</v>
      </c>
      <c r="AC143">
        <v>176</v>
      </c>
      <c r="AD143">
        <v>174</v>
      </c>
      <c r="AE143">
        <v>14</v>
      </c>
      <c r="AF143">
        <v>10</v>
      </c>
      <c r="AG143">
        <v>802</v>
      </c>
      <c r="AH143">
        <v>0</v>
      </c>
    </row>
    <row r="144" spans="1:34" x14ac:dyDescent="0.25">
      <c r="A144" s="18">
        <v>43647</v>
      </c>
      <c r="B144" s="19" t="str">
        <f>VLOOKUP(J144,PRACTICE!$A$1:$E$44,5,0)</f>
        <v>NW8</v>
      </c>
      <c r="J144" t="s">
        <v>63</v>
      </c>
      <c r="L144">
        <v>12221</v>
      </c>
      <c r="M144">
        <v>2996</v>
      </c>
      <c r="N144">
        <v>2997</v>
      </c>
      <c r="O144">
        <v>1</v>
      </c>
      <c r="P144">
        <v>1406</v>
      </c>
      <c r="Q144">
        <v>2946</v>
      </c>
      <c r="R144" s="473">
        <v>419</v>
      </c>
      <c r="S144">
        <v>1597</v>
      </c>
      <c r="T144">
        <v>288</v>
      </c>
      <c r="U144">
        <v>34</v>
      </c>
      <c r="V144">
        <v>19</v>
      </c>
      <c r="W144">
        <v>44</v>
      </c>
      <c r="X144">
        <v>18</v>
      </c>
      <c r="Y144">
        <v>39</v>
      </c>
      <c r="Z144">
        <v>39</v>
      </c>
      <c r="AA144">
        <v>18</v>
      </c>
      <c r="AB144">
        <v>7</v>
      </c>
      <c r="AC144">
        <v>419</v>
      </c>
      <c r="AD144">
        <v>363</v>
      </c>
      <c r="AE144">
        <v>22</v>
      </c>
      <c r="AF144">
        <v>22</v>
      </c>
      <c r="AG144">
        <v>1459</v>
      </c>
      <c r="AH144">
        <v>159</v>
      </c>
    </row>
    <row r="145" spans="1:34" x14ac:dyDescent="0.25">
      <c r="A145" s="18">
        <v>43647</v>
      </c>
      <c r="B145" s="19" t="str">
        <f>VLOOKUP(J145,PRACTICE!$A$1:$E$44,5,0)</f>
        <v>NW6</v>
      </c>
      <c r="J145" t="s">
        <v>64</v>
      </c>
      <c r="L145">
        <v>13466</v>
      </c>
      <c r="M145">
        <v>2031</v>
      </c>
      <c r="N145">
        <v>2041</v>
      </c>
      <c r="O145">
        <v>10</v>
      </c>
      <c r="P145">
        <v>856</v>
      </c>
      <c r="Q145">
        <v>1967</v>
      </c>
      <c r="R145" s="473">
        <v>321</v>
      </c>
      <c r="S145">
        <v>895</v>
      </c>
      <c r="T145">
        <v>94</v>
      </c>
      <c r="U145">
        <v>37</v>
      </c>
      <c r="V145">
        <v>23</v>
      </c>
      <c r="W145">
        <v>52</v>
      </c>
      <c r="X145">
        <v>22</v>
      </c>
      <c r="Y145">
        <v>18</v>
      </c>
      <c r="Z145">
        <v>18</v>
      </c>
      <c r="AA145">
        <v>11</v>
      </c>
      <c r="AB145">
        <v>0</v>
      </c>
      <c r="AC145">
        <v>321</v>
      </c>
      <c r="AD145">
        <v>307</v>
      </c>
      <c r="AE145">
        <v>13</v>
      </c>
      <c r="AF145">
        <v>23</v>
      </c>
      <c r="AG145">
        <v>1032</v>
      </c>
      <c r="AH145">
        <v>58</v>
      </c>
    </row>
    <row r="146" spans="1:34" x14ac:dyDescent="0.25">
      <c r="A146" s="18">
        <v>43647</v>
      </c>
      <c r="B146" s="19" t="str">
        <f>VLOOKUP(J146,PRACTICE!$A$1:$E$44,5,0)</f>
        <v>NW2</v>
      </c>
      <c r="J146" t="s">
        <v>65</v>
      </c>
      <c r="L146">
        <v>14799</v>
      </c>
      <c r="M146">
        <v>2243</v>
      </c>
      <c r="N146">
        <v>2250</v>
      </c>
      <c r="O146">
        <v>7</v>
      </c>
      <c r="P146">
        <v>785</v>
      </c>
      <c r="Q146">
        <v>2221</v>
      </c>
      <c r="R146" s="473">
        <v>356</v>
      </c>
      <c r="S146">
        <v>1068</v>
      </c>
      <c r="T146">
        <v>32</v>
      </c>
      <c r="U146">
        <v>66</v>
      </c>
      <c r="V146">
        <v>38</v>
      </c>
      <c r="W146">
        <v>82</v>
      </c>
      <c r="X146">
        <v>51</v>
      </c>
      <c r="Y146">
        <v>14</v>
      </c>
      <c r="Z146">
        <v>13</v>
      </c>
      <c r="AA146">
        <v>9</v>
      </c>
      <c r="AB146">
        <v>3</v>
      </c>
      <c r="AC146">
        <v>356</v>
      </c>
      <c r="AD146">
        <v>331</v>
      </c>
      <c r="AE146">
        <v>19</v>
      </c>
      <c r="AF146">
        <v>19</v>
      </c>
      <c r="AG146">
        <v>681</v>
      </c>
      <c r="AH146">
        <v>149</v>
      </c>
    </row>
    <row r="147" spans="1:34" x14ac:dyDescent="0.25">
      <c r="A147" s="18">
        <v>43647</v>
      </c>
      <c r="B147" s="19" t="str">
        <f>VLOOKUP(J147,PRACTICE!$A$1:$E$44,5,0)</f>
        <v>NW4</v>
      </c>
      <c r="J147" t="s">
        <v>66</v>
      </c>
      <c r="L147">
        <v>2098</v>
      </c>
      <c r="M147">
        <v>682</v>
      </c>
      <c r="N147">
        <v>683</v>
      </c>
      <c r="O147">
        <v>1</v>
      </c>
      <c r="P147">
        <v>160</v>
      </c>
      <c r="Q147">
        <v>675</v>
      </c>
      <c r="R147" s="473">
        <v>124</v>
      </c>
      <c r="S147">
        <v>279</v>
      </c>
      <c r="T147">
        <v>0</v>
      </c>
      <c r="U147">
        <v>12</v>
      </c>
      <c r="V147">
        <v>7</v>
      </c>
      <c r="W147">
        <v>13</v>
      </c>
      <c r="X147">
        <v>8</v>
      </c>
      <c r="Y147">
        <v>11</v>
      </c>
      <c r="Z147">
        <v>11</v>
      </c>
      <c r="AA147">
        <v>2</v>
      </c>
      <c r="AB147">
        <v>1</v>
      </c>
      <c r="AC147">
        <v>124</v>
      </c>
      <c r="AD147">
        <v>118</v>
      </c>
      <c r="AE147">
        <v>6</v>
      </c>
      <c r="AF147">
        <v>1</v>
      </c>
      <c r="AG147">
        <v>59</v>
      </c>
      <c r="AH147">
        <v>2</v>
      </c>
    </row>
    <row r="148" spans="1:34" x14ac:dyDescent="0.25">
      <c r="A148" s="18">
        <v>43647</v>
      </c>
      <c r="B148" s="19" t="str">
        <f>VLOOKUP(J148,PRACTICE!$A$1:$E$44,5,0)</f>
        <v>NW2</v>
      </c>
      <c r="J148" t="s">
        <v>67</v>
      </c>
      <c r="L148">
        <v>1143</v>
      </c>
      <c r="M148">
        <v>581</v>
      </c>
      <c r="N148">
        <v>584</v>
      </c>
      <c r="O148">
        <v>3</v>
      </c>
      <c r="P148">
        <v>134</v>
      </c>
      <c r="Q148">
        <v>575</v>
      </c>
      <c r="R148" s="473">
        <v>106</v>
      </c>
      <c r="S148">
        <v>249</v>
      </c>
      <c r="T148">
        <v>10</v>
      </c>
      <c r="U148">
        <v>8</v>
      </c>
      <c r="V148">
        <v>6</v>
      </c>
      <c r="W148">
        <v>15</v>
      </c>
      <c r="X148">
        <v>8</v>
      </c>
      <c r="Y148">
        <v>3</v>
      </c>
      <c r="Z148">
        <v>1</v>
      </c>
      <c r="AA148">
        <v>2</v>
      </c>
      <c r="AB148">
        <v>0</v>
      </c>
      <c r="AC148">
        <v>106</v>
      </c>
      <c r="AD148">
        <v>97</v>
      </c>
      <c r="AE148">
        <v>4</v>
      </c>
      <c r="AF148">
        <v>4</v>
      </c>
      <c r="AG148">
        <v>96</v>
      </c>
      <c r="AH148">
        <v>0</v>
      </c>
    </row>
    <row r="149" spans="1:34" x14ac:dyDescent="0.25">
      <c r="A149" s="18">
        <v>43647</v>
      </c>
      <c r="B149" s="19" t="str">
        <f>VLOOKUP(J149,PRACTICE!$A$1:$E$44,5,0)</f>
        <v>NW8</v>
      </c>
      <c r="J149" t="s">
        <v>68</v>
      </c>
      <c r="L149">
        <v>23048</v>
      </c>
      <c r="M149">
        <v>4959</v>
      </c>
      <c r="N149">
        <v>4968</v>
      </c>
      <c r="O149">
        <v>9</v>
      </c>
      <c r="P149">
        <v>2428</v>
      </c>
      <c r="Q149">
        <v>4907</v>
      </c>
      <c r="R149" s="473">
        <v>619</v>
      </c>
      <c r="S149">
        <v>2784</v>
      </c>
      <c r="T149">
        <v>841</v>
      </c>
      <c r="U149">
        <v>33</v>
      </c>
      <c r="V149">
        <v>18</v>
      </c>
      <c r="W149">
        <v>38</v>
      </c>
      <c r="X149">
        <v>16</v>
      </c>
      <c r="Y149">
        <v>20</v>
      </c>
      <c r="Z149">
        <v>19</v>
      </c>
      <c r="AA149">
        <v>30</v>
      </c>
      <c r="AB149">
        <v>12</v>
      </c>
      <c r="AC149">
        <v>619</v>
      </c>
      <c r="AD149">
        <v>602</v>
      </c>
      <c r="AE149">
        <v>29</v>
      </c>
      <c r="AF149">
        <v>9</v>
      </c>
      <c r="AG149">
        <v>1873</v>
      </c>
      <c r="AH149">
        <v>15</v>
      </c>
    </row>
    <row r="150" spans="1:34" x14ac:dyDescent="0.25">
      <c r="A150" s="18">
        <v>43647</v>
      </c>
      <c r="B150" s="19" t="str">
        <f>VLOOKUP(J150,PRACTICE!$A$1:$E$44,5,0)</f>
        <v>NW1</v>
      </c>
      <c r="J150" t="s">
        <v>69</v>
      </c>
      <c r="L150" s="473">
        <v>4909</v>
      </c>
      <c r="M150">
        <v>880</v>
      </c>
      <c r="N150">
        <v>883</v>
      </c>
      <c r="O150">
        <v>3</v>
      </c>
      <c r="P150">
        <v>383</v>
      </c>
      <c r="Q150">
        <v>857</v>
      </c>
      <c r="R150" s="473">
        <v>105</v>
      </c>
      <c r="S150">
        <v>437</v>
      </c>
      <c r="T150">
        <v>2</v>
      </c>
      <c r="U150">
        <v>10</v>
      </c>
      <c r="V150">
        <v>3</v>
      </c>
      <c r="W150">
        <v>17</v>
      </c>
      <c r="X150">
        <v>4</v>
      </c>
      <c r="Y150">
        <v>4</v>
      </c>
      <c r="Z150">
        <v>4</v>
      </c>
      <c r="AA150">
        <v>0</v>
      </c>
      <c r="AB150">
        <v>0</v>
      </c>
      <c r="AC150">
        <v>105</v>
      </c>
      <c r="AD150">
        <v>88</v>
      </c>
      <c r="AE150">
        <v>10</v>
      </c>
      <c r="AF150">
        <v>5</v>
      </c>
      <c r="AG150">
        <v>67</v>
      </c>
      <c r="AH150">
        <v>2</v>
      </c>
    </row>
    <row r="151" spans="1:34" x14ac:dyDescent="0.25">
      <c r="A151" s="18">
        <v>43647</v>
      </c>
      <c r="B151" s="19" t="str">
        <f>VLOOKUP(J151,PRACTICE!$A$1:$E$44,5,0)</f>
        <v>NW6</v>
      </c>
      <c r="J151" t="s">
        <v>70</v>
      </c>
      <c r="L151">
        <v>13786</v>
      </c>
      <c r="M151">
        <v>1973</v>
      </c>
      <c r="N151">
        <v>1979</v>
      </c>
      <c r="O151">
        <v>6</v>
      </c>
      <c r="P151">
        <v>956</v>
      </c>
      <c r="Q151">
        <v>1933</v>
      </c>
      <c r="R151" s="473">
        <v>253</v>
      </c>
      <c r="S151">
        <v>1019</v>
      </c>
      <c r="T151">
        <v>219</v>
      </c>
      <c r="U151">
        <v>28</v>
      </c>
      <c r="V151">
        <v>18</v>
      </c>
      <c r="W151">
        <v>39</v>
      </c>
      <c r="X151">
        <v>18</v>
      </c>
      <c r="Y151">
        <v>10</v>
      </c>
      <c r="Z151">
        <v>10</v>
      </c>
      <c r="AA151">
        <v>10</v>
      </c>
      <c r="AB151">
        <v>5</v>
      </c>
      <c r="AC151">
        <v>253</v>
      </c>
      <c r="AD151">
        <v>228</v>
      </c>
      <c r="AE151">
        <v>10</v>
      </c>
      <c r="AF151">
        <v>17</v>
      </c>
      <c r="AG151">
        <v>917</v>
      </c>
      <c r="AH151">
        <v>81</v>
      </c>
    </row>
    <row r="152" spans="1:34" x14ac:dyDescent="0.25">
      <c r="A152" s="18">
        <v>43678</v>
      </c>
      <c r="B152" s="19" t="e">
        <f>VLOOKUP(J152,PRACTICE!$A$1:$E$44,5,0)</f>
        <v>#N/A</v>
      </c>
      <c r="C152" t="s">
        <v>391</v>
      </c>
      <c r="E152" t="s">
        <v>372</v>
      </c>
      <c r="G152" t="s">
        <v>373</v>
      </c>
      <c r="H152">
        <v>651300</v>
      </c>
      <c r="K152" t="s">
        <v>374</v>
      </c>
      <c r="L152" t="s">
        <v>375</v>
      </c>
      <c r="M152" t="s">
        <v>401</v>
      </c>
      <c r="N152" t="s">
        <v>376</v>
      </c>
      <c r="O152" t="s">
        <v>377</v>
      </c>
      <c r="P152" t="s">
        <v>378</v>
      </c>
      <c r="Q152" t="s">
        <v>402</v>
      </c>
      <c r="R152" t="s">
        <v>403</v>
      </c>
      <c r="S152" t="s">
        <v>418</v>
      </c>
      <c r="T152" t="s">
        <v>379</v>
      </c>
      <c r="U152" t="s">
        <v>404</v>
      </c>
      <c r="V152" t="s">
        <v>405</v>
      </c>
      <c r="W152" t="s">
        <v>380</v>
      </c>
      <c r="X152" t="s">
        <v>406</v>
      </c>
      <c r="Y152" t="s">
        <v>381</v>
      </c>
      <c r="Z152" t="s">
        <v>382</v>
      </c>
      <c r="AA152" t="s">
        <v>407</v>
      </c>
      <c r="AB152" t="s">
        <v>383</v>
      </c>
      <c r="AC152" t="s">
        <v>384</v>
      </c>
      <c r="AD152" t="s">
        <v>385</v>
      </c>
      <c r="AE152" t="s">
        <v>386</v>
      </c>
      <c r="AF152" t="s">
        <v>419</v>
      </c>
      <c r="AG152" t="s">
        <v>420</v>
      </c>
      <c r="AH152" t="s">
        <v>416</v>
      </c>
    </row>
    <row r="153" spans="1:34" x14ac:dyDescent="0.25">
      <c r="A153" s="18">
        <v>43678</v>
      </c>
      <c r="B153" s="19" t="e">
        <f>VLOOKUP(J153,PRACTICE!$A$1:$E$44,5,0)</f>
        <v>#N/A</v>
      </c>
      <c r="E153" s="20">
        <v>43679.692361111112</v>
      </c>
      <c r="G153" t="s">
        <v>387</v>
      </c>
      <c r="H153">
        <v>353820</v>
      </c>
      <c r="J153" t="s">
        <v>388</v>
      </c>
      <c r="R153"/>
    </row>
    <row r="154" spans="1:34" x14ac:dyDescent="0.25">
      <c r="A154" s="18">
        <v>43678</v>
      </c>
      <c r="B154" s="19" t="str">
        <f>VLOOKUP(J154,PRACTICE!$A$1:$E$44,5,0)</f>
        <v>NW2</v>
      </c>
      <c r="E154" t="s">
        <v>389</v>
      </c>
      <c r="G154" t="s">
        <v>390</v>
      </c>
      <c r="H154">
        <v>297480</v>
      </c>
      <c r="J154" t="s">
        <v>37</v>
      </c>
      <c r="L154">
        <v>9223</v>
      </c>
      <c r="M154">
        <v>1681</v>
      </c>
      <c r="N154">
        <v>1684</v>
      </c>
      <c r="O154">
        <v>3</v>
      </c>
      <c r="P154">
        <v>633</v>
      </c>
      <c r="Q154">
        <v>1632</v>
      </c>
      <c r="R154">
        <v>240</v>
      </c>
      <c r="S154">
        <v>707</v>
      </c>
      <c r="T154">
        <v>1</v>
      </c>
      <c r="U154">
        <v>25</v>
      </c>
      <c r="V154">
        <v>14</v>
      </c>
      <c r="W154">
        <v>40</v>
      </c>
      <c r="X154">
        <v>13</v>
      </c>
      <c r="Y154">
        <v>8</v>
      </c>
      <c r="Z154">
        <v>8</v>
      </c>
      <c r="AA154">
        <v>19</v>
      </c>
      <c r="AB154">
        <v>3</v>
      </c>
      <c r="AC154">
        <v>240</v>
      </c>
      <c r="AD154">
        <v>226</v>
      </c>
      <c r="AE154">
        <v>13</v>
      </c>
      <c r="AF154">
        <v>17</v>
      </c>
      <c r="AG154">
        <v>251</v>
      </c>
      <c r="AH154">
        <v>0</v>
      </c>
    </row>
    <row r="155" spans="1:34" x14ac:dyDescent="0.25">
      <c r="A155" s="18">
        <v>43678</v>
      </c>
      <c r="B155" s="19" t="str">
        <f>VLOOKUP(J155,PRACTICE!$A$1:$E$44,5,0)</f>
        <v>NW1</v>
      </c>
      <c r="E155" s="21">
        <v>43678</v>
      </c>
      <c r="J155" t="s">
        <v>38</v>
      </c>
      <c r="L155">
        <v>11697</v>
      </c>
      <c r="M155">
        <v>2427</v>
      </c>
      <c r="N155">
        <v>2442</v>
      </c>
      <c r="O155">
        <v>15</v>
      </c>
      <c r="P155">
        <v>815</v>
      </c>
      <c r="Q155">
        <v>2398</v>
      </c>
      <c r="R155">
        <v>344</v>
      </c>
      <c r="S155">
        <v>1057</v>
      </c>
      <c r="T155">
        <v>536</v>
      </c>
      <c r="U155">
        <v>53</v>
      </c>
      <c r="V155">
        <v>24</v>
      </c>
      <c r="W155">
        <v>61</v>
      </c>
      <c r="X155">
        <v>26</v>
      </c>
      <c r="Y155">
        <v>14</v>
      </c>
      <c r="Z155">
        <v>14</v>
      </c>
      <c r="AA155">
        <v>12</v>
      </c>
      <c r="AB155">
        <v>8</v>
      </c>
      <c r="AC155">
        <v>344</v>
      </c>
      <c r="AD155">
        <v>342</v>
      </c>
      <c r="AE155">
        <v>14</v>
      </c>
      <c r="AF155">
        <v>20</v>
      </c>
      <c r="AG155">
        <v>526</v>
      </c>
      <c r="AH155">
        <v>4</v>
      </c>
    </row>
    <row r="156" spans="1:34" x14ac:dyDescent="0.25">
      <c r="A156" s="18">
        <v>43678</v>
      </c>
      <c r="B156" s="19" t="str">
        <f>VLOOKUP(J156,PRACTICE!$A$1:$E$44,5,0)</f>
        <v>NW7</v>
      </c>
      <c r="J156" t="s">
        <v>39</v>
      </c>
      <c r="L156">
        <v>11248</v>
      </c>
      <c r="M156">
        <v>2059</v>
      </c>
      <c r="N156">
        <v>2096</v>
      </c>
      <c r="O156">
        <v>44</v>
      </c>
      <c r="P156">
        <v>868</v>
      </c>
      <c r="Q156">
        <v>2007</v>
      </c>
      <c r="R156">
        <v>266</v>
      </c>
      <c r="S156">
        <v>925</v>
      </c>
      <c r="T156">
        <v>128</v>
      </c>
      <c r="U156">
        <v>49</v>
      </c>
      <c r="V156">
        <v>38</v>
      </c>
      <c r="W156">
        <v>57</v>
      </c>
      <c r="X156">
        <v>36</v>
      </c>
      <c r="Y156">
        <v>18</v>
      </c>
      <c r="Z156">
        <v>18</v>
      </c>
      <c r="AA156">
        <v>20</v>
      </c>
      <c r="AB156">
        <v>18</v>
      </c>
      <c r="AC156">
        <v>266</v>
      </c>
      <c r="AD156">
        <v>258</v>
      </c>
      <c r="AE156">
        <v>13</v>
      </c>
      <c r="AF156">
        <v>27</v>
      </c>
      <c r="AG156">
        <v>1254</v>
      </c>
      <c r="AH156">
        <v>16</v>
      </c>
    </row>
    <row r="157" spans="1:34" x14ac:dyDescent="0.25">
      <c r="A157" s="18">
        <v>43678</v>
      </c>
      <c r="B157" s="19" t="str">
        <f>VLOOKUP(J157,PRACTICE!$A$1:$E$44,5,0)</f>
        <v>NW5</v>
      </c>
      <c r="J157" t="s">
        <v>40</v>
      </c>
      <c r="L157">
        <v>3470</v>
      </c>
      <c r="M157">
        <v>778</v>
      </c>
      <c r="N157">
        <v>779</v>
      </c>
      <c r="O157">
        <v>3</v>
      </c>
      <c r="P157">
        <v>244</v>
      </c>
      <c r="Q157">
        <v>769</v>
      </c>
      <c r="R157">
        <v>90</v>
      </c>
      <c r="S157">
        <v>325</v>
      </c>
      <c r="T157">
        <v>1</v>
      </c>
      <c r="U157">
        <v>2</v>
      </c>
      <c r="V157">
        <v>1</v>
      </c>
      <c r="W157">
        <v>8</v>
      </c>
      <c r="X157">
        <v>0</v>
      </c>
      <c r="Y157">
        <v>5</v>
      </c>
      <c r="Z157">
        <v>4</v>
      </c>
      <c r="AA157">
        <v>2</v>
      </c>
      <c r="AB157">
        <v>0</v>
      </c>
      <c r="AC157">
        <v>90</v>
      </c>
      <c r="AD157">
        <v>88</v>
      </c>
      <c r="AE157">
        <v>6</v>
      </c>
      <c r="AF157">
        <v>2</v>
      </c>
      <c r="AG157">
        <v>454</v>
      </c>
      <c r="AH157">
        <v>9</v>
      </c>
    </row>
    <row r="158" spans="1:34" x14ac:dyDescent="0.25">
      <c r="A158" s="18">
        <v>43678</v>
      </c>
      <c r="B158" s="19" t="str">
        <f>VLOOKUP(J158,PRACTICE!$A$1:$E$44,5,0)</f>
        <v>NW4</v>
      </c>
      <c r="J158" t="s">
        <v>41</v>
      </c>
      <c r="L158">
        <v>12721</v>
      </c>
      <c r="M158">
        <v>2509</v>
      </c>
      <c r="N158">
        <v>2520</v>
      </c>
      <c r="O158">
        <v>11</v>
      </c>
      <c r="P158">
        <v>837</v>
      </c>
      <c r="Q158">
        <v>2466</v>
      </c>
      <c r="R158">
        <v>370</v>
      </c>
      <c r="S158">
        <v>910</v>
      </c>
      <c r="T158">
        <v>122</v>
      </c>
      <c r="U158">
        <v>49</v>
      </c>
      <c r="V158">
        <v>34</v>
      </c>
      <c r="W158">
        <v>75</v>
      </c>
      <c r="X158">
        <v>31</v>
      </c>
      <c r="Y158">
        <v>29</v>
      </c>
      <c r="Z158">
        <v>25</v>
      </c>
      <c r="AA158">
        <v>14</v>
      </c>
      <c r="AB158">
        <v>13</v>
      </c>
      <c r="AC158">
        <v>370</v>
      </c>
      <c r="AD158">
        <v>340</v>
      </c>
      <c r="AE158">
        <v>36</v>
      </c>
      <c r="AF158">
        <v>11</v>
      </c>
      <c r="AG158">
        <v>417</v>
      </c>
      <c r="AH158">
        <v>129</v>
      </c>
    </row>
    <row r="159" spans="1:34" x14ac:dyDescent="0.25">
      <c r="A159" s="18">
        <v>43678</v>
      </c>
      <c r="B159" s="19" t="str">
        <f>VLOOKUP(J159,PRACTICE!$A$1:$E$44,5,0)</f>
        <v>NW5</v>
      </c>
      <c r="J159" t="s">
        <v>42</v>
      </c>
      <c r="L159">
        <v>13077</v>
      </c>
      <c r="M159">
        <v>3258</v>
      </c>
      <c r="N159">
        <v>3267</v>
      </c>
      <c r="O159">
        <v>16</v>
      </c>
      <c r="P159">
        <v>941</v>
      </c>
      <c r="Q159">
        <v>3220</v>
      </c>
      <c r="R159">
        <v>682</v>
      </c>
      <c r="S159">
        <v>1206</v>
      </c>
      <c r="T159">
        <v>170</v>
      </c>
      <c r="U159">
        <v>54</v>
      </c>
      <c r="V159">
        <v>25</v>
      </c>
      <c r="W159">
        <v>70</v>
      </c>
      <c r="X159">
        <v>17</v>
      </c>
      <c r="Y159">
        <v>52</v>
      </c>
      <c r="Z159">
        <v>47</v>
      </c>
      <c r="AA159">
        <v>19</v>
      </c>
      <c r="AB159">
        <v>9</v>
      </c>
      <c r="AC159">
        <v>682</v>
      </c>
      <c r="AD159">
        <v>667</v>
      </c>
      <c r="AE159">
        <v>46</v>
      </c>
      <c r="AF159">
        <v>65</v>
      </c>
      <c r="AG159">
        <v>1949</v>
      </c>
      <c r="AH159">
        <v>6</v>
      </c>
    </row>
    <row r="160" spans="1:34" x14ac:dyDescent="0.25">
      <c r="A160" s="18">
        <v>43678</v>
      </c>
      <c r="B160" s="19" t="str">
        <f>VLOOKUP(J160,PRACTICE!$A$1:$E$44,5,0)</f>
        <v>NW3</v>
      </c>
      <c r="J160" t="s">
        <v>43</v>
      </c>
      <c r="L160">
        <v>12287</v>
      </c>
      <c r="M160">
        <v>1767</v>
      </c>
      <c r="N160">
        <v>1769</v>
      </c>
      <c r="O160">
        <v>2</v>
      </c>
      <c r="P160">
        <v>765</v>
      </c>
      <c r="Q160">
        <v>1681</v>
      </c>
      <c r="R160">
        <v>249</v>
      </c>
      <c r="S160">
        <v>832</v>
      </c>
      <c r="T160">
        <v>1</v>
      </c>
      <c r="U160">
        <v>65</v>
      </c>
      <c r="V160">
        <v>55</v>
      </c>
      <c r="W160">
        <v>64</v>
      </c>
      <c r="X160">
        <v>45</v>
      </c>
      <c r="Y160">
        <v>7</v>
      </c>
      <c r="Z160">
        <v>7</v>
      </c>
      <c r="AA160">
        <v>15</v>
      </c>
      <c r="AB160">
        <v>6</v>
      </c>
      <c r="AC160">
        <v>249</v>
      </c>
      <c r="AD160">
        <v>239</v>
      </c>
      <c r="AE160">
        <v>19</v>
      </c>
      <c r="AF160">
        <v>44</v>
      </c>
      <c r="AG160">
        <v>1045</v>
      </c>
      <c r="AH160">
        <v>17</v>
      </c>
    </row>
    <row r="161" spans="1:34" x14ac:dyDescent="0.25">
      <c r="A161" s="18">
        <v>43678</v>
      </c>
      <c r="B161" s="19" t="str">
        <f>VLOOKUP(J161,PRACTICE!$A$1:$E$44,5,0)</f>
        <v>NW5</v>
      </c>
      <c r="J161" t="s">
        <v>44</v>
      </c>
      <c r="L161">
        <v>6960</v>
      </c>
      <c r="M161">
        <v>1407</v>
      </c>
      <c r="N161">
        <v>1413</v>
      </c>
      <c r="O161">
        <v>6</v>
      </c>
      <c r="P161">
        <v>475</v>
      </c>
      <c r="Q161">
        <v>1376</v>
      </c>
      <c r="R161">
        <v>263</v>
      </c>
      <c r="S161">
        <v>573</v>
      </c>
      <c r="T161">
        <v>142</v>
      </c>
      <c r="U161">
        <v>9</v>
      </c>
      <c r="V161">
        <v>7</v>
      </c>
      <c r="W161">
        <v>28</v>
      </c>
      <c r="X161">
        <v>2</v>
      </c>
      <c r="Y161">
        <v>11</v>
      </c>
      <c r="Z161">
        <v>11</v>
      </c>
      <c r="AA161">
        <v>8</v>
      </c>
      <c r="AB161">
        <v>8</v>
      </c>
      <c r="AC161">
        <v>263</v>
      </c>
      <c r="AD161">
        <v>257</v>
      </c>
      <c r="AE161">
        <v>17</v>
      </c>
      <c r="AF161">
        <v>3</v>
      </c>
      <c r="AG161">
        <v>173</v>
      </c>
      <c r="AH161">
        <v>0</v>
      </c>
    </row>
    <row r="162" spans="1:34" x14ac:dyDescent="0.25">
      <c r="A162" s="18">
        <v>43678</v>
      </c>
      <c r="B162" s="19" t="str">
        <f>VLOOKUP(J162,PRACTICE!$A$1:$E$44,5,0)</f>
        <v>NW3</v>
      </c>
      <c r="J162" t="s">
        <v>45</v>
      </c>
      <c r="L162">
        <v>3458</v>
      </c>
      <c r="M162">
        <v>478</v>
      </c>
      <c r="N162">
        <v>478</v>
      </c>
      <c r="O162">
        <v>0</v>
      </c>
      <c r="P162">
        <v>104</v>
      </c>
      <c r="Q162">
        <v>474</v>
      </c>
      <c r="R162">
        <v>100</v>
      </c>
      <c r="S162">
        <v>134</v>
      </c>
      <c r="T162">
        <v>17</v>
      </c>
      <c r="U162">
        <v>29</v>
      </c>
      <c r="V162">
        <v>23</v>
      </c>
      <c r="W162">
        <v>25</v>
      </c>
      <c r="X162">
        <v>19</v>
      </c>
      <c r="Y162">
        <v>0</v>
      </c>
      <c r="Z162">
        <v>0</v>
      </c>
      <c r="AA162">
        <v>5</v>
      </c>
      <c r="AB162">
        <v>3</v>
      </c>
      <c r="AC162">
        <v>100</v>
      </c>
      <c r="AD162">
        <v>96</v>
      </c>
      <c r="AE162">
        <v>10</v>
      </c>
      <c r="AF162">
        <v>5</v>
      </c>
      <c r="AG162">
        <v>249</v>
      </c>
      <c r="AH162">
        <v>38</v>
      </c>
    </row>
    <row r="163" spans="1:34" x14ac:dyDescent="0.25">
      <c r="A163" s="18">
        <v>43678</v>
      </c>
      <c r="B163" s="19" t="str">
        <f>VLOOKUP(J163,PRACTICE!$A$1:$E$44,5,0)</f>
        <v>NW1</v>
      </c>
      <c r="J163" t="s">
        <v>46</v>
      </c>
      <c r="L163">
        <v>5075</v>
      </c>
      <c r="M163">
        <v>1012</v>
      </c>
      <c r="N163">
        <v>1016</v>
      </c>
      <c r="O163">
        <v>4</v>
      </c>
      <c r="P163">
        <v>377</v>
      </c>
      <c r="Q163">
        <v>989</v>
      </c>
      <c r="R163">
        <v>155</v>
      </c>
      <c r="S163">
        <v>413</v>
      </c>
      <c r="T163">
        <v>2</v>
      </c>
      <c r="U163">
        <v>23</v>
      </c>
      <c r="V163">
        <v>18</v>
      </c>
      <c r="W163">
        <v>41</v>
      </c>
      <c r="X163">
        <v>16</v>
      </c>
      <c r="Y163">
        <v>4</v>
      </c>
      <c r="Z163">
        <v>4</v>
      </c>
      <c r="AA163">
        <v>6</v>
      </c>
      <c r="AB163">
        <v>0</v>
      </c>
      <c r="AC163">
        <v>155</v>
      </c>
      <c r="AD163">
        <v>148</v>
      </c>
      <c r="AE163">
        <v>11</v>
      </c>
      <c r="AF163">
        <v>2</v>
      </c>
      <c r="AG163">
        <v>102</v>
      </c>
      <c r="AH163">
        <v>33</v>
      </c>
    </row>
    <row r="164" spans="1:34" x14ac:dyDescent="0.25">
      <c r="A164" s="18">
        <v>43678</v>
      </c>
      <c r="B164" s="19" t="str">
        <f>VLOOKUP(J164,PRACTICE!$A$1:$E$44,5,0)</f>
        <v>NW7</v>
      </c>
      <c r="J164" t="s">
        <v>47</v>
      </c>
      <c r="L164">
        <v>11100</v>
      </c>
      <c r="M164">
        <v>2425</v>
      </c>
      <c r="N164">
        <v>2431</v>
      </c>
      <c r="O164">
        <v>6</v>
      </c>
      <c r="P164">
        <v>864</v>
      </c>
      <c r="Q164">
        <v>2388</v>
      </c>
      <c r="R164">
        <v>392</v>
      </c>
      <c r="S164">
        <v>1064</v>
      </c>
      <c r="T164">
        <v>91</v>
      </c>
      <c r="U164">
        <v>73</v>
      </c>
      <c r="V164">
        <v>46</v>
      </c>
      <c r="W164">
        <v>58</v>
      </c>
      <c r="X164">
        <v>42</v>
      </c>
      <c r="Y164">
        <v>40</v>
      </c>
      <c r="Z164">
        <v>38</v>
      </c>
      <c r="AA164">
        <v>13</v>
      </c>
      <c r="AB164">
        <v>9</v>
      </c>
      <c r="AC164">
        <v>392</v>
      </c>
      <c r="AD164">
        <v>389</v>
      </c>
      <c r="AE164">
        <v>38</v>
      </c>
      <c r="AF164">
        <v>30</v>
      </c>
      <c r="AG164">
        <v>1556</v>
      </c>
      <c r="AH164">
        <v>2</v>
      </c>
    </row>
    <row r="165" spans="1:34" x14ac:dyDescent="0.25">
      <c r="A165" s="18">
        <v>43678</v>
      </c>
      <c r="B165" s="19" t="str">
        <f>VLOOKUP(J165,PRACTICE!$A$1:$E$44,5,0)</f>
        <v>NW5</v>
      </c>
      <c r="J165" t="s">
        <v>48</v>
      </c>
      <c r="L165">
        <v>3613</v>
      </c>
      <c r="M165">
        <v>720</v>
      </c>
      <c r="N165">
        <v>722</v>
      </c>
      <c r="O165">
        <v>5</v>
      </c>
      <c r="P165">
        <v>254</v>
      </c>
      <c r="Q165">
        <v>715</v>
      </c>
      <c r="R165">
        <v>106</v>
      </c>
      <c r="S165">
        <v>298</v>
      </c>
      <c r="T165">
        <v>0</v>
      </c>
      <c r="U165">
        <v>17</v>
      </c>
      <c r="V165">
        <v>10</v>
      </c>
      <c r="W165">
        <v>20</v>
      </c>
      <c r="X165">
        <v>11</v>
      </c>
      <c r="Y165">
        <v>13</v>
      </c>
      <c r="Z165">
        <v>13</v>
      </c>
      <c r="AA165">
        <v>2</v>
      </c>
      <c r="AB165">
        <v>0</v>
      </c>
      <c r="AC165">
        <v>106</v>
      </c>
      <c r="AD165">
        <v>105</v>
      </c>
      <c r="AE165">
        <v>6</v>
      </c>
      <c r="AF165">
        <v>2</v>
      </c>
      <c r="AG165">
        <v>80</v>
      </c>
      <c r="AH165">
        <v>0</v>
      </c>
    </row>
    <row r="166" spans="1:34" x14ac:dyDescent="0.25">
      <c r="A166" s="18">
        <v>43678</v>
      </c>
      <c r="B166" s="19" t="str">
        <f>VLOOKUP(J166,PRACTICE!$A$1:$E$44,5,0)</f>
        <v>NW7</v>
      </c>
      <c r="J166" t="s">
        <v>49</v>
      </c>
      <c r="L166">
        <v>14964</v>
      </c>
      <c r="M166">
        <v>2972</v>
      </c>
      <c r="N166">
        <v>2980</v>
      </c>
      <c r="O166">
        <v>15</v>
      </c>
      <c r="P166">
        <v>1141</v>
      </c>
      <c r="Q166">
        <v>2888</v>
      </c>
      <c r="R166">
        <v>439</v>
      </c>
      <c r="S166">
        <v>1313</v>
      </c>
      <c r="T166">
        <v>665</v>
      </c>
      <c r="U166">
        <v>72</v>
      </c>
      <c r="V166">
        <v>42</v>
      </c>
      <c r="W166">
        <v>103</v>
      </c>
      <c r="X166">
        <v>46</v>
      </c>
      <c r="Y166">
        <v>32</v>
      </c>
      <c r="Z166">
        <v>30</v>
      </c>
      <c r="AA166">
        <v>21</v>
      </c>
      <c r="AB166">
        <v>11</v>
      </c>
      <c r="AC166">
        <v>439</v>
      </c>
      <c r="AD166">
        <v>418</v>
      </c>
      <c r="AE166">
        <v>41</v>
      </c>
      <c r="AF166">
        <v>62</v>
      </c>
      <c r="AG166">
        <v>1699</v>
      </c>
      <c r="AH166">
        <v>46</v>
      </c>
    </row>
    <row r="167" spans="1:34" x14ac:dyDescent="0.25">
      <c r="A167" s="18">
        <v>43678</v>
      </c>
      <c r="B167" s="19" t="str">
        <f>VLOOKUP(J167,PRACTICE!$A$1:$E$44,5,0)</f>
        <v>NW4</v>
      </c>
      <c r="J167" t="s">
        <v>50</v>
      </c>
      <c r="L167">
        <v>10798</v>
      </c>
      <c r="M167">
        <v>3018</v>
      </c>
      <c r="N167">
        <v>3028</v>
      </c>
      <c r="O167">
        <v>10</v>
      </c>
      <c r="P167">
        <v>1356</v>
      </c>
      <c r="Q167">
        <v>2978</v>
      </c>
      <c r="R167">
        <v>357</v>
      </c>
      <c r="S167">
        <v>1527</v>
      </c>
      <c r="T167">
        <v>223</v>
      </c>
      <c r="U167">
        <v>27</v>
      </c>
      <c r="V167">
        <v>21</v>
      </c>
      <c r="W167">
        <v>27</v>
      </c>
      <c r="X167">
        <v>15</v>
      </c>
      <c r="Y167">
        <v>42</v>
      </c>
      <c r="Z167">
        <v>38</v>
      </c>
      <c r="AA167">
        <v>8</v>
      </c>
      <c r="AB167">
        <v>3</v>
      </c>
      <c r="AC167">
        <v>357</v>
      </c>
      <c r="AD167">
        <v>325</v>
      </c>
      <c r="AE167">
        <v>23</v>
      </c>
      <c r="AF167">
        <v>11</v>
      </c>
      <c r="AG167">
        <v>481</v>
      </c>
      <c r="AH167">
        <v>32</v>
      </c>
    </row>
    <row r="168" spans="1:34" x14ac:dyDescent="0.25">
      <c r="A168" s="18">
        <v>43678</v>
      </c>
      <c r="B168" s="19" t="str">
        <f>VLOOKUP(J168,PRACTICE!$A$1:$E$44,5,0)</f>
        <v>NW2</v>
      </c>
      <c r="J168" t="s">
        <v>51</v>
      </c>
      <c r="L168">
        <v>13776</v>
      </c>
      <c r="M168">
        <v>2281</v>
      </c>
      <c r="N168">
        <v>2289</v>
      </c>
      <c r="O168">
        <v>8</v>
      </c>
      <c r="P168">
        <v>1054</v>
      </c>
      <c r="Q168">
        <v>2193</v>
      </c>
      <c r="R168">
        <v>391</v>
      </c>
      <c r="S168">
        <v>1086</v>
      </c>
      <c r="T168">
        <v>23</v>
      </c>
      <c r="U168">
        <v>54</v>
      </c>
      <c r="V168">
        <v>32</v>
      </c>
      <c r="W168">
        <v>59</v>
      </c>
      <c r="X168">
        <v>36</v>
      </c>
      <c r="Y168">
        <v>16</v>
      </c>
      <c r="Z168">
        <v>15</v>
      </c>
      <c r="AA168">
        <v>18</v>
      </c>
      <c r="AB168">
        <v>1</v>
      </c>
      <c r="AC168">
        <v>391</v>
      </c>
      <c r="AD168">
        <v>356</v>
      </c>
      <c r="AE168">
        <v>18</v>
      </c>
      <c r="AF168">
        <v>19</v>
      </c>
      <c r="AG168">
        <v>313</v>
      </c>
      <c r="AH168">
        <v>169</v>
      </c>
    </row>
    <row r="169" spans="1:34" x14ac:dyDescent="0.25">
      <c r="A169" s="18">
        <v>43678</v>
      </c>
      <c r="B169" s="19" t="str">
        <f>VLOOKUP(J169,PRACTICE!$A$1:$E$44,5,0)</f>
        <v>NW1</v>
      </c>
      <c r="J169" t="s">
        <v>52</v>
      </c>
      <c r="L169">
        <v>8309</v>
      </c>
      <c r="M169">
        <v>1845</v>
      </c>
      <c r="N169">
        <v>1859</v>
      </c>
      <c r="O169">
        <v>14</v>
      </c>
      <c r="P169">
        <v>707</v>
      </c>
      <c r="Q169">
        <v>1805</v>
      </c>
      <c r="R169">
        <v>218</v>
      </c>
      <c r="S169">
        <v>763</v>
      </c>
      <c r="T169">
        <v>10</v>
      </c>
      <c r="U169">
        <v>47</v>
      </c>
      <c r="V169">
        <v>31</v>
      </c>
      <c r="W169">
        <v>66</v>
      </c>
      <c r="X169">
        <v>35</v>
      </c>
      <c r="Y169">
        <v>16</v>
      </c>
      <c r="Z169">
        <v>15</v>
      </c>
      <c r="AA169">
        <v>9</v>
      </c>
      <c r="AB169">
        <v>0</v>
      </c>
      <c r="AC169">
        <v>218</v>
      </c>
      <c r="AD169">
        <v>198</v>
      </c>
      <c r="AE169">
        <v>16</v>
      </c>
      <c r="AF169">
        <v>32</v>
      </c>
      <c r="AG169">
        <v>556</v>
      </c>
      <c r="AH169">
        <v>0</v>
      </c>
    </row>
    <row r="170" spans="1:34" x14ac:dyDescent="0.25">
      <c r="A170" s="18">
        <v>43678</v>
      </c>
      <c r="B170" s="19" t="str">
        <f>VLOOKUP(J170,PRACTICE!$A$1:$E$44,5,0)</f>
        <v>NW3</v>
      </c>
      <c r="J170" t="s">
        <v>53</v>
      </c>
      <c r="L170">
        <v>9334</v>
      </c>
      <c r="M170">
        <v>1631</v>
      </c>
      <c r="N170">
        <v>1633</v>
      </c>
      <c r="O170">
        <v>3</v>
      </c>
      <c r="P170">
        <v>545</v>
      </c>
      <c r="Q170">
        <v>1557</v>
      </c>
      <c r="R170">
        <v>261</v>
      </c>
      <c r="S170">
        <v>620</v>
      </c>
      <c r="T170">
        <v>5</v>
      </c>
      <c r="U170">
        <v>72</v>
      </c>
      <c r="V170">
        <v>48</v>
      </c>
      <c r="W170">
        <v>180</v>
      </c>
      <c r="X170">
        <v>32</v>
      </c>
      <c r="Y170">
        <v>7</v>
      </c>
      <c r="Z170">
        <v>7</v>
      </c>
      <c r="AA170">
        <v>15</v>
      </c>
      <c r="AB170">
        <v>11</v>
      </c>
      <c r="AC170">
        <v>261</v>
      </c>
      <c r="AD170">
        <v>247</v>
      </c>
      <c r="AE170">
        <v>17</v>
      </c>
      <c r="AF170">
        <v>36</v>
      </c>
      <c r="AG170">
        <v>1167</v>
      </c>
      <c r="AH170">
        <v>31</v>
      </c>
    </row>
    <row r="171" spans="1:34" x14ac:dyDescent="0.25">
      <c r="A171" s="18">
        <v>43678</v>
      </c>
      <c r="B171" s="19" t="str">
        <f>VLOOKUP(J171,PRACTICE!$A$1:$E$44,5,0)</f>
        <v>NW3</v>
      </c>
      <c r="J171" t="s">
        <v>54</v>
      </c>
      <c r="L171">
        <v>6604</v>
      </c>
      <c r="M171">
        <v>1265</v>
      </c>
      <c r="N171">
        <v>1268</v>
      </c>
      <c r="O171">
        <v>3</v>
      </c>
      <c r="P171">
        <v>488</v>
      </c>
      <c r="Q171">
        <v>1247</v>
      </c>
      <c r="R171">
        <v>196</v>
      </c>
      <c r="S171">
        <v>537</v>
      </c>
      <c r="T171">
        <v>5</v>
      </c>
      <c r="U171">
        <v>28</v>
      </c>
      <c r="V171">
        <v>16</v>
      </c>
      <c r="W171">
        <v>29</v>
      </c>
      <c r="X171">
        <v>11</v>
      </c>
      <c r="Y171">
        <v>10</v>
      </c>
      <c r="Z171">
        <v>9</v>
      </c>
      <c r="AA171">
        <v>10</v>
      </c>
      <c r="AB171">
        <v>4</v>
      </c>
      <c r="AC171">
        <v>196</v>
      </c>
      <c r="AD171">
        <v>184</v>
      </c>
      <c r="AE171">
        <v>5</v>
      </c>
      <c r="AF171">
        <v>3</v>
      </c>
      <c r="AG171">
        <v>263</v>
      </c>
      <c r="AH171">
        <v>25</v>
      </c>
    </row>
    <row r="172" spans="1:34" x14ac:dyDescent="0.25">
      <c r="A172" s="18">
        <v>43678</v>
      </c>
      <c r="B172" s="19" t="str">
        <f>VLOOKUP(J172,PRACTICE!$A$1:$E$44,5,0)</f>
        <v>NW6</v>
      </c>
      <c r="J172" t="s">
        <v>55</v>
      </c>
      <c r="L172">
        <v>5782</v>
      </c>
      <c r="M172">
        <v>1017</v>
      </c>
      <c r="N172">
        <v>1022</v>
      </c>
      <c r="O172">
        <v>6</v>
      </c>
      <c r="P172">
        <v>490</v>
      </c>
      <c r="Q172">
        <v>1001</v>
      </c>
      <c r="R172">
        <v>145</v>
      </c>
      <c r="S172">
        <v>512</v>
      </c>
      <c r="T172">
        <v>1</v>
      </c>
      <c r="U172">
        <v>12</v>
      </c>
      <c r="V172">
        <v>8</v>
      </c>
      <c r="W172">
        <v>25</v>
      </c>
      <c r="X172">
        <v>8</v>
      </c>
      <c r="Y172">
        <v>8</v>
      </c>
      <c r="Z172">
        <v>8</v>
      </c>
      <c r="AA172">
        <v>5</v>
      </c>
      <c r="AB172">
        <v>2</v>
      </c>
      <c r="AC172">
        <v>145</v>
      </c>
      <c r="AD172">
        <v>117</v>
      </c>
      <c r="AE172">
        <v>0</v>
      </c>
      <c r="AF172">
        <v>12</v>
      </c>
      <c r="AG172">
        <v>571</v>
      </c>
      <c r="AH172">
        <v>73</v>
      </c>
    </row>
    <row r="173" spans="1:34" x14ac:dyDescent="0.25">
      <c r="A173" s="18">
        <v>43678</v>
      </c>
      <c r="B173" s="19" t="str">
        <f>VLOOKUP(J173,PRACTICE!$A$1:$E$44,5,0)</f>
        <v>NW6</v>
      </c>
      <c r="J173" t="s">
        <v>371</v>
      </c>
      <c r="L173">
        <v>15350</v>
      </c>
      <c r="M173">
        <v>3029</v>
      </c>
      <c r="N173">
        <v>3037</v>
      </c>
      <c r="O173">
        <v>8</v>
      </c>
      <c r="P173">
        <v>1311</v>
      </c>
      <c r="Q173">
        <v>2926</v>
      </c>
      <c r="R173">
        <v>352</v>
      </c>
      <c r="S173">
        <v>1440</v>
      </c>
      <c r="T173">
        <v>469</v>
      </c>
      <c r="U173">
        <v>77</v>
      </c>
      <c r="V173">
        <v>47</v>
      </c>
      <c r="W173">
        <v>99</v>
      </c>
      <c r="X173">
        <v>64</v>
      </c>
      <c r="Y173">
        <v>16</v>
      </c>
      <c r="Z173">
        <v>13</v>
      </c>
      <c r="AA173">
        <v>23</v>
      </c>
      <c r="AB173">
        <v>15</v>
      </c>
      <c r="AC173">
        <v>352</v>
      </c>
      <c r="AD173">
        <v>310</v>
      </c>
      <c r="AE173">
        <v>21</v>
      </c>
      <c r="AF173">
        <v>53</v>
      </c>
      <c r="AG173">
        <v>1498</v>
      </c>
      <c r="AH173">
        <v>131</v>
      </c>
    </row>
    <row r="174" spans="1:34" x14ac:dyDescent="0.25">
      <c r="A174" s="18">
        <v>43678</v>
      </c>
      <c r="B174" s="19" t="str">
        <f>VLOOKUP(J174,PRACTICE!$A$1:$E$44,5,0)</f>
        <v>NW1</v>
      </c>
      <c r="J174" t="s">
        <v>56</v>
      </c>
      <c r="L174">
        <v>14229</v>
      </c>
      <c r="M174">
        <v>1640</v>
      </c>
      <c r="N174">
        <v>1646</v>
      </c>
      <c r="O174">
        <v>6</v>
      </c>
      <c r="P174">
        <v>471</v>
      </c>
      <c r="Q174">
        <v>1623</v>
      </c>
      <c r="R174">
        <v>349</v>
      </c>
      <c r="S174">
        <v>568</v>
      </c>
      <c r="T174">
        <v>173</v>
      </c>
      <c r="U174">
        <v>32</v>
      </c>
      <c r="V174">
        <v>18</v>
      </c>
      <c r="W174">
        <v>36</v>
      </c>
      <c r="X174">
        <v>17</v>
      </c>
      <c r="Y174">
        <v>14</v>
      </c>
      <c r="Z174">
        <v>14</v>
      </c>
      <c r="AA174">
        <v>14</v>
      </c>
      <c r="AB174">
        <v>11</v>
      </c>
      <c r="AC174">
        <v>349</v>
      </c>
      <c r="AD174">
        <v>340</v>
      </c>
      <c r="AE174">
        <v>5</v>
      </c>
      <c r="AF174">
        <v>8</v>
      </c>
      <c r="AG174">
        <v>238</v>
      </c>
      <c r="AH174">
        <v>59</v>
      </c>
    </row>
    <row r="175" spans="1:34" x14ac:dyDescent="0.25">
      <c r="A175" s="18">
        <v>43678</v>
      </c>
      <c r="B175" s="19" t="str">
        <f>VLOOKUP(J175,PRACTICE!$A$1:$E$44,5,0)</f>
        <v>NW8</v>
      </c>
      <c r="J175" t="s">
        <v>57</v>
      </c>
      <c r="L175">
        <v>8617</v>
      </c>
      <c r="M175">
        <v>1619</v>
      </c>
      <c r="N175">
        <v>1620</v>
      </c>
      <c r="O175">
        <v>1</v>
      </c>
      <c r="P175">
        <v>745</v>
      </c>
      <c r="Q175">
        <v>1599</v>
      </c>
      <c r="R175">
        <v>218</v>
      </c>
      <c r="S175">
        <v>820</v>
      </c>
      <c r="T175">
        <v>47</v>
      </c>
      <c r="U175">
        <v>15</v>
      </c>
      <c r="V175">
        <v>5</v>
      </c>
      <c r="W175">
        <v>36</v>
      </c>
      <c r="X175">
        <v>4</v>
      </c>
      <c r="Y175">
        <v>12</v>
      </c>
      <c r="Z175">
        <v>12</v>
      </c>
      <c r="AA175">
        <v>10</v>
      </c>
      <c r="AB175">
        <v>8</v>
      </c>
      <c r="AC175">
        <v>218</v>
      </c>
      <c r="AD175">
        <v>200</v>
      </c>
      <c r="AE175">
        <v>6</v>
      </c>
      <c r="AF175">
        <v>5</v>
      </c>
      <c r="AG175">
        <v>721</v>
      </c>
      <c r="AH175">
        <v>73</v>
      </c>
    </row>
    <row r="176" spans="1:34" x14ac:dyDescent="0.25">
      <c r="A176" s="18">
        <v>43678</v>
      </c>
      <c r="B176" s="19" t="str">
        <f>VLOOKUP(J176,PRACTICE!$A$1:$E$44,5,0)</f>
        <v>NW8</v>
      </c>
      <c r="J176" t="s">
        <v>58</v>
      </c>
      <c r="L176">
        <v>9239</v>
      </c>
      <c r="M176">
        <v>1906</v>
      </c>
      <c r="N176">
        <v>1910</v>
      </c>
      <c r="O176">
        <v>4</v>
      </c>
      <c r="P176">
        <v>802</v>
      </c>
      <c r="Q176">
        <v>1873</v>
      </c>
      <c r="R176">
        <v>297</v>
      </c>
      <c r="S176">
        <v>901</v>
      </c>
      <c r="T176">
        <v>467</v>
      </c>
      <c r="U176">
        <v>10</v>
      </c>
      <c r="V176">
        <v>8</v>
      </c>
      <c r="W176">
        <v>22</v>
      </c>
      <c r="X176">
        <v>6</v>
      </c>
      <c r="Y176">
        <v>14</v>
      </c>
      <c r="Z176">
        <v>14</v>
      </c>
      <c r="AA176">
        <v>5</v>
      </c>
      <c r="AB176">
        <v>4</v>
      </c>
      <c r="AC176">
        <v>297</v>
      </c>
      <c r="AD176">
        <v>294</v>
      </c>
      <c r="AE176">
        <v>14</v>
      </c>
      <c r="AF176">
        <v>14</v>
      </c>
      <c r="AG176">
        <v>683</v>
      </c>
      <c r="AH176">
        <v>98</v>
      </c>
    </row>
    <row r="177" spans="1:34" x14ac:dyDescent="0.25">
      <c r="A177" s="18">
        <v>43678</v>
      </c>
      <c r="B177" s="19" t="str">
        <f>VLOOKUP(J177,PRACTICE!$A$1:$E$44,5,0)</f>
        <v>NW6</v>
      </c>
      <c r="J177" t="s">
        <v>59</v>
      </c>
      <c r="L177">
        <v>4382</v>
      </c>
      <c r="M177">
        <v>869</v>
      </c>
      <c r="N177">
        <v>872</v>
      </c>
      <c r="O177">
        <v>4</v>
      </c>
      <c r="P177">
        <v>229</v>
      </c>
      <c r="Q177">
        <v>850</v>
      </c>
      <c r="R177">
        <v>142</v>
      </c>
      <c r="S177">
        <v>284</v>
      </c>
      <c r="T177">
        <v>14</v>
      </c>
      <c r="U177">
        <v>10</v>
      </c>
      <c r="V177">
        <v>5</v>
      </c>
      <c r="W177">
        <v>9</v>
      </c>
      <c r="X177">
        <v>5</v>
      </c>
      <c r="Y177">
        <v>4</v>
      </c>
      <c r="Z177">
        <v>4</v>
      </c>
      <c r="AA177">
        <v>9</v>
      </c>
      <c r="AB177">
        <v>7</v>
      </c>
      <c r="AC177">
        <v>142</v>
      </c>
      <c r="AD177">
        <v>138</v>
      </c>
      <c r="AE177">
        <v>1</v>
      </c>
      <c r="AF177">
        <v>2</v>
      </c>
      <c r="AG177">
        <v>73</v>
      </c>
      <c r="AH177">
        <v>93</v>
      </c>
    </row>
    <row r="178" spans="1:34" x14ac:dyDescent="0.25">
      <c r="A178" s="18">
        <v>43678</v>
      </c>
      <c r="B178" s="19" t="str">
        <f>VLOOKUP(J178,PRACTICE!$A$1:$E$44,5,0)</f>
        <v>NW4</v>
      </c>
      <c r="J178" t="s">
        <v>60</v>
      </c>
      <c r="L178">
        <v>11243</v>
      </c>
      <c r="M178">
        <v>2033</v>
      </c>
      <c r="N178">
        <v>2042</v>
      </c>
      <c r="O178">
        <v>9</v>
      </c>
      <c r="P178">
        <v>662</v>
      </c>
      <c r="Q178">
        <v>2009</v>
      </c>
      <c r="R178">
        <v>385</v>
      </c>
      <c r="S178">
        <v>780</v>
      </c>
      <c r="T178">
        <v>89</v>
      </c>
      <c r="U178">
        <v>23</v>
      </c>
      <c r="V178">
        <v>16</v>
      </c>
      <c r="W178">
        <v>18</v>
      </c>
      <c r="X178">
        <v>12</v>
      </c>
      <c r="Y178">
        <v>19</v>
      </c>
      <c r="Z178">
        <v>19</v>
      </c>
      <c r="AA178">
        <v>18</v>
      </c>
      <c r="AB178">
        <v>16</v>
      </c>
      <c r="AC178">
        <v>385</v>
      </c>
      <c r="AD178">
        <v>384</v>
      </c>
      <c r="AE178">
        <v>19</v>
      </c>
      <c r="AF178">
        <v>13</v>
      </c>
      <c r="AG178">
        <v>749</v>
      </c>
      <c r="AH178">
        <v>172</v>
      </c>
    </row>
    <row r="179" spans="1:34" x14ac:dyDescent="0.25">
      <c r="A179" s="18">
        <v>43678</v>
      </c>
      <c r="B179" s="19" t="str">
        <f>VLOOKUP(J179,PRACTICE!$A$1:$E$44,5,0)</f>
        <v>NW5</v>
      </c>
      <c r="J179" t="s">
        <v>61</v>
      </c>
      <c r="L179">
        <v>5724</v>
      </c>
      <c r="M179">
        <v>1117</v>
      </c>
      <c r="N179">
        <v>1126</v>
      </c>
      <c r="O179">
        <v>11</v>
      </c>
      <c r="P179">
        <v>527</v>
      </c>
      <c r="Q179">
        <v>1104</v>
      </c>
      <c r="R179">
        <v>203</v>
      </c>
      <c r="S179">
        <v>582</v>
      </c>
      <c r="T179">
        <v>41</v>
      </c>
      <c r="U179">
        <v>18</v>
      </c>
      <c r="V179">
        <v>10</v>
      </c>
      <c r="W179">
        <v>15</v>
      </c>
      <c r="X179">
        <v>7</v>
      </c>
      <c r="Y179">
        <v>20</v>
      </c>
      <c r="Z179">
        <v>16</v>
      </c>
      <c r="AA179">
        <v>5</v>
      </c>
      <c r="AB179">
        <v>2</v>
      </c>
      <c r="AC179">
        <v>203</v>
      </c>
      <c r="AD179">
        <v>166</v>
      </c>
      <c r="AE179">
        <v>10</v>
      </c>
      <c r="AF179">
        <v>16</v>
      </c>
      <c r="AG179">
        <v>352</v>
      </c>
      <c r="AH179">
        <v>8</v>
      </c>
    </row>
    <row r="180" spans="1:34" x14ac:dyDescent="0.25">
      <c r="A180" s="18">
        <v>43678</v>
      </c>
      <c r="B180" s="19" t="str">
        <f>VLOOKUP(J180,PRACTICE!$A$1:$E$44,5,0)</f>
        <v>NW7</v>
      </c>
      <c r="J180" t="s">
        <v>62</v>
      </c>
      <c r="L180">
        <v>8681</v>
      </c>
      <c r="M180">
        <v>1420</v>
      </c>
      <c r="N180">
        <v>1425</v>
      </c>
      <c r="O180">
        <v>6</v>
      </c>
      <c r="P180">
        <v>666</v>
      </c>
      <c r="Q180">
        <v>1403</v>
      </c>
      <c r="R180">
        <v>195</v>
      </c>
      <c r="S180">
        <v>746</v>
      </c>
      <c r="T180">
        <v>70</v>
      </c>
      <c r="U180">
        <v>24</v>
      </c>
      <c r="V180">
        <v>16</v>
      </c>
      <c r="W180">
        <v>24</v>
      </c>
      <c r="X180">
        <v>15</v>
      </c>
      <c r="Y180">
        <v>8</v>
      </c>
      <c r="Z180">
        <v>8</v>
      </c>
      <c r="AA180">
        <v>12</v>
      </c>
      <c r="AB180">
        <v>11</v>
      </c>
      <c r="AC180">
        <v>195</v>
      </c>
      <c r="AD180">
        <v>192</v>
      </c>
      <c r="AE180">
        <v>15</v>
      </c>
      <c r="AF180">
        <v>10</v>
      </c>
      <c r="AG180">
        <v>804</v>
      </c>
      <c r="AH180">
        <v>1</v>
      </c>
    </row>
    <row r="181" spans="1:34" x14ac:dyDescent="0.25">
      <c r="A181" s="18">
        <v>43678</v>
      </c>
      <c r="B181" s="19" t="str">
        <f>VLOOKUP(J181,PRACTICE!$A$1:$E$44,5,0)</f>
        <v>NW8</v>
      </c>
      <c r="J181" t="s">
        <v>63</v>
      </c>
      <c r="L181">
        <v>12229</v>
      </c>
      <c r="M181">
        <v>2976</v>
      </c>
      <c r="N181">
        <v>2977</v>
      </c>
      <c r="O181">
        <v>1</v>
      </c>
      <c r="P181">
        <v>1401</v>
      </c>
      <c r="Q181">
        <v>2930</v>
      </c>
      <c r="R181">
        <v>412</v>
      </c>
      <c r="S181">
        <v>1578</v>
      </c>
      <c r="T181">
        <v>371</v>
      </c>
      <c r="U181">
        <v>36</v>
      </c>
      <c r="V181">
        <v>20</v>
      </c>
      <c r="W181">
        <v>44</v>
      </c>
      <c r="X181">
        <v>21</v>
      </c>
      <c r="Y181">
        <v>39</v>
      </c>
      <c r="Z181">
        <v>39</v>
      </c>
      <c r="AA181">
        <v>16</v>
      </c>
      <c r="AB181">
        <v>6</v>
      </c>
      <c r="AC181">
        <v>412</v>
      </c>
      <c r="AD181">
        <v>353</v>
      </c>
      <c r="AE181">
        <v>21</v>
      </c>
      <c r="AF181">
        <v>21</v>
      </c>
      <c r="AG181">
        <v>1441</v>
      </c>
      <c r="AH181">
        <v>167</v>
      </c>
    </row>
    <row r="182" spans="1:34" x14ac:dyDescent="0.25">
      <c r="A182" s="18">
        <v>43678</v>
      </c>
      <c r="B182" s="19" t="str">
        <f>VLOOKUP(J182,PRACTICE!$A$1:$E$44,5,0)</f>
        <v>NW6</v>
      </c>
      <c r="J182" t="s">
        <v>64</v>
      </c>
      <c r="L182">
        <v>13651</v>
      </c>
      <c r="M182">
        <v>2042</v>
      </c>
      <c r="N182">
        <v>2052</v>
      </c>
      <c r="O182">
        <v>10</v>
      </c>
      <c r="P182">
        <v>799</v>
      </c>
      <c r="Q182">
        <v>1979</v>
      </c>
      <c r="R182">
        <v>328</v>
      </c>
      <c r="S182">
        <v>835</v>
      </c>
      <c r="T182">
        <v>104</v>
      </c>
      <c r="U182">
        <v>34</v>
      </c>
      <c r="V182">
        <v>22</v>
      </c>
      <c r="W182">
        <v>56</v>
      </c>
      <c r="X182">
        <v>22</v>
      </c>
      <c r="Y182">
        <v>11</v>
      </c>
      <c r="Z182">
        <v>11</v>
      </c>
      <c r="AA182">
        <v>16</v>
      </c>
      <c r="AB182">
        <v>3</v>
      </c>
      <c r="AC182">
        <v>328</v>
      </c>
      <c r="AD182">
        <v>324</v>
      </c>
      <c r="AE182">
        <v>13</v>
      </c>
      <c r="AF182">
        <v>23</v>
      </c>
      <c r="AG182">
        <v>1039</v>
      </c>
      <c r="AH182">
        <v>87</v>
      </c>
    </row>
    <row r="183" spans="1:34" x14ac:dyDescent="0.25">
      <c r="A183" s="18">
        <v>43678</v>
      </c>
      <c r="B183" s="19" t="str">
        <f>VLOOKUP(J183,PRACTICE!$A$1:$E$44,5,0)</f>
        <v>NW2</v>
      </c>
      <c r="J183" t="s">
        <v>65</v>
      </c>
      <c r="L183">
        <v>14826</v>
      </c>
      <c r="M183">
        <v>2243</v>
      </c>
      <c r="N183">
        <v>2250</v>
      </c>
      <c r="O183">
        <v>7</v>
      </c>
      <c r="P183">
        <v>767</v>
      </c>
      <c r="Q183">
        <v>2221</v>
      </c>
      <c r="R183">
        <v>378</v>
      </c>
      <c r="S183">
        <v>1029</v>
      </c>
      <c r="T183">
        <v>31</v>
      </c>
      <c r="U183">
        <v>65</v>
      </c>
      <c r="V183">
        <v>36</v>
      </c>
      <c r="W183">
        <v>82</v>
      </c>
      <c r="X183">
        <v>50</v>
      </c>
      <c r="Y183">
        <v>14</v>
      </c>
      <c r="Z183">
        <v>13</v>
      </c>
      <c r="AA183">
        <v>10</v>
      </c>
      <c r="AB183">
        <v>4</v>
      </c>
      <c r="AC183">
        <v>378</v>
      </c>
      <c r="AD183">
        <v>350</v>
      </c>
      <c r="AE183">
        <v>22</v>
      </c>
      <c r="AF183">
        <v>19</v>
      </c>
      <c r="AG183">
        <v>685</v>
      </c>
      <c r="AH183">
        <v>179</v>
      </c>
    </row>
    <row r="184" spans="1:34" x14ac:dyDescent="0.25">
      <c r="A184" s="18">
        <v>43678</v>
      </c>
      <c r="B184" s="19" t="str">
        <f>VLOOKUP(J184,PRACTICE!$A$1:$E$44,5,0)</f>
        <v>NW4</v>
      </c>
      <c r="J184" t="s">
        <v>66</v>
      </c>
      <c r="L184">
        <v>2108</v>
      </c>
      <c r="M184">
        <v>680</v>
      </c>
      <c r="N184">
        <v>681</v>
      </c>
      <c r="O184">
        <v>1</v>
      </c>
      <c r="P184">
        <v>165</v>
      </c>
      <c r="Q184">
        <v>673</v>
      </c>
      <c r="R184">
        <v>126</v>
      </c>
      <c r="S184">
        <v>271</v>
      </c>
      <c r="T184">
        <v>0</v>
      </c>
      <c r="U184">
        <v>14</v>
      </c>
      <c r="V184">
        <v>7</v>
      </c>
      <c r="W184">
        <v>12</v>
      </c>
      <c r="X184">
        <v>9</v>
      </c>
      <c r="Y184">
        <v>13</v>
      </c>
      <c r="Z184">
        <v>13</v>
      </c>
      <c r="AA184">
        <v>3</v>
      </c>
      <c r="AB184">
        <v>1</v>
      </c>
      <c r="AC184">
        <v>126</v>
      </c>
      <c r="AD184">
        <v>122</v>
      </c>
      <c r="AE184">
        <v>6</v>
      </c>
      <c r="AF184">
        <v>1</v>
      </c>
      <c r="AG184">
        <v>58</v>
      </c>
      <c r="AH184">
        <v>2</v>
      </c>
    </row>
    <row r="185" spans="1:34" x14ac:dyDescent="0.25">
      <c r="A185" s="18">
        <v>43678</v>
      </c>
      <c r="B185" s="19" t="str">
        <f>VLOOKUP(J185,PRACTICE!$A$1:$E$44,5,0)</f>
        <v>NW2</v>
      </c>
      <c r="J185" t="s">
        <v>67</v>
      </c>
      <c r="L185">
        <v>1147</v>
      </c>
      <c r="M185">
        <v>579</v>
      </c>
      <c r="N185">
        <v>582</v>
      </c>
      <c r="O185">
        <v>3</v>
      </c>
      <c r="P185">
        <v>135</v>
      </c>
      <c r="Q185">
        <v>573</v>
      </c>
      <c r="R185">
        <v>107</v>
      </c>
      <c r="S185">
        <v>239</v>
      </c>
      <c r="T185">
        <v>11</v>
      </c>
      <c r="U185">
        <v>8</v>
      </c>
      <c r="V185">
        <v>6</v>
      </c>
      <c r="W185">
        <v>15</v>
      </c>
      <c r="X185">
        <v>8</v>
      </c>
      <c r="Y185">
        <v>3</v>
      </c>
      <c r="Z185">
        <v>1</v>
      </c>
      <c r="AA185">
        <v>1</v>
      </c>
      <c r="AB185">
        <v>0</v>
      </c>
      <c r="AC185">
        <v>107</v>
      </c>
      <c r="AD185">
        <v>99</v>
      </c>
      <c r="AE185">
        <v>4</v>
      </c>
      <c r="AF185">
        <v>4</v>
      </c>
      <c r="AG185">
        <v>96</v>
      </c>
      <c r="AH185">
        <v>0</v>
      </c>
    </row>
    <row r="186" spans="1:34" x14ac:dyDescent="0.25">
      <c r="A186" s="18">
        <v>43678</v>
      </c>
      <c r="B186" s="19" t="str">
        <f>VLOOKUP(J186,PRACTICE!$A$1:$E$44,5,0)</f>
        <v>NW8</v>
      </c>
      <c r="J186" t="s">
        <v>68</v>
      </c>
      <c r="L186">
        <v>23257</v>
      </c>
      <c r="M186">
        <v>4970</v>
      </c>
      <c r="N186">
        <v>4979</v>
      </c>
      <c r="O186">
        <v>9</v>
      </c>
      <c r="P186">
        <v>2460</v>
      </c>
      <c r="Q186">
        <v>4915</v>
      </c>
      <c r="R186">
        <v>608</v>
      </c>
      <c r="S186">
        <v>2772</v>
      </c>
      <c r="T186">
        <v>857</v>
      </c>
      <c r="U186">
        <v>34</v>
      </c>
      <c r="V186">
        <v>18</v>
      </c>
      <c r="W186">
        <v>38</v>
      </c>
      <c r="X186">
        <v>16</v>
      </c>
      <c r="Y186">
        <v>20</v>
      </c>
      <c r="Z186">
        <v>20</v>
      </c>
      <c r="AA186">
        <v>30</v>
      </c>
      <c r="AB186">
        <v>13</v>
      </c>
      <c r="AC186">
        <v>608</v>
      </c>
      <c r="AD186">
        <v>592</v>
      </c>
      <c r="AE186">
        <v>30</v>
      </c>
      <c r="AF186">
        <v>9</v>
      </c>
      <c r="AG186">
        <v>1872</v>
      </c>
      <c r="AH186">
        <v>16</v>
      </c>
    </row>
    <row r="187" spans="1:34" x14ac:dyDescent="0.25">
      <c r="A187" s="18">
        <v>43678</v>
      </c>
      <c r="B187" s="19" t="str">
        <f>VLOOKUP(J187,PRACTICE!$A$1:$E$44,5,0)</f>
        <v>NW1</v>
      </c>
      <c r="J187" t="s">
        <v>69</v>
      </c>
      <c r="L187">
        <v>4889</v>
      </c>
      <c r="M187">
        <v>871</v>
      </c>
      <c r="N187">
        <v>874</v>
      </c>
      <c r="O187">
        <v>3</v>
      </c>
      <c r="P187">
        <v>370</v>
      </c>
      <c r="Q187">
        <v>849</v>
      </c>
      <c r="R187">
        <v>122</v>
      </c>
      <c r="S187">
        <v>407</v>
      </c>
      <c r="T187">
        <v>1</v>
      </c>
      <c r="U187">
        <v>14</v>
      </c>
      <c r="V187">
        <v>4</v>
      </c>
      <c r="W187">
        <v>18</v>
      </c>
      <c r="X187">
        <v>4</v>
      </c>
      <c r="Y187">
        <v>4</v>
      </c>
      <c r="Z187">
        <v>4</v>
      </c>
      <c r="AA187">
        <v>1</v>
      </c>
      <c r="AB187">
        <v>1</v>
      </c>
      <c r="AC187">
        <v>122</v>
      </c>
      <c r="AD187">
        <v>105</v>
      </c>
      <c r="AE187">
        <v>8</v>
      </c>
      <c r="AF187">
        <v>5</v>
      </c>
      <c r="AG187">
        <v>76</v>
      </c>
      <c r="AH187">
        <v>4</v>
      </c>
    </row>
    <row r="188" spans="1:34" x14ac:dyDescent="0.25">
      <c r="A188" s="18">
        <v>43678</v>
      </c>
      <c r="B188" s="19" t="str">
        <f>VLOOKUP(J188,PRACTICE!$A$1:$E$44,5,0)</f>
        <v>NW6</v>
      </c>
      <c r="J188" t="s">
        <v>70</v>
      </c>
      <c r="L188">
        <v>13825</v>
      </c>
      <c r="M188">
        <v>1972</v>
      </c>
      <c r="N188">
        <v>1978</v>
      </c>
      <c r="O188">
        <v>6</v>
      </c>
      <c r="P188">
        <v>954</v>
      </c>
      <c r="Q188">
        <v>1932</v>
      </c>
      <c r="R188">
        <v>258</v>
      </c>
      <c r="S188">
        <v>1008</v>
      </c>
      <c r="T188">
        <v>212</v>
      </c>
      <c r="U188">
        <v>28</v>
      </c>
      <c r="V188">
        <v>19</v>
      </c>
      <c r="W188">
        <v>41</v>
      </c>
      <c r="X188">
        <v>18</v>
      </c>
      <c r="Y188">
        <v>11</v>
      </c>
      <c r="Z188">
        <v>11</v>
      </c>
      <c r="AA188">
        <v>12</v>
      </c>
      <c r="AB188">
        <v>5</v>
      </c>
      <c r="AC188">
        <v>258</v>
      </c>
      <c r="AD188">
        <v>234</v>
      </c>
      <c r="AE188">
        <v>10</v>
      </c>
      <c r="AF188">
        <v>17</v>
      </c>
      <c r="AG188">
        <v>915</v>
      </c>
      <c r="AH188">
        <v>89</v>
      </c>
    </row>
    <row r="189" spans="1:34" s="454" customFormat="1" x14ac:dyDescent="0.25">
      <c r="A189" s="453">
        <v>43709</v>
      </c>
      <c r="B189" s="19" t="e">
        <f>VLOOKUP(J189,PRACTICE!$A$1:$E$44,5,0)</f>
        <v>#N/A</v>
      </c>
      <c r="C189" t="s">
        <v>391</v>
      </c>
      <c r="D189"/>
      <c r="E189" t="s">
        <v>372</v>
      </c>
      <c r="F189"/>
      <c r="G189" t="s">
        <v>373</v>
      </c>
      <c r="H189">
        <v>649503</v>
      </c>
      <c r="I189"/>
      <c r="J189"/>
      <c r="K189" t="s">
        <v>374</v>
      </c>
      <c r="L189" t="s">
        <v>375</v>
      </c>
      <c r="M189" t="s">
        <v>401</v>
      </c>
      <c r="N189" t="s">
        <v>376</v>
      </c>
      <c r="O189" t="s">
        <v>377</v>
      </c>
      <c r="P189" t="s">
        <v>378</v>
      </c>
      <c r="Q189" t="s">
        <v>402</v>
      </c>
      <c r="R189" t="s">
        <v>403</v>
      </c>
      <c r="S189" t="s">
        <v>418</v>
      </c>
      <c r="T189" t="s">
        <v>379</v>
      </c>
      <c r="U189" t="s">
        <v>404</v>
      </c>
      <c r="V189" t="s">
        <v>405</v>
      </c>
      <c r="W189" t="s">
        <v>380</v>
      </c>
      <c r="X189" t="s">
        <v>406</v>
      </c>
      <c r="Y189" t="s">
        <v>381</v>
      </c>
      <c r="Z189" t="s">
        <v>382</v>
      </c>
      <c r="AA189" t="s">
        <v>407</v>
      </c>
      <c r="AB189" t="s">
        <v>383</v>
      </c>
      <c r="AC189" t="s">
        <v>384</v>
      </c>
      <c r="AD189" t="s">
        <v>385</v>
      </c>
      <c r="AE189" t="s">
        <v>386</v>
      </c>
      <c r="AF189" t="s">
        <v>419</v>
      </c>
      <c r="AG189" t="s">
        <v>420</v>
      </c>
      <c r="AH189" t="s">
        <v>416</v>
      </c>
    </row>
    <row r="190" spans="1:34" x14ac:dyDescent="0.25">
      <c r="A190" s="453">
        <v>43709</v>
      </c>
      <c r="B190" s="19" t="e">
        <f>VLOOKUP(J190,PRACTICE!$A$1:$E$44,5,0)</f>
        <v>#N/A</v>
      </c>
      <c r="E190" s="20">
        <v>43713.480555555558</v>
      </c>
      <c r="G190" t="s">
        <v>387</v>
      </c>
      <c r="H190">
        <v>353045</v>
      </c>
      <c r="J190" t="s">
        <v>388</v>
      </c>
      <c r="R190"/>
    </row>
    <row r="191" spans="1:34" x14ac:dyDescent="0.25">
      <c r="A191" s="453">
        <v>43709</v>
      </c>
      <c r="B191" s="19" t="str">
        <f>VLOOKUP(J191,PRACTICE!$A$1:$E$44,5,0)</f>
        <v>NW2</v>
      </c>
      <c r="E191" t="s">
        <v>389</v>
      </c>
      <c r="G191" t="s">
        <v>390</v>
      </c>
      <c r="H191">
        <v>296458</v>
      </c>
      <c r="J191" t="s">
        <v>37</v>
      </c>
      <c r="L191">
        <v>9176</v>
      </c>
      <c r="M191">
        <v>1674</v>
      </c>
      <c r="N191">
        <v>1677</v>
      </c>
      <c r="O191">
        <v>3</v>
      </c>
      <c r="P191">
        <v>599</v>
      </c>
      <c r="Q191">
        <v>1625</v>
      </c>
      <c r="R191">
        <v>244</v>
      </c>
      <c r="S191">
        <v>667</v>
      </c>
      <c r="T191">
        <v>1</v>
      </c>
      <c r="U191">
        <v>26</v>
      </c>
      <c r="V191">
        <v>13</v>
      </c>
      <c r="W191">
        <v>40</v>
      </c>
      <c r="X191">
        <v>16</v>
      </c>
      <c r="Y191">
        <v>8</v>
      </c>
      <c r="Z191">
        <v>8</v>
      </c>
      <c r="AA191">
        <v>19</v>
      </c>
      <c r="AB191">
        <v>3</v>
      </c>
      <c r="AC191">
        <v>244</v>
      </c>
      <c r="AD191">
        <v>233</v>
      </c>
      <c r="AE191">
        <v>10</v>
      </c>
      <c r="AF191">
        <v>17</v>
      </c>
      <c r="AG191">
        <v>252</v>
      </c>
      <c r="AH191">
        <v>0</v>
      </c>
    </row>
    <row r="192" spans="1:34" x14ac:dyDescent="0.25">
      <c r="A192" s="453">
        <v>43709</v>
      </c>
      <c r="B192" s="19" t="str">
        <f>VLOOKUP(J192,PRACTICE!$A$1:$E$44,5,0)</f>
        <v>NW1</v>
      </c>
      <c r="E192" s="21">
        <v>43709</v>
      </c>
      <c r="J192" t="s">
        <v>38</v>
      </c>
      <c r="L192">
        <v>11730</v>
      </c>
      <c r="M192">
        <v>2420</v>
      </c>
      <c r="N192">
        <v>2435</v>
      </c>
      <c r="O192">
        <v>16</v>
      </c>
      <c r="P192">
        <v>825</v>
      </c>
      <c r="Q192">
        <v>2390</v>
      </c>
      <c r="R192">
        <v>334</v>
      </c>
      <c r="S192">
        <v>1046</v>
      </c>
      <c r="T192">
        <v>529</v>
      </c>
      <c r="U192">
        <v>55</v>
      </c>
      <c r="V192">
        <v>24</v>
      </c>
      <c r="W192">
        <v>65</v>
      </c>
      <c r="X192">
        <v>30</v>
      </c>
      <c r="Y192">
        <v>12</v>
      </c>
      <c r="Z192">
        <v>12</v>
      </c>
      <c r="AA192">
        <v>12</v>
      </c>
      <c r="AB192">
        <v>8</v>
      </c>
      <c r="AC192">
        <v>334</v>
      </c>
      <c r="AD192">
        <v>333</v>
      </c>
      <c r="AE192">
        <v>12</v>
      </c>
      <c r="AF192">
        <v>20</v>
      </c>
      <c r="AG192">
        <v>520</v>
      </c>
      <c r="AH192">
        <v>5</v>
      </c>
    </row>
    <row r="193" spans="1:34" x14ac:dyDescent="0.25">
      <c r="A193" s="453">
        <v>43709</v>
      </c>
      <c r="B193" s="19" t="str">
        <f>VLOOKUP(J193,PRACTICE!$A$1:$E$44,5,0)</f>
        <v>NW7</v>
      </c>
      <c r="J193" t="s">
        <v>39</v>
      </c>
      <c r="L193">
        <v>11269</v>
      </c>
      <c r="M193">
        <v>2053</v>
      </c>
      <c r="N193">
        <v>2089</v>
      </c>
      <c r="O193">
        <v>44</v>
      </c>
      <c r="P193">
        <v>842</v>
      </c>
      <c r="Q193">
        <v>2003</v>
      </c>
      <c r="R193">
        <v>258</v>
      </c>
      <c r="S193">
        <v>896</v>
      </c>
      <c r="T193">
        <v>149</v>
      </c>
      <c r="U193">
        <v>58</v>
      </c>
      <c r="V193">
        <v>44</v>
      </c>
      <c r="W193">
        <v>61</v>
      </c>
      <c r="X193">
        <v>47</v>
      </c>
      <c r="Y193">
        <v>18</v>
      </c>
      <c r="Z193">
        <v>18</v>
      </c>
      <c r="AA193">
        <v>20</v>
      </c>
      <c r="AB193">
        <v>19</v>
      </c>
      <c r="AC193">
        <v>258</v>
      </c>
      <c r="AD193">
        <v>249</v>
      </c>
      <c r="AE193">
        <v>13</v>
      </c>
      <c r="AF193">
        <v>27</v>
      </c>
      <c r="AG193">
        <v>1250</v>
      </c>
      <c r="AH193">
        <v>18</v>
      </c>
    </row>
    <row r="194" spans="1:34" x14ac:dyDescent="0.25">
      <c r="A194" s="453">
        <v>43709</v>
      </c>
      <c r="B194" s="19" t="str">
        <f>VLOOKUP(J194,PRACTICE!$A$1:$E$44,5,0)</f>
        <v>NW5</v>
      </c>
      <c r="J194" t="s">
        <v>40</v>
      </c>
      <c r="L194">
        <v>3494</v>
      </c>
      <c r="M194">
        <v>780</v>
      </c>
      <c r="N194">
        <v>781</v>
      </c>
      <c r="O194">
        <v>3</v>
      </c>
      <c r="P194">
        <v>244</v>
      </c>
      <c r="Q194">
        <v>771</v>
      </c>
      <c r="R194">
        <v>85</v>
      </c>
      <c r="S194">
        <v>324</v>
      </c>
      <c r="T194">
        <v>1</v>
      </c>
      <c r="U194">
        <v>2</v>
      </c>
      <c r="V194">
        <v>2</v>
      </c>
      <c r="W194">
        <v>7</v>
      </c>
      <c r="X194">
        <v>0</v>
      </c>
      <c r="Y194">
        <v>5</v>
      </c>
      <c r="Z194">
        <v>4</v>
      </c>
      <c r="AA194">
        <v>2</v>
      </c>
      <c r="AB194">
        <v>0</v>
      </c>
      <c r="AC194">
        <v>85</v>
      </c>
      <c r="AD194">
        <v>83</v>
      </c>
      <c r="AE194">
        <v>6</v>
      </c>
      <c r="AF194">
        <v>2</v>
      </c>
      <c r="AG194">
        <v>453</v>
      </c>
      <c r="AH194">
        <v>9</v>
      </c>
    </row>
    <row r="195" spans="1:34" x14ac:dyDescent="0.25">
      <c r="A195" s="453">
        <v>43709</v>
      </c>
      <c r="B195" s="19" t="str">
        <f>VLOOKUP(J195,PRACTICE!$A$1:$E$44,5,0)</f>
        <v>NW4</v>
      </c>
      <c r="J195" t="s">
        <v>41</v>
      </c>
      <c r="L195">
        <v>12747</v>
      </c>
      <c r="M195">
        <v>2505</v>
      </c>
      <c r="N195">
        <v>2517</v>
      </c>
      <c r="O195">
        <v>12</v>
      </c>
      <c r="P195">
        <v>780</v>
      </c>
      <c r="Q195">
        <v>2462</v>
      </c>
      <c r="R195">
        <v>399</v>
      </c>
      <c r="S195">
        <v>841</v>
      </c>
      <c r="T195">
        <v>106</v>
      </c>
      <c r="U195">
        <v>54</v>
      </c>
      <c r="V195">
        <v>37</v>
      </c>
      <c r="W195">
        <v>77</v>
      </c>
      <c r="X195">
        <v>35</v>
      </c>
      <c r="Y195">
        <v>28</v>
      </c>
      <c r="Z195">
        <v>23</v>
      </c>
      <c r="AA195">
        <v>15</v>
      </c>
      <c r="AB195">
        <v>13</v>
      </c>
      <c r="AC195">
        <v>399</v>
      </c>
      <c r="AD195">
        <v>362</v>
      </c>
      <c r="AE195">
        <v>44</v>
      </c>
      <c r="AF195">
        <v>13</v>
      </c>
      <c r="AG195">
        <v>424</v>
      </c>
      <c r="AH195">
        <v>109</v>
      </c>
    </row>
    <row r="196" spans="1:34" x14ac:dyDescent="0.25">
      <c r="A196" s="453">
        <v>43709</v>
      </c>
      <c r="B196" s="19" t="str">
        <f>VLOOKUP(J196,PRACTICE!$A$1:$E$44,5,0)</f>
        <v>NW5</v>
      </c>
      <c r="J196" t="s">
        <v>42</v>
      </c>
      <c r="L196">
        <v>13090</v>
      </c>
      <c r="M196">
        <v>3254</v>
      </c>
      <c r="N196">
        <v>3264</v>
      </c>
      <c r="O196">
        <v>17</v>
      </c>
      <c r="P196">
        <v>902</v>
      </c>
      <c r="Q196">
        <v>3217</v>
      </c>
      <c r="R196">
        <v>715</v>
      </c>
      <c r="S196">
        <v>1159</v>
      </c>
      <c r="T196">
        <v>160</v>
      </c>
      <c r="U196">
        <v>56</v>
      </c>
      <c r="V196">
        <v>27</v>
      </c>
      <c r="W196">
        <v>68</v>
      </c>
      <c r="X196">
        <v>19</v>
      </c>
      <c r="Y196">
        <v>51</v>
      </c>
      <c r="Z196">
        <v>46</v>
      </c>
      <c r="AA196">
        <v>20</v>
      </c>
      <c r="AB196">
        <v>9</v>
      </c>
      <c r="AC196">
        <v>715</v>
      </c>
      <c r="AD196">
        <v>697</v>
      </c>
      <c r="AE196">
        <v>47</v>
      </c>
      <c r="AF196">
        <v>63</v>
      </c>
      <c r="AG196">
        <v>1940</v>
      </c>
      <c r="AH196">
        <v>18</v>
      </c>
    </row>
    <row r="197" spans="1:34" x14ac:dyDescent="0.25">
      <c r="A197" s="453">
        <v>43709</v>
      </c>
      <c r="B197" s="19" t="str">
        <f>VLOOKUP(J197,PRACTICE!$A$1:$E$44,5,0)</f>
        <v>NW3</v>
      </c>
      <c r="J197" t="s">
        <v>43</v>
      </c>
      <c r="L197">
        <v>12390</v>
      </c>
      <c r="M197">
        <v>1768</v>
      </c>
      <c r="N197">
        <v>1770</v>
      </c>
      <c r="O197">
        <v>2</v>
      </c>
      <c r="P197">
        <v>731</v>
      </c>
      <c r="Q197">
        <v>1687</v>
      </c>
      <c r="R197">
        <v>244</v>
      </c>
      <c r="S197">
        <v>795</v>
      </c>
      <c r="T197">
        <v>4</v>
      </c>
      <c r="U197">
        <v>70</v>
      </c>
      <c r="V197">
        <v>54</v>
      </c>
      <c r="W197">
        <v>69</v>
      </c>
      <c r="X197">
        <v>48</v>
      </c>
      <c r="Y197">
        <v>6</v>
      </c>
      <c r="Z197">
        <v>6</v>
      </c>
      <c r="AA197">
        <v>21</v>
      </c>
      <c r="AB197">
        <v>9</v>
      </c>
      <c r="AC197">
        <v>244</v>
      </c>
      <c r="AD197">
        <v>233</v>
      </c>
      <c r="AE197">
        <v>16</v>
      </c>
      <c r="AF197">
        <v>44</v>
      </c>
      <c r="AG197">
        <v>1041</v>
      </c>
      <c r="AH197">
        <v>22</v>
      </c>
    </row>
    <row r="198" spans="1:34" x14ac:dyDescent="0.25">
      <c r="A198" s="453">
        <v>43709</v>
      </c>
      <c r="B198" s="19" t="str">
        <f>VLOOKUP(J198,PRACTICE!$A$1:$E$44,5,0)</f>
        <v>NW5</v>
      </c>
      <c r="J198" t="s">
        <v>44</v>
      </c>
      <c r="L198">
        <v>6966</v>
      </c>
      <c r="M198">
        <v>1390</v>
      </c>
      <c r="N198">
        <v>1396</v>
      </c>
      <c r="O198">
        <v>6</v>
      </c>
      <c r="P198">
        <v>471</v>
      </c>
      <c r="Q198">
        <v>1361</v>
      </c>
      <c r="R198">
        <v>259</v>
      </c>
      <c r="S198">
        <v>561</v>
      </c>
      <c r="T198">
        <v>133</v>
      </c>
      <c r="U198">
        <v>10</v>
      </c>
      <c r="V198">
        <v>7</v>
      </c>
      <c r="W198">
        <v>27</v>
      </c>
      <c r="X198">
        <v>2</v>
      </c>
      <c r="Y198">
        <v>11</v>
      </c>
      <c r="Z198">
        <v>11</v>
      </c>
      <c r="AA198">
        <v>8</v>
      </c>
      <c r="AB198">
        <v>8</v>
      </c>
      <c r="AC198">
        <v>259</v>
      </c>
      <c r="AD198">
        <v>254</v>
      </c>
      <c r="AE198">
        <v>16</v>
      </c>
      <c r="AF198">
        <v>3</v>
      </c>
      <c r="AG198">
        <v>172</v>
      </c>
      <c r="AH198">
        <v>0</v>
      </c>
    </row>
    <row r="199" spans="1:34" x14ac:dyDescent="0.25">
      <c r="A199" s="453">
        <v>43709</v>
      </c>
      <c r="B199" s="19" t="str">
        <f>VLOOKUP(J199,PRACTICE!$A$1:$E$44,5,0)</f>
        <v>NW3</v>
      </c>
      <c r="J199" t="s">
        <v>45</v>
      </c>
      <c r="L199">
        <v>3459</v>
      </c>
      <c r="M199">
        <v>481</v>
      </c>
      <c r="N199">
        <v>481</v>
      </c>
      <c r="O199">
        <v>0</v>
      </c>
      <c r="P199">
        <v>108</v>
      </c>
      <c r="Q199">
        <v>477</v>
      </c>
      <c r="R199">
        <v>105</v>
      </c>
      <c r="S199">
        <v>130</v>
      </c>
      <c r="T199">
        <v>15</v>
      </c>
      <c r="U199">
        <v>29</v>
      </c>
      <c r="V199">
        <v>24</v>
      </c>
      <c r="W199">
        <v>25</v>
      </c>
      <c r="X199">
        <v>20</v>
      </c>
      <c r="Y199">
        <v>0</v>
      </c>
      <c r="Z199">
        <v>0</v>
      </c>
      <c r="AA199">
        <v>6</v>
      </c>
      <c r="AB199">
        <v>4</v>
      </c>
      <c r="AC199">
        <v>105</v>
      </c>
      <c r="AD199">
        <v>101</v>
      </c>
      <c r="AE199">
        <v>11</v>
      </c>
      <c r="AF199">
        <v>5</v>
      </c>
      <c r="AG199">
        <v>254</v>
      </c>
      <c r="AH199">
        <v>39</v>
      </c>
    </row>
    <row r="200" spans="1:34" x14ac:dyDescent="0.25">
      <c r="A200" s="453">
        <v>43709</v>
      </c>
      <c r="B200" s="19" t="str">
        <f>VLOOKUP(J200,PRACTICE!$A$1:$E$44,5,0)</f>
        <v>NW1</v>
      </c>
      <c r="J200" t="s">
        <v>46</v>
      </c>
      <c r="L200">
        <v>5147</v>
      </c>
      <c r="M200">
        <v>1024</v>
      </c>
      <c r="N200">
        <v>1028</v>
      </c>
      <c r="O200">
        <v>4</v>
      </c>
      <c r="P200">
        <v>391</v>
      </c>
      <c r="Q200">
        <v>998</v>
      </c>
      <c r="R200">
        <v>152</v>
      </c>
      <c r="S200">
        <v>420</v>
      </c>
      <c r="T200">
        <v>2</v>
      </c>
      <c r="U200">
        <v>22</v>
      </c>
      <c r="V200">
        <v>19</v>
      </c>
      <c r="W200">
        <v>41</v>
      </c>
      <c r="X200">
        <v>15</v>
      </c>
      <c r="Y200">
        <v>4</v>
      </c>
      <c r="Z200">
        <v>4</v>
      </c>
      <c r="AA200">
        <v>7</v>
      </c>
      <c r="AB200">
        <v>0</v>
      </c>
      <c r="AC200">
        <v>152</v>
      </c>
      <c r="AD200">
        <v>145</v>
      </c>
      <c r="AE200">
        <v>11</v>
      </c>
      <c r="AF200">
        <v>2</v>
      </c>
      <c r="AG200">
        <v>105</v>
      </c>
      <c r="AH200">
        <v>33</v>
      </c>
    </row>
    <row r="201" spans="1:34" x14ac:dyDescent="0.25">
      <c r="A201" s="453">
        <v>43709</v>
      </c>
      <c r="B201" s="19" t="str">
        <f>VLOOKUP(J201,PRACTICE!$A$1:$E$44,5,0)</f>
        <v>NW7</v>
      </c>
      <c r="J201" t="s">
        <v>47</v>
      </c>
      <c r="L201">
        <v>11076</v>
      </c>
      <c r="M201">
        <v>2417</v>
      </c>
      <c r="N201">
        <v>2423</v>
      </c>
      <c r="O201">
        <v>6</v>
      </c>
      <c r="P201">
        <v>860</v>
      </c>
      <c r="Q201">
        <v>2381</v>
      </c>
      <c r="R201">
        <v>370</v>
      </c>
      <c r="S201">
        <v>1050</v>
      </c>
      <c r="T201">
        <v>79</v>
      </c>
      <c r="U201">
        <v>70</v>
      </c>
      <c r="V201">
        <v>43</v>
      </c>
      <c r="W201">
        <v>58</v>
      </c>
      <c r="X201">
        <v>39</v>
      </c>
      <c r="Y201">
        <v>39</v>
      </c>
      <c r="Z201">
        <v>38</v>
      </c>
      <c r="AA201">
        <v>14</v>
      </c>
      <c r="AB201">
        <v>10</v>
      </c>
      <c r="AC201">
        <v>370</v>
      </c>
      <c r="AD201">
        <v>365</v>
      </c>
      <c r="AE201">
        <v>36</v>
      </c>
      <c r="AF201">
        <v>29</v>
      </c>
      <c r="AG201">
        <v>1548</v>
      </c>
      <c r="AH201">
        <v>8</v>
      </c>
    </row>
    <row r="202" spans="1:34" x14ac:dyDescent="0.25">
      <c r="A202" s="453">
        <v>43709</v>
      </c>
      <c r="B202" s="19" t="str">
        <f>VLOOKUP(J202,PRACTICE!$A$1:$E$44,5,0)</f>
        <v>NW5</v>
      </c>
      <c r="J202" t="s">
        <v>48</v>
      </c>
      <c r="L202">
        <v>3632</v>
      </c>
      <c r="M202">
        <v>723</v>
      </c>
      <c r="N202">
        <v>725</v>
      </c>
      <c r="O202">
        <v>5</v>
      </c>
      <c r="P202">
        <v>254</v>
      </c>
      <c r="Q202">
        <v>719</v>
      </c>
      <c r="R202">
        <v>107</v>
      </c>
      <c r="S202">
        <v>295</v>
      </c>
      <c r="T202">
        <v>0</v>
      </c>
      <c r="U202">
        <v>17</v>
      </c>
      <c r="V202">
        <v>11</v>
      </c>
      <c r="W202">
        <v>21</v>
      </c>
      <c r="X202">
        <v>11</v>
      </c>
      <c r="Y202">
        <v>14</v>
      </c>
      <c r="Z202">
        <v>14</v>
      </c>
      <c r="AA202">
        <v>2</v>
      </c>
      <c r="AB202">
        <v>0</v>
      </c>
      <c r="AC202">
        <v>107</v>
      </c>
      <c r="AD202">
        <v>107</v>
      </c>
      <c r="AE202">
        <v>6</v>
      </c>
      <c r="AF202">
        <v>2</v>
      </c>
      <c r="AG202">
        <v>82</v>
      </c>
      <c r="AH202">
        <v>0</v>
      </c>
    </row>
    <row r="203" spans="1:34" x14ac:dyDescent="0.25">
      <c r="A203" s="453">
        <v>43709</v>
      </c>
      <c r="B203" s="19" t="str">
        <f>VLOOKUP(J203,PRACTICE!$A$1:$E$44,5,0)</f>
        <v>NW7</v>
      </c>
      <c r="J203" t="s">
        <v>49</v>
      </c>
      <c r="L203">
        <v>14996</v>
      </c>
      <c r="M203">
        <v>2966</v>
      </c>
      <c r="N203">
        <v>2976</v>
      </c>
      <c r="O203">
        <v>17</v>
      </c>
      <c r="P203">
        <v>1125</v>
      </c>
      <c r="Q203">
        <v>2883</v>
      </c>
      <c r="R203">
        <v>442</v>
      </c>
      <c r="S203">
        <v>1284</v>
      </c>
      <c r="T203">
        <v>644</v>
      </c>
      <c r="U203">
        <v>72</v>
      </c>
      <c r="V203">
        <v>43</v>
      </c>
      <c r="W203">
        <v>108</v>
      </c>
      <c r="X203">
        <v>46</v>
      </c>
      <c r="Y203">
        <v>32</v>
      </c>
      <c r="Z203">
        <v>30</v>
      </c>
      <c r="AA203">
        <v>23</v>
      </c>
      <c r="AB203">
        <v>13</v>
      </c>
      <c r="AC203">
        <v>442</v>
      </c>
      <c r="AD203">
        <v>416</v>
      </c>
      <c r="AE203">
        <v>41</v>
      </c>
      <c r="AF203">
        <v>62</v>
      </c>
      <c r="AG203">
        <v>1695</v>
      </c>
      <c r="AH203">
        <v>50</v>
      </c>
    </row>
    <row r="204" spans="1:34" x14ac:dyDescent="0.25">
      <c r="A204" s="453">
        <v>43709</v>
      </c>
      <c r="B204" s="19" t="str">
        <f>VLOOKUP(J204,PRACTICE!$A$1:$E$44,5,0)</f>
        <v>NW4</v>
      </c>
      <c r="J204" t="s">
        <v>50</v>
      </c>
      <c r="L204">
        <v>10788</v>
      </c>
      <c r="M204">
        <v>3004</v>
      </c>
      <c r="N204">
        <v>3014</v>
      </c>
      <c r="O204">
        <v>10</v>
      </c>
      <c r="P204">
        <v>1331</v>
      </c>
      <c r="Q204">
        <v>2964</v>
      </c>
      <c r="R204">
        <v>350</v>
      </c>
      <c r="S204">
        <v>1497</v>
      </c>
      <c r="T204">
        <v>217</v>
      </c>
      <c r="U204">
        <v>27</v>
      </c>
      <c r="V204">
        <v>22</v>
      </c>
      <c r="W204">
        <v>27</v>
      </c>
      <c r="X204">
        <v>14</v>
      </c>
      <c r="Y204">
        <v>45</v>
      </c>
      <c r="Z204">
        <v>41</v>
      </c>
      <c r="AA204">
        <v>11</v>
      </c>
      <c r="AB204">
        <v>5</v>
      </c>
      <c r="AC204">
        <v>350</v>
      </c>
      <c r="AD204">
        <v>317</v>
      </c>
      <c r="AE204">
        <v>22</v>
      </c>
      <c r="AF204">
        <v>11</v>
      </c>
      <c r="AG204">
        <v>478</v>
      </c>
      <c r="AH204">
        <v>35</v>
      </c>
    </row>
    <row r="205" spans="1:34" x14ac:dyDescent="0.25">
      <c r="A205" s="453">
        <v>43709</v>
      </c>
      <c r="B205" s="19" t="str">
        <f>VLOOKUP(J205,PRACTICE!$A$1:$E$44,5,0)</f>
        <v>NW2</v>
      </c>
      <c r="J205" t="s">
        <v>51</v>
      </c>
      <c r="L205">
        <v>13726</v>
      </c>
      <c r="M205">
        <v>2275</v>
      </c>
      <c r="N205">
        <v>2283</v>
      </c>
      <c r="O205">
        <v>8</v>
      </c>
      <c r="P205">
        <v>1059</v>
      </c>
      <c r="Q205">
        <v>2187</v>
      </c>
      <c r="R205">
        <v>385</v>
      </c>
      <c r="S205">
        <v>1088</v>
      </c>
      <c r="T205">
        <v>21</v>
      </c>
      <c r="U205">
        <v>54</v>
      </c>
      <c r="V205">
        <v>33</v>
      </c>
      <c r="W205">
        <v>56</v>
      </c>
      <c r="X205">
        <v>35</v>
      </c>
      <c r="Y205">
        <v>17</v>
      </c>
      <c r="Z205">
        <v>16</v>
      </c>
      <c r="AA205">
        <v>20</v>
      </c>
      <c r="AB205">
        <v>2</v>
      </c>
      <c r="AC205">
        <v>385</v>
      </c>
      <c r="AD205">
        <v>353</v>
      </c>
      <c r="AE205">
        <v>18</v>
      </c>
      <c r="AF205">
        <v>19</v>
      </c>
      <c r="AG205">
        <v>314</v>
      </c>
      <c r="AH205">
        <v>168</v>
      </c>
    </row>
    <row r="206" spans="1:34" x14ac:dyDescent="0.25">
      <c r="A206" s="453">
        <v>43709</v>
      </c>
      <c r="B206" s="19" t="str">
        <f>VLOOKUP(J206,PRACTICE!$A$1:$E$44,5,0)</f>
        <v>NW1</v>
      </c>
      <c r="J206" t="s">
        <v>52</v>
      </c>
      <c r="L206">
        <v>8321</v>
      </c>
      <c r="M206">
        <v>1830</v>
      </c>
      <c r="N206">
        <v>1844</v>
      </c>
      <c r="O206">
        <v>14</v>
      </c>
      <c r="P206">
        <v>696</v>
      </c>
      <c r="Q206">
        <v>1792</v>
      </c>
      <c r="R206">
        <v>217</v>
      </c>
      <c r="S206">
        <v>746</v>
      </c>
      <c r="T206">
        <v>10</v>
      </c>
      <c r="U206">
        <v>45</v>
      </c>
      <c r="V206">
        <v>28</v>
      </c>
      <c r="W206">
        <v>65</v>
      </c>
      <c r="X206">
        <v>34</v>
      </c>
      <c r="Y206">
        <v>15</v>
      </c>
      <c r="Z206">
        <v>14</v>
      </c>
      <c r="AA206">
        <v>9</v>
      </c>
      <c r="AB206">
        <v>0</v>
      </c>
      <c r="AC206">
        <v>217</v>
      </c>
      <c r="AD206">
        <v>197</v>
      </c>
      <c r="AE206">
        <v>14</v>
      </c>
      <c r="AF206">
        <v>30</v>
      </c>
      <c r="AG206">
        <v>561</v>
      </c>
      <c r="AH206">
        <v>0</v>
      </c>
    </row>
    <row r="207" spans="1:34" x14ac:dyDescent="0.25">
      <c r="A207" s="453">
        <v>43709</v>
      </c>
      <c r="B207" s="19" t="str">
        <f>VLOOKUP(J207,PRACTICE!$A$1:$E$44,5,0)</f>
        <v>NW3</v>
      </c>
      <c r="J207" t="s">
        <v>53</v>
      </c>
      <c r="L207">
        <v>9349</v>
      </c>
      <c r="M207">
        <v>1638</v>
      </c>
      <c r="N207">
        <v>1640</v>
      </c>
      <c r="O207">
        <v>3</v>
      </c>
      <c r="P207">
        <v>551</v>
      </c>
      <c r="Q207">
        <v>1565</v>
      </c>
      <c r="R207">
        <v>253</v>
      </c>
      <c r="S207">
        <v>622</v>
      </c>
      <c r="T207">
        <v>5</v>
      </c>
      <c r="U207">
        <v>69</v>
      </c>
      <c r="V207">
        <v>48</v>
      </c>
      <c r="W207">
        <v>181</v>
      </c>
      <c r="X207">
        <v>30</v>
      </c>
      <c r="Y207">
        <v>8</v>
      </c>
      <c r="Z207">
        <v>8</v>
      </c>
      <c r="AA207">
        <v>15</v>
      </c>
      <c r="AB207">
        <v>11</v>
      </c>
      <c r="AC207">
        <v>253</v>
      </c>
      <c r="AD207">
        <v>241</v>
      </c>
      <c r="AE207">
        <v>17</v>
      </c>
      <c r="AF207">
        <v>36</v>
      </c>
      <c r="AG207">
        <v>1165</v>
      </c>
      <c r="AH207">
        <v>37</v>
      </c>
    </row>
    <row r="208" spans="1:34" x14ac:dyDescent="0.25">
      <c r="A208" s="453">
        <v>43709</v>
      </c>
      <c r="B208" s="19" t="str">
        <f>VLOOKUP(J208,PRACTICE!$A$1:$E$44,5,0)</f>
        <v>NW3</v>
      </c>
      <c r="J208" t="s">
        <v>54</v>
      </c>
      <c r="L208">
        <v>6595</v>
      </c>
      <c r="M208">
        <v>1255</v>
      </c>
      <c r="N208">
        <v>1259</v>
      </c>
      <c r="O208">
        <v>4</v>
      </c>
      <c r="P208">
        <v>469</v>
      </c>
      <c r="Q208">
        <v>1238</v>
      </c>
      <c r="R208">
        <v>204</v>
      </c>
      <c r="S208">
        <v>510</v>
      </c>
      <c r="T208">
        <v>4</v>
      </c>
      <c r="U208">
        <v>29</v>
      </c>
      <c r="V208">
        <v>15</v>
      </c>
      <c r="W208">
        <v>26</v>
      </c>
      <c r="X208">
        <v>7</v>
      </c>
      <c r="Y208">
        <v>18</v>
      </c>
      <c r="Z208">
        <v>17</v>
      </c>
      <c r="AA208">
        <v>11</v>
      </c>
      <c r="AB208">
        <v>8</v>
      </c>
      <c r="AC208">
        <v>204</v>
      </c>
      <c r="AD208">
        <v>190</v>
      </c>
      <c r="AE208">
        <v>5</v>
      </c>
      <c r="AF208">
        <v>3</v>
      </c>
      <c r="AG208">
        <v>264</v>
      </c>
      <c r="AH208">
        <v>28</v>
      </c>
    </row>
    <row r="209" spans="1:34" x14ac:dyDescent="0.25">
      <c r="A209" s="453">
        <v>43709</v>
      </c>
      <c r="B209" s="19" t="str">
        <f>VLOOKUP(J209,PRACTICE!$A$1:$E$44,5,0)</f>
        <v>NW6</v>
      </c>
      <c r="J209" t="s">
        <v>55</v>
      </c>
      <c r="L209">
        <v>5718</v>
      </c>
      <c r="M209">
        <v>1002</v>
      </c>
      <c r="N209">
        <v>1007</v>
      </c>
      <c r="O209">
        <v>6</v>
      </c>
      <c r="P209">
        <v>483</v>
      </c>
      <c r="Q209">
        <v>988</v>
      </c>
      <c r="R209">
        <v>138</v>
      </c>
      <c r="S209">
        <v>501</v>
      </c>
      <c r="T209">
        <v>1</v>
      </c>
      <c r="U209">
        <v>11</v>
      </c>
      <c r="V209">
        <v>6</v>
      </c>
      <c r="W209">
        <v>24</v>
      </c>
      <c r="X209">
        <v>7</v>
      </c>
      <c r="Y209">
        <v>8</v>
      </c>
      <c r="Z209">
        <v>8</v>
      </c>
      <c r="AA209">
        <v>6</v>
      </c>
      <c r="AB209">
        <v>3</v>
      </c>
      <c r="AC209">
        <v>138</v>
      </c>
      <c r="AD209">
        <v>115</v>
      </c>
      <c r="AE209">
        <v>0</v>
      </c>
      <c r="AF209">
        <v>11</v>
      </c>
      <c r="AG209">
        <v>563</v>
      </c>
      <c r="AH209">
        <v>71</v>
      </c>
    </row>
    <row r="210" spans="1:34" x14ac:dyDescent="0.25">
      <c r="A210" s="453">
        <v>43709</v>
      </c>
      <c r="B210" s="19" t="str">
        <f>VLOOKUP(J210,PRACTICE!$A$1:$E$44,5,0)</f>
        <v>NW6</v>
      </c>
      <c r="J210" t="s">
        <v>371</v>
      </c>
      <c r="L210">
        <v>15416</v>
      </c>
      <c r="M210">
        <v>3017</v>
      </c>
      <c r="N210">
        <v>3025</v>
      </c>
      <c r="O210">
        <v>8</v>
      </c>
      <c r="P210">
        <v>1277</v>
      </c>
      <c r="Q210">
        <v>2916</v>
      </c>
      <c r="R210">
        <v>374</v>
      </c>
      <c r="S210">
        <v>1393</v>
      </c>
      <c r="T210">
        <v>497</v>
      </c>
      <c r="U210">
        <v>81</v>
      </c>
      <c r="V210">
        <v>48</v>
      </c>
      <c r="W210">
        <v>99</v>
      </c>
      <c r="X210">
        <v>66</v>
      </c>
      <c r="Y210">
        <v>22</v>
      </c>
      <c r="Z210">
        <v>20</v>
      </c>
      <c r="AA210">
        <v>27</v>
      </c>
      <c r="AB210">
        <v>17</v>
      </c>
      <c r="AC210">
        <v>374</v>
      </c>
      <c r="AD210">
        <v>324</v>
      </c>
      <c r="AE210">
        <v>19</v>
      </c>
      <c r="AF210">
        <v>53</v>
      </c>
      <c r="AG210">
        <v>1484</v>
      </c>
      <c r="AH210">
        <v>146</v>
      </c>
    </row>
    <row r="211" spans="1:34" x14ac:dyDescent="0.25">
      <c r="A211" s="453">
        <v>43709</v>
      </c>
      <c r="B211" s="19" t="str">
        <f>VLOOKUP(J211,PRACTICE!$A$1:$E$44,5,0)</f>
        <v>NW1</v>
      </c>
      <c r="J211" t="s">
        <v>56</v>
      </c>
      <c r="L211">
        <v>14057</v>
      </c>
      <c r="M211">
        <v>1640</v>
      </c>
      <c r="N211">
        <v>1647</v>
      </c>
      <c r="O211">
        <v>7</v>
      </c>
      <c r="P211">
        <v>478</v>
      </c>
      <c r="Q211">
        <v>1623</v>
      </c>
      <c r="R211">
        <v>348</v>
      </c>
      <c r="S211">
        <v>557</v>
      </c>
      <c r="T211">
        <v>168</v>
      </c>
      <c r="U211">
        <v>35</v>
      </c>
      <c r="V211">
        <v>21</v>
      </c>
      <c r="W211">
        <v>36</v>
      </c>
      <c r="X211">
        <v>18</v>
      </c>
      <c r="Y211">
        <v>15</v>
      </c>
      <c r="Z211">
        <v>15</v>
      </c>
      <c r="AA211">
        <v>14</v>
      </c>
      <c r="AB211">
        <v>11</v>
      </c>
      <c r="AC211">
        <v>348</v>
      </c>
      <c r="AD211">
        <v>342</v>
      </c>
      <c r="AE211">
        <v>7</v>
      </c>
      <c r="AF211">
        <v>8</v>
      </c>
      <c r="AG211">
        <v>239</v>
      </c>
      <c r="AH211">
        <v>60</v>
      </c>
    </row>
    <row r="212" spans="1:34" x14ac:dyDescent="0.25">
      <c r="A212" s="453">
        <v>43709</v>
      </c>
      <c r="B212" s="19" t="str">
        <f>VLOOKUP(J212,PRACTICE!$A$1:$E$44,5,0)</f>
        <v>NW8</v>
      </c>
      <c r="J212" t="s">
        <v>57</v>
      </c>
      <c r="L212">
        <v>8713</v>
      </c>
      <c r="M212">
        <v>1629</v>
      </c>
      <c r="N212">
        <v>1630</v>
      </c>
      <c r="O212">
        <v>1</v>
      </c>
      <c r="P212">
        <v>770</v>
      </c>
      <c r="Q212">
        <v>1609</v>
      </c>
      <c r="R212">
        <v>218</v>
      </c>
      <c r="S212">
        <v>820</v>
      </c>
      <c r="T212">
        <v>46</v>
      </c>
      <c r="U212">
        <v>16</v>
      </c>
      <c r="V212">
        <v>6</v>
      </c>
      <c r="W212">
        <v>37</v>
      </c>
      <c r="X212">
        <v>5</v>
      </c>
      <c r="Y212">
        <v>12</v>
      </c>
      <c r="Z212">
        <v>12</v>
      </c>
      <c r="AA212">
        <v>11</v>
      </c>
      <c r="AB212">
        <v>9</v>
      </c>
      <c r="AC212">
        <v>218</v>
      </c>
      <c r="AD212">
        <v>203</v>
      </c>
      <c r="AE212">
        <v>6</v>
      </c>
      <c r="AF212">
        <v>5</v>
      </c>
      <c r="AG212">
        <v>718</v>
      </c>
      <c r="AH212">
        <v>80</v>
      </c>
    </row>
    <row r="213" spans="1:34" x14ac:dyDescent="0.25">
      <c r="A213" s="453">
        <v>43709</v>
      </c>
      <c r="B213" s="19" t="str">
        <f>VLOOKUP(J213,PRACTICE!$A$1:$E$44,5,0)</f>
        <v>NW8</v>
      </c>
      <c r="J213" t="s">
        <v>58</v>
      </c>
      <c r="L213">
        <v>9289</v>
      </c>
      <c r="M213">
        <v>1903</v>
      </c>
      <c r="N213">
        <v>1907</v>
      </c>
      <c r="O213">
        <v>4</v>
      </c>
      <c r="P213">
        <v>788</v>
      </c>
      <c r="Q213">
        <v>1870</v>
      </c>
      <c r="R213">
        <v>300</v>
      </c>
      <c r="S213">
        <v>877</v>
      </c>
      <c r="T213">
        <v>479</v>
      </c>
      <c r="U213">
        <v>10</v>
      </c>
      <c r="V213">
        <v>8</v>
      </c>
      <c r="W213">
        <v>17</v>
      </c>
      <c r="X213">
        <v>5</v>
      </c>
      <c r="Y213">
        <v>13</v>
      </c>
      <c r="Z213">
        <v>13</v>
      </c>
      <c r="AA213">
        <v>4</v>
      </c>
      <c r="AB213">
        <v>4</v>
      </c>
      <c r="AC213">
        <v>300</v>
      </c>
      <c r="AD213">
        <v>296</v>
      </c>
      <c r="AE213">
        <v>19</v>
      </c>
      <c r="AF213">
        <v>14</v>
      </c>
      <c r="AG213">
        <v>679</v>
      </c>
      <c r="AH213">
        <v>98</v>
      </c>
    </row>
    <row r="214" spans="1:34" x14ac:dyDescent="0.25">
      <c r="A214" s="453">
        <v>43709</v>
      </c>
      <c r="B214" s="19" t="str">
        <f>VLOOKUP(J214,PRACTICE!$A$1:$E$44,5,0)</f>
        <v>NW6</v>
      </c>
      <c r="J214" t="s">
        <v>59</v>
      </c>
      <c r="L214">
        <v>4377</v>
      </c>
      <c r="M214">
        <v>860</v>
      </c>
      <c r="N214">
        <v>863</v>
      </c>
      <c r="O214">
        <v>4</v>
      </c>
      <c r="P214">
        <v>228</v>
      </c>
      <c r="Q214">
        <v>841</v>
      </c>
      <c r="R214">
        <v>139</v>
      </c>
      <c r="S214">
        <v>279</v>
      </c>
      <c r="T214">
        <v>14</v>
      </c>
      <c r="U214">
        <v>10</v>
      </c>
      <c r="V214">
        <v>5</v>
      </c>
      <c r="W214">
        <v>10</v>
      </c>
      <c r="X214">
        <v>5</v>
      </c>
      <c r="Y214">
        <v>4</v>
      </c>
      <c r="Z214">
        <v>4</v>
      </c>
      <c r="AA214">
        <v>9</v>
      </c>
      <c r="AB214">
        <v>7</v>
      </c>
      <c r="AC214">
        <v>139</v>
      </c>
      <c r="AD214">
        <v>135</v>
      </c>
      <c r="AE214">
        <v>2</v>
      </c>
      <c r="AF214">
        <v>2</v>
      </c>
      <c r="AG214">
        <v>74</v>
      </c>
      <c r="AH214">
        <v>96</v>
      </c>
    </row>
    <row r="215" spans="1:34" x14ac:dyDescent="0.25">
      <c r="A215" s="453">
        <v>43709</v>
      </c>
      <c r="B215" s="19" t="str">
        <f>VLOOKUP(J215,PRACTICE!$A$1:$E$44,5,0)</f>
        <v>NW4</v>
      </c>
      <c r="J215" t="s">
        <v>60</v>
      </c>
      <c r="L215">
        <v>11053</v>
      </c>
      <c r="M215">
        <v>1958</v>
      </c>
      <c r="N215">
        <v>1966</v>
      </c>
      <c r="O215">
        <v>8</v>
      </c>
      <c r="P215">
        <v>590</v>
      </c>
      <c r="Q215">
        <v>1935</v>
      </c>
      <c r="R215">
        <v>362</v>
      </c>
      <c r="S215">
        <v>705</v>
      </c>
      <c r="T215">
        <v>86</v>
      </c>
      <c r="U215">
        <v>24</v>
      </c>
      <c r="V215">
        <v>16</v>
      </c>
      <c r="W215">
        <v>21</v>
      </c>
      <c r="X215">
        <v>15</v>
      </c>
      <c r="Y215">
        <v>12</v>
      </c>
      <c r="Z215">
        <v>12</v>
      </c>
      <c r="AA215">
        <v>17</v>
      </c>
      <c r="AB215">
        <v>13</v>
      </c>
      <c r="AC215">
        <v>362</v>
      </c>
      <c r="AD215">
        <v>361</v>
      </c>
      <c r="AE215">
        <v>17</v>
      </c>
      <c r="AF215">
        <v>13</v>
      </c>
      <c r="AG215">
        <v>705</v>
      </c>
      <c r="AH215">
        <v>160</v>
      </c>
    </row>
    <row r="216" spans="1:34" x14ac:dyDescent="0.25">
      <c r="A216" s="453">
        <v>43709</v>
      </c>
      <c r="B216" s="19" t="str">
        <f>VLOOKUP(J216,PRACTICE!$A$1:$E$44,5,0)</f>
        <v>NW5</v>
      </c>
      <c r="J216" t="s">
        <v>61</v>
      </c>
      <c r="L216">
        <v>5666</v>
      </c>
      <c r="M216">
        <v>1112</v>
      </c>
      <c r="N216">
        <v>1121</v>
      </c>
      <c r="O216">
        <v>11</v>
      </c>
      <c r="P216">
        <v>525</v>
      </c>
      <c r="Q216">
        <v>1099</v>
      </c>
      <c r="R216">
        <v>202</v>
      </c>
      <c r="S216">
        <v>568</v>
      </c>
      <c r="T216">
        <v>41</v>
      </c>
      <c r="U216">
        <v>17</v>
      </c>
      <c r="V216">
        <v>11</v>
      </c>
      <c r="W216">
        <v>15</v>
      </c>
      <c r="X216">
        <v>7</v>
      </c>
      <c r="Y216">
        <v>19</v>
      </c>
      <c r="Z216">
        <v>15</v>
      </c>
      <c r="AA216">
        <v>5</v>
      </c>
      <c r="AB216">
        <v>2</v>
      </c>
      <c r="AC216">
        <v>202</v>
      </c>
      <c r="AD216">
        <v>165</v>
      </c>
      <c r="AE216">
        <v>10</v>
      </c>
      <c r="AF216">
        <v>16</v>
      </c>
      <c r="AG216">
        <v>355</v>
      </c>
      <c r="AH216">
        <v>8</v>
      </c>
    </row>
    <row r="217" spans="1:34" x14ac:dyDescent="0.25">
      <c r="A217" s="453">
        <v>43709</v>
      </c>
      <c r="B217" s="19" t="str">
        <f>VLOOKUP(J217,PRACTICE!$A$1:$E$44,5,0)</f>
        <v>NW7</v>
      </c>
      <c r="J217" t="s">
        <v>62</v>
      </c>
      <c r="L217">
        <v>8695</v>
      </c>
      <c r="M217">
        <v>1413</v>
      </c>
      <c r="N217">
        <v>1418</v>
      </c>
      <c r="O217">
        <v>6</v>
      </c>
      <c r="P217">
        <v>657</v>
      </c>
      <c r="Q217">
        <v>1395</v>
      </c>
      <c r="R217">
        <v>194</v>
      </c>
      <c r="S217">
        <v>733</v>
      </c>
      <c r="T217">
        <v>54</v>
      </c>
      <c r="U217">
        <v>25</v>
      </c>
      <c r="V217">
        <v>16</v>
      </c>
      <c r="W217">
        <v>25</v>
      </c>
      <c r="X217">
        <v>16</v>
      </c>
      <c r="Y217">
        <v>8</v>
      </c>
      <c r="Z217">
        <v>8</v>
      </c>
      <c r="AA217">
        <v>13</v>
      </c>
      <c r="AB217">
        <v>12</v>
      </c>
      <c r="AC217">
        <v>194</v>
      </c>
      <c r="AD217">
        <v>191</v>
      </c>
      <c r="AE217">
        <v>14</v>
      </c>
      <c r="AF217">
        <v>10</v>
      </c>
      <c r="AG217">
        <v>800</v>
      </c>
      <c r="AH217">
        <v>1</v>
      </c>
    </row>
    <row r="218" spans="1:34" x14ac:dyDescent="0.25">
      <c r="A218" s="453">
        <v>43709</v>
      </c>
      <c r="B218" s="19" t="str">
        <f>VLOOKUP(J218,PRACTICE!$A$1:$E$44,5,0)</f>
        <v>NW8</v>
      </c>
      <c r="J218" t="s">
        <v>63</v>
      </c>
      <c r="L218">
        <v>12200</v>
      </c>
      <c r="M218">
        <v>2963</v>
      </c>
      <c r="N218">
        <v>2964</v>
      </c>
      <c r="O218">
        <v>1</v>
      </c>
      <c r="P218">
        <v>1406</v>
      </c>
      <c r="Q218">
        <v>2918</v>
      </c>
      <c r="R218">
        <v>404</v>
      </c>
      <c r="S218">
        <v>1560</v>
      </c>
      <c r="T218">
        <v>367</v>
      </c>
      <c r="U218">
        <v>35</v>
      </c>
      <c r="V218">
        <v>19</v>
      </c>
      <c r="W218">
        <v>45</v>
      </c>
      <c r="X218">
        <v>21</v>
      </c>
      <c r="Y218">
        <v>39</v>
      </c>
      <c r="Z218">
        <v>38</v>
      </c>
      <c r="AA218">
        <v>16</v>
      </c>
      <c r="AB218">
        <v>5</v>
      </c>
      <c r="AC218">
        <v>404</v>
      </c>
      <c r="AD218">
        <v>343</v>
      </c>
      <c r="AE218">
        <v>19</v>
      </c>
      <c r="AF218">
        <v>21</v>
      </c>
      <c r="AG218">
        <v>1431</v>
      </c>
      <c r="AH218">
        <v>167</v>
      </c>
    </row>
    <row r="219" spans="1:34" x14ac:dyDescent="0.25">
      <c r="A219" s="453">
        <v>43709</v>
      </c>
      <c r="B219" s="19" t="str">
        <f>VLOOKUP(J219,PRACTICE!$A$1:$E$44,5,0)</f>
        <v>NW6</v>
      </c>
      <c r="J219" t="s">
        <v>64</v>
      </c>
      <c r="L219">
        <v>13681</v>
      </c>
      <c r="M219">
        <v>2038</v>
      </c>
      <c r="N219">
        <v>2048</v>
      </c>
      <c r="O219">
        <v>10</v>
      </c>
      <c r="P219">
        <v>801</v>
      </c>
      <c r="Q219">
        <v>1975</v>
      </c>
      <c r="R219">
        <v>292</v>
      </c>
      <c r="S219">
        <v>831</v>
      </c>
      <c r="T219">
        <v>56</v>
      </c>
      <c r="U219">
        <v>36</v>
      </c>
      <c r="V219">
        <v>22</v>
      </c>
      <c r="W219">
        <v>52</v>
      </c>
      <c r="X219">
        <v>25</v>
      </c>
      <c r="Y219">
        <v>6</v>
      </c>
      <c r="Z219">
        <v>6</v>
      </c>
      <c r="AA219">
        <v>18</v>
      </c>
      <c r="AB219">
        <v>4</v>
      </c>
      <c r="AC219">
        <v>292</v>
      </c>
      <c r="AD219">
        <v>287</v>
      </c>
      <c r="AE219">
        <v>13</v>
      </c>
      <c r="AF219">
        <v>24</v>
      </c>
      <c r="AG219">
        <v>1029</v>
      </c>
      <c r="AH219">
        <v>87</v>
      </c>
    </row>
    <row r="220" spans="1:34" x14ac:dyDescent="0.25">
      <c r="A220" s="453">
        <v>43709</v>
      </c>
      <c r="B220" s="19" t="str">
        <f>VLOOKUP(J220,PRACTICE!$A$1:$E$44,5,0)</f>
        <v>NW2</v>
      </c>
      <c r="J220" t="s">
        <v>65</v>
      </c>
      <c r="L220">
        <v>14762</v>
      </c>
      <c r="M220">
        <v>2233</v>
      </c>
      <c r="N220">
        <v>2239</v>
      </c>
      <c r="O220">
        <v>6</v>
      </c>
      <c r="P220">
        <v>760</v>
      </c>
      <c r="Q220">
        <v>2211</v>
      </c>
      <c r="R220">
        <v>367</v>
      </c>
      <c r="S220">
        <v>1007</v>
      </c>
      <c r="T220">
        <v>23</v>
      </c>
      <c r="U220">
        <v>69</v>
      </c>
      <c r="V220">
        <v>38</v>
      </c>
      <c r="W220">
        <v>88</v>
      </c>
      <c r="X220">
        <v>55</v>
      </c>
      <c r="Y220">
        <v>14</v>
      </c>
      <c r="Z220">
        <v>13</v>
      </c>
      <c r="AA220">
        <v>14</v>
      </c>
      <c r="AB220">
        <v>5</v>
      </c>
      <c r="AC220">
        <v>367</v>
      </c>
      <c r="AD220">
        <v>338</v>
      </c>
      <c r="AE220">
        <v>19</v>
      </c>
      <c r="AF220">
        <v>19</v>
      </c>
      <c r="AG220">
        <v>680</v>
      </c>
      <c r="AH220">
        <v>176</v>
      </c>
    </row>
    <row r="221" spans="1:34" x14ac:dyDescent="0.25">
      <c r="A221" s="453">
        <v>43709</v>
      </c>
      <c r="B221" s="19" t="str">
        <f>VLOOKUP(J221,PRACTICE!$A$1:$E$44,5,0)</f>
        <v>NW4</v>
      </c>
      <c r="J221" t="s">
        <v>66</v>
      </c>
      <c r="L221">
        <v>2115</v>
      </c>
      <c r="M221">
        <v>675</v>
      </c>
      <c r="N221">
        <v>676</v>
      </c>
      <c r="O221">
        <v>1</v>
      </c>
      <c r="P221">
        <v>171</v>
      </c>
      <c r="Q221">
        <v>668</v>
      </c>
      <c r="R221">
        <v>122</v>
      </c>
      <c r="S221">
        <v>266</v>
      </c>
      <c r="T221">
        <v>0</v>
      </c>
      <c r="U221">
        <v>13</v>
      </c>
      <c r="V221">
        <v>7</v>
      </c>
      <c r="W221">
        <v>12</v>
      </c>
      <c r="X221">
        <v>9</v>
      </c>
      <c r="Y221">
        <v>13</v>
      </c>
      <c r="Z221">
        <v>13</v>
      </c>
      <c r="AA221">
        <v>3</v>
      </c>
      <c r="AB221">
        <v>3</v>
      </c>
      <c r="AC221">
        <v>122</v>
      </c>
      <c r="AD221">
        <v>119</v>
      </c>
      <c r="AE221">
        <v>6</v>
      </c>
      <c r="AF221">
        <v>1</v>
      </c>
      <c r="AG221">
        <v>57</v>
      </c>
      <c r="AH221">
        <v>2</v>
      </c>
    </row>
    <row r="222" spans="1:34" x14ac:dyDescent="0.25">
      <c r="A222" s="453">
        <v>43709</v>
      </c>
      <c r="B222" s="19" t="str">
        <f>VLOOKUP(J222,PRACTICE!$A$1:$E$44,5,0)</f>
        <v>NW2</v>
      </c>
      <c r="J222" t="s">
        <v>67</v>
      </c>
      <c r="L222">
        <v>1116</v>
      </c>
      <c r="M222">
        <v>562</v>
      </c>
      <c r="N222">
        <v>565</v>
      </c>
      <c r="O222">
        <v>3</v>
      </c>
      <c r="P222">
        <v>121</v>
      </c>
      <c r="Q222">
        <v>556</v>
      </c>
      <c r="R222">
        <v>115</v>
      </c>
      <c r="S222">
        <v>216</v>
      </c>
      <c r="T222">
        <v>9</v>
      </c>
      <c r="U222">
        <v>8</v>
      </c>
      <c r="V222">
        <v>6</v>
      </c>
      <c r="W222">
        <v>15</v>
      </c>
      <c r="X222">
        <v>8</v>
      </c>
      <c r="Y222">
        <v>4</v>
      </c>
      <c r="Z222">
        <v>2</v>
      </c>
      <c r="AA222">
        <v>1</v>
      </c>
      <c r="AB222">
        <v>0</v>
      </c>
      <c r="AC222">
        <v>115</v>
      </c>
      <c r="AD222">
        <v>108</v>
      </c>
      <c r="AE222">
        <v>2</v>
      </c>
      <c r="AF222">
        <v>3</v>
      </c>
      <c r="AG222">
        <v>92</v>
      </c>
      <c r="AH222">
        <v>0</v>
      </c>
    </row>
    <row r="223" spans="1:34" x14ac:dyDescent="0.25">
      <c r="A223" s="453">
        <v>43709</v>
      </c>
      <c r="B223" s="19" t="str">
        <f>VLOOKUP(J223,PRACTICE!$A$1:$E$44,5,0)</f>
        <v>NW8</v>
      </c>
      <c r="J223" t="s">
        <v>68</v>
      </c>
      <c r="L223">
        <v>23449</v>
      </c>
      <c r="M223">
        <v>4986</v>
      </c>
      <c r="N223">
        <v>4995</v>
      </c>
      <c r="O223">
        <v>9</v>
      </c>
      <c r="P223">
        <v>2481</v>
      </c>
      <c r="Q223">
        <v>4930</v>
      </c>
      <c r="R223">
        <v>588</v>
      </c>
      <c r="S223">
        <v>2769</v>
      </c>
      <c r="T223">
        <v>845</v>
      </c>
      <c r="U223">
        <v>32</v>
      </c>
      <c r="V223">
        <v>15</v>
      </c>
      <c r="W223">
        <v>41</v>
      </c>
      <c r="X223">
        <v>16</v>
      </c>
      <c r="Y223">
        <v>20</v>
      </c>
      <c r="Z223">
        <v>20</v>
      </c>
      <c r="AA223">
        <v>29</v>
      </c>
      <c r="AB223">
        <v>12</v>
      </c>
      <c r="AC223">
        <v>588</v>
      </c>
      <c r="AD223">
        <v>570</v>
      </c>
      <c r="AE223">
        <v>28</v>
      </c>
      <c r="AF223">
        <v>9</v>
      </c>
      <c r="AG223">
        <v>1870</v>
      </c>
      <c r="AH223">
        <v>16</v>
      </c>
    </row>
    <row r="224" spans="1:34" x14ac:dyDescent="0.25">
      <c r="A224" s="453">
        <v>43709</v>
      </c>
      <c r="B224" s="19" t="str">
        <f>VLOOKUP(J224,PRACTICE!$A$1:$E$44,5,0)</f>
        <v>NW1</v>
      </c>
      <c r="J224" t="s">
        <v>69</v>
      </c>
      <c r="L224">
        <v>4882</v>
      </c>
      <c r="M224">
        <v>871</v>
      </c>
      <c r="N224">
        <v>874</v>
      </c>
      <c r="O224">
        <v>3</v>
      </c>
      <c r="P224">
        <v>372</v>
      </c>
      <c r="Q224">
        <v>849</v>
      </c>
      <c r="R224">
        <v>129</v>
      </c>
      <c r="S224">
        <v>385</v>
      </c>
      <c r="T224">
        <v>0</v>
      </c>
      <c r="U224">
        <v>14</v>
      </c>
      <c r="V224">
        <v>4</v>
      </c>
      <c r="W224">
        <v>18</v>
      </c>
      <c r="X224">
        <v>4</v>
      </c>
      <c r="Y224">
        <v>5</v>
      </c>
      <c r="Z224">
        <v>5</v>
      </c>
      <c r="AA224">
        <v>1</v>
      </c>
      <c r="AB224">
        <v>1</v>
      </c>
      <c r="AC224">
        <v>129</v>
      </c>
      <c r="AD224">
        <v>115</v>
      </c>
      <c r="AE224">
        <v>8</v>
      </c>
      <c r="AF224">
        <v>5</v>
      </c>
      <c r="AG224">
        <v>76</v>
      </c>
      <c r="AH224">
        <v>7</v>
      </c>
    </row>
    <row r="225" spans="1:34" x14ac:dyDescent="0.25">
      <c r="A225" s="453">
        <v>43709</v>
      </c>
      <c r="B225" s="19" t="str">
        <f>VLOOKUP(J225,PRACTICE!$A$1:$E$44,5,0)</f>
        <v>NW6</v>
      </c>
      <c r="J225" t="s">
        <v>70</v>
      </c>
      <c r="L225">
        <v>13909</v>
      </c>
      <c r="M225">
        <v>1971</v>
      </c>
      <c r="N225">
        <v>1977</v>
      </c>
      <c r="O225">
        <v>6</v>
      </c>
      <c r="P225">
        <v>953</v>
      </c>
      <c r="Q225">
        <v>1931</v>
      </c>
      <c r="R225">
        <v>257</v>
      </c>
      <c r="S225">
        <v>997</v>
      </c>
      <c r="T225">
        <v>210</v>
      </c>
      <c r="U225">
        <v>28</v>
      </c>
      <c r="V225">
        <v>19</v>
      </c>
      <c r="W225">
        <v>42</v>
      </c>
      <c r="X225">
        <v>16</v>
      </c>
      <c r="Y225">
        <v>11</v>
      </c>
      <c r="Z225">
        <v>11</v>
      </c>
      <c r="AA225">
        <v>11</v>
      </c>
      <c r="AB225">
        <v>4</v>
      </c>
      <c r="AC225">
        <v>257</v>
      </c>
      <c r="AD225">
        <v>234</v>
      </c>
      <c r="AE225">
        <v>13</v>
      </c>
      <c r="AF225">
        <v>17</v>
      </c>
      <c r="AG225">
        <v>917</v>
      </c>
      <c r="AH225">
        <v>91</v>
      </c>
    </row>
    <row r="226" spans="1:34" x14ac:dyDescent="0.25">
      <c r="A226" s="22">
        <v>43739</v>
      </c>
      <c r="B226" s="19" t="e">
        <f>VLOOKUP(J226,PRACTICE!$A$1:$E$44,5,0)</f>
        <v>#N/A</v>
      </c>
      <c r="C226" t="s">
        <v>391</v>
      </c>
      <c r="E226" t="s">
        <v>372</v>
      </c>
      <c r="G226" t="s">
        <v>373</v>
      </c>
      <c r="H226">
        <v>650203</v>
      </c>
      <c r="K226" t="s">
        <v>374</v>
      </c>
      <c r="L226" t="s">
        <v>375</v>
      </c>
      <c r="M226" t="s">
        <v>401</v>
      </c>
      <c r="N226" t="s">
        <v>376</v>
      </c>
      <c r="O226" t="s">
        <v>377</v>
      </c>
      <c r="P226" t="s">
        <v>378</v>
      </c>
      <c r="Q226" t="s">
        <v>402</v>
      </c>
      <c r="R226" t="s">
        <v>403</v>
      </c>
      <c r="S226" t="s">
        <v>418</v>
      </c>
      <c r="T226" t="s">
        <v>379</v>
      </c>
      <c r="U226" t="s">
        <v>404</v>
      </c>
      <c r="V226" t="s">
        <v>405</v>
      </c>
      <c r="W226" t="s">
        <v>380</v>
      </c>
      <c r="X226" t="s">
        <v>406</v>
      </c>
      <c r="Y226" t="s">
        <v>381</v>
      </c>
      <c r="Z226" t="s">
        <v>382</v>
      </c>
      <c r="AA226" t="s">
        <v>407</v>
      </c>
      <c r="AB226" t="s">
        <v>383</v>
      </c>
      <c r="AC226" t="s">
        <v>384</v>
      </c>
      <c r="AD226" t="s">
        <v>385</v>
      </c>
      <c r="AE226" t="s">
        <v>386</v>
      </c>
      <c r="AF226" t="s">
        <v>419</v>
      </c>
      <c r="AG226" t="s">
        <v>420</v>
      </c>
      <c r="AH226" t="s">
        <v>416</v>
      </c>
    </row>
    <row r="227" spans="1:34" x14ac:dyDescent="0.25">
      <c r="A227" s="22">
        <v>43739</v>
      </c>
      <c r="B227" s="19" t="e">
        <f>VLOOKUP(J227,PRACTICE!$A$1:$E$44,5,0)</f>
        <v>#N/A</v>
      </c>
      <c r="E227" s="20">
        <v>43740.472222222219</v>
      </c>
      <c r="G227" t="s">
        <v>387</v>
      </c>
      <c r="H227">
        <v>353124</v>
      </c>
      <c r="J227" t="s">
        <v>388</v>
      </c>
      <c r="R227"/>
    </row>
    <row r="228" spans="1:34" x14ac:dyDescent="0.25">
      <c r="A228" s="22">
        <v>43739</v>
      </c>
      <c r="B228" s="19" t="str">
        <f>VLOOKUP(J228,PRACTICE!$A$1:$E$44,5,0)</f>
        <v>NW2</v>
      </c>
      <c r="E228" t="s">
        <v>389</v>
      </c>
      <c r="G228" t="s">
        <v>390</v>
      </c>
      <c r="H228">
        <v>297079</v>
      </c>
      <c r="J228" t="s">
        <v>37</v>
      </c>
      <c r="L228">
        <v>9220</v>
      </c>
      <c r="M228">
        <v>1684</v>
      </c>
      <c r="N228">
        <v>1687</v>
      </c>
      <c r="O228">
        <v>3</v>
      </c>
      <c r="P228">
        <v>574</v>
      </c>
      <c r="Q228">
        <v>1636</v>
      </c>
      <c r="R228">
        <v>262</v>
      </c>
      <c r="S228">
        <v>628</v>
      </c>
      <c r="T228">
        <v>10</v>
      </c>
      <c r="U228">
        <v>28</v>
      </c>
      <c r="V228">
        <v>15</v>
      </c>
      <c r="W228">
        <v>40</v>
      </c>
      <c r="X228">
        <v>17</v>
      </c>
      <c r="Y228">
        <v>8</v>
      </c>
      <c r="Z228">
        <v>8</v>
      </c>
      <c r="AA228">
        <v>20</v>
      </c>
      <c r="AB228">
        <v>2</v>
      </c>
      <c r="AC228">
        <v>262</v>
      </c>
      <c r="AD228">
        <v>247</v>
      </c>
      <c r="AE228">
        <v>10</v>
      </c>
      <c r="AF228">
        <v>17</v>
      </c>
      <c r="AG228">
        <v>254</v>
      </c>
      <c r="AH228">
        <v>0</v>
      </c>
    </row>
    <row r="229" spans="1:34" x14ac:dyDescent="0.25">
      <c r="A229" s="22">
        <v>43739</v>
      </c>
      <c r="B229" s="19" t="str">
        <f>VLOOKUP(J229,PRACTICE!$A$1:$E$44,5,0)</f>
        <v>NW1</v>
      </c>
      <c r="E229" s="21">
        <v>43739</v>
      </c>
      <c r="J229" t="s">
        <v>38</v>
      </c>
      <c r="L229">
        <v>11751</v>
      </c>
      <c r="M229">
        <v>2411</v>
      </c>
      <c r="N229">
        <v>2426</v>
      </c>
      <c r="O229">
        <v>16</v>
      </c>
      <c r="P229">
        <v>823</v>
      </c>
      <c r="Q229">
        <v>2381</v>
      </c>
      <c r="R229">
        <v>347</v>
      </c>
      <c r="S229">
        <v>1030</v>
      </c>
      <c r="T229">
        <v>471</v>
      </c>
      <c r="U229">
        <v>58</v>
      </c>
      <c r="V229">
        <v>24</v>
      </c>
      <c r="W229">
        <v>64</v>
      </c>
      <c r="X229">
        <v>30</v>
      </c>
      <c r="Y229">
        <v>12</v>
      </c>
      <c r="Z229">
        <v>12</v>
      </c>
      <c r="AA229">
        <v>12</v>
      </c>
      <c r="AB229">
        <v>7</v>
      </c>
      <c r="AC229">
        <v>347</v>
      </c>
      <c r="AD229">
        <v>346</v>
      </c>
      <c r="AE229">
        <v>13</v>
      </c>
      <c r="AF229">
        <v>20</v>
      </c>
      <c r="AG229">
        <v>511</v>
      </c>
      <c r="AH229">
        <v>5</v>
      </c>
    </row>
    <row r="230" spans="1:34" x14ac:dyDescent="0.25">
      <c r="A230" s="22">
        <v>43739</v>
      </c>
      <c r="B230" s="19" t="str">
        <f>VLOOKUP(J230,PRACTICE!$A$1:$E$44,5,0)</f>
        <v>NW7</v>
      </c>
      <c r="J230" t="s">
        <v>39</v>
      </c>
      <c r="L230">
        <v>11335</v>
      </c>
      <c r="M230">
        <v>2039</v>
      </c>
      <c r="N230">
        <v>2087</v>
      </c>
      <c r="O230">
        <v>56</v>
      </c>
      <c r="P230">
        <v>841</v>
      </c>
      <c r="Q230">
        <v>1990</v>
      </c>
      <c r="R230">
        <v>262</v>
      </c>
      <c r="S230">
        <v>881</v>
      </c>
      <c r="T230">
        <v>197</v>
      </c>
      <c r="U230">
        <v>54</v>
      </c>
      <c r="V230">
        <v>40</v>
      </c>
      <c r="W230">
        <v>59</v>
      </c>
      <c r="X230">
        <v>43</v>
      </c>
      <c r="Y230">
        <v>17</v>
      </c>
      <c r="Z230">
        <v>17</v>
      </c>
      <c r="AA230">
        <v>19</v>
      </c>
      <c r="AB230">
        <v>18</v>
      </c>
      <c r="AC230">
        <v>262</v>
      </c>
      <c r="AD230">
        <v>252</v>
      </c>
      <c r="AE230">
        <v>12</v>
      </c>
      <c r="AF230">
        <v>26</v>
      </c>
      <c r="AG230">
        <v>1239</v>
      </c>
      <c r="AH230">
        <v>18</v>
      </c>
    </row>
    <row r="231" spans="1:34" x14ac:dyDescent="0.25">
      <c r="A231" s="22">
        <v>43739</v>
      </c>
      <c r="B231" s="19" t="str">
        <f>VLOOKUP(J231,PRACTICE!$A$1:$E$44,5,0)</f>
        <v>NW5</v>
      </c>
      <c r="J231" t="s">
        <v>40</v>
      </c>
      <c r="L231">
        <v>3544</v>
      </c>
      <c r="M231">
        <v>790</v>
      </c>
      <c r="N231">
        <v>791</v>
      </c>
      <c r="O231">
        <v>3</v>
      </c>
      <c r="P231">
        <v>246</v>
      </c>
      <c r="Q231">
        <v>780</v>
      </c>
      <c r="R231">
        <v>87</v>
      </c>
      <c r="S231">
        <v>324</v>
      </c>
      <c r="T231">
        <v>3</v>
      </c>
      <c r="U231">
        <v>1</v>
      </c>
      <c r="V231">
        <v>0</v>
      </c>
      <c r="W231">
        <v>9</v>
      </c>
      <c r="X231">
        <v>0</v>
      </c>
      <c r="Y231">
        <v>6</v>
      </c>
      <c r="Z231">
        <v>5</v>
      </c>
      <c r="AA231">
        <v>3</v>
      </c>
      <c r="AB231">
        <v>0</v>
      </c>
      <c r="AC231">
        <v>87</v>
      </c>
      <c r="AD231">
        <v>84</v>
      </c>
      <c r="AE231">
        <v>5</v>
      </c>
      <c r="AF231">
        <v>2</v>
      </c>
      <c r="AG231">
        <v>453</v>
      </c>
      <c r="AH231">
        <v>9</v>
      </c>
    </row>
    <row r="232" spans="1:34" x14ac:dyDescent="0.25">
      <c r="A232" s="22">
        <v>43739</v>
      </c>
      <c r="B232" s="19" t="str">
        <f>VLOOKUP(J232,PRACTICE!$A$1:$E$44,5,0)</f>
        <v>NW4</v>
      </c>
      <c r="J232" t="s">
        <v>41</v>
      </c>
      <c r="L232">
        <v>12811</v>
      </c>
      <c r="M232">
        <v>2509</v>
      </c>
      <c r="N232">
        <v>2521</v>
      </c>
      <c r="O232">
        <v>12</v>
      </c>
      <c r="P232">
        <v>783</v>
      </c>
      <c r="Q232">
        <v>2465</v>
      </c>
      <c r="R232">
        <v>419</v>
      </c>
      <c r="S232">
        <v>813</v>
      </c>
      <c r="T232">
        <v>104</v>
      </c>
      <c r="U232">
        <v>58</v>
      </c>
      <c r="V232">
        <v>38</v>
      </c>
      <c r="W232">
        <v>79</v>
      </c>
      <c r="X232">
        <v>35</v>
      </c>
      <c r="Y232">
        <v>32</v>
      </c>
      <c r="Z232">
        <v>24</v>
      </c>
      <c r="AA232">
        <v>16</v>
      </c>
      <c r="AB232">
        <v>13</v>
      </c>
      <c r="AC232">
        <v>419</v>
      </c>
      <c r="AD232">
        <v>369</v>
      </c>
      <c r="AE232">
        <v>45</v>
      </c>
      <c r="AF232">
        <v>12</v>
      </c>
      <c r="AG232">
        <v>430</v>
      </c>
      <c r="AH232">
        <v>104</v>
      </c>
    </row>
    <row r="233" spans="1:34" x14ac:dyDescent="0.25">
      <c r="A233" s="22">
        <v>43739</v>
      </c>
      <c r="B233" s="19" t="str">
        <f>VLOOKUP(J233,PRACTICE!$A$1:$E$44,5,0)</f>
        <v>NW5</v>
      </c>
      <c r="J233" t="s">
        <v>42</v>
      </c>
      <c r="L233">
        <v>13080</v>
      </c>
      <c r="M233">
        <v>3235</v>
      </c>
      <c r="N233">
        <v>3245</v>
      </c>
      <c r="O233">
        <v>17</v>
      </c>
      <c r="P233">
        <v>871</v>
      </c>
      <c r="Q233">
        <v>3197</v>
      </c>
      <c r="R233">
        <v>723</v>
      </c>
      <c r="S233">
        <v>1115</v>
      </c>
      <c r="T233">
        <v>118</v>
      </c>
      <c r="U233">
        <v>56</v>
      </c>
      <c r="V233">
        <v>28</v>
      </c>
      <c r="W233">
        <v>57</v>
      </c>
      <c r="X233">
        <v>20</v>
      </c>
      <c r="Y233">
        <v>48</v>
      </c>
      <c r="Z233">
        <v>44</v>
      </c>
      <c r="AA233">
        <v>21</v>
      </c>
      <c r="AB233">
        <v>9</v>
      </c>
      <c r="AC233">
        <v>723</v>
      </c>
      <c r="AD233">
        <v>703</v>
      </c>
      <c r="AE233">
        <v>46</v>
      </c>
      <c r="AF233">
        <v>62</v>
      </c>
      <c r="AG233">
        <v>1927</v>
      </c>
      <c r="AH233">
        <v>24</v>
      </c>
    </row>
    <row r="234" spans="1:34" x14ac:dyDescent="0.25">
      <c r="A234" s="22">
        <v>43739</v>
      </c>
      <c r="B234" s="19" t="str">
        <f>VLOOKUP(J234,PRACTICE!$A$1:$E$44,5,0)</f>
        <v>NW3</v>
      </c>
      <c r="J234" t="s">
        <v>43</v>
      </c>
      <c r="L234">
        <v>12400</v>
      </c>
      <c r="M234">
        <v>1685</v>
      </c>
      <c r="N234">
        <v>1687</v>
      </c>
      <c r="O234">
        <v>2</v>
      </c>
      <c r="P234">
        <v>621</v>
      </c>
      <c r="Q234">
        <v>1609</v>
      </c>
      <c r="R234">
        <v>260</v>
      </c>
      <c r="S234">
        <v>677</v>
      </c>
      <c r="T234">
        <v>19</v>
      </c>
      <c r="U234">
        <v>72</v>
      </c>
      <c r="V234">
        <v>56</v>
      </c>
      <c r="W234">
        <v>71</v>
      </c>
      <c r="X234">
        <v>49</v>
      </c>
      <c r="Y234">
        <v>8</v>
      </c>
      <c r="Z234">
        <v>7</v>
      </c>
      <c r="AA234">
        <v>25</v>
      </c>
      <c r="AB234">
        <v>12</v>
      </c>
      <c r="AC234">
        <v>260</v>
      </c>
      <c r="AD234">
        <v>250</v>
      </c>
      <c r="AE234">
        <v>17</v>
      </c>
      <c r="AF234">
        <v>43</v>
      </c>
      <c r="AG234">
        <v>976</v>
      </c>
      <c r="AH234">
        <v>35</v>
      </c>
    </row>
    <row r="235" spans="1:34" x14ac:dyDescent="0.25">
      <c r="A235" s="22">
        <v>43739</v>
      </c>
      <c r="B235" s="19" t="str">
        <f>VLOOKUP(J235,PRACTICE!$A$1:$E$44,5,0)</f>
        <v>NW5</v>
      </c>
      <c r="J235" t="s">
        <v>44</v>
      </c>
      <c r="L235">
        <v>7090</v>
      </c>
      <c r="M235">
        <v>1401</v>
      </c>
      <c r="N235">
        <v>1407</v>
      </c>
      <c r="O235">
        <v>6</v>
      </c>
      <c r="P235">
        <v>476</v>
      </c>
      <c r="Q235">
        <v>1372</v>
      </c>
      <c r="R235">
        <v>259</v>
      </c>
      <c r="S235">
        <v>560</v>
      </c>
      <c r="T235">
        <v>132</v>
      </c>
      <c r="U235">
        <v>11</v>
      </c>
      <c r="V235">
        <v>9</v>
      </c>
      <c r="W235">
        <v>26</v>
      </c>
      <c r="X235">
        <v>3</v>
      </c>
      <c r="Y235">
        <v>12</v>
      </c>
      <c r="Z235">
        <v>12</v>
      </c>
      <c r="AA235">
        <v>8</v>
      </c>
      <c r="AB235">
        <v>8</v>
      </c>
      <c r="AC235">
        <v>259</v>
      </c>
      <c r="AD235">
        <v>254</v>
      </c>
      <c r="AE235">
        <v>15</v>
      </c>
      <c r="AF235">
        <v>3</v>
      </c>
      <c r="AG235">
        <v>175</v>
      </c>
      <c r="AH235">
        <v>1</v>
      </c>
    </row>
    <row r="236" spans="1:34" x14ac:dyDescent="0.25">
      <c r="A236" s="22">
        <v>43739</v>
      </c>
      <c r="B236" s="19" t="str">
        <f>VLOOKUP(J236,PRACTICE!$A$1:$E$44,5,0)</f>
        <v>NW3</v>
      </c>
      <c r="J236" t="s">
        <v>45</v>
      </c>
      <c r="L236">
        <v>3510</v>
      </c>
      <c r="M236">
        <v>479</v>
      </c>
      <c r="N236">
        <v>479</v>
      </c>
      <c r="O236">
        <v>0</v>
      </c>
      <c r="P236">
        <v>107</v>
      </c>
      <c r="Q236">
        <v>475</v>
      </c>
      <c r="R236">
        <v>104</v>
      </c>
      <c r="S236">
        <v>125</v>
      </c>
      <c r="T236">
        <v>14</v>
      </c>
      <c r="U236">
        <v>25</v>
      </c>
      <c r="V236">
        <v>21</v>
      </c>
      <c r="W236">
        <v>23</v>
      </c>
      <c r="X236">
        <v>17</v>
      </c>
      <c r="Y236">
        <v>0</v>
      </c>
      <c r="Z236">
        <v>0</v>
      </c>
      <c r="AA236">
        <v>6</v>
      </c>
      <c r="AB236">
        <v>4</v>
      </c>
      <c r="AC236">
        <v>104</v>
      </c>
      <c r="AD236">
        <v>102</v>
      </c>
      <c r="AE236">
        <v>10</v>
      </c>
      <c r="AF236">
        <v>5</v>
      </c>
      <c r="AG236">
        <v>252</v>
      </c>
      <c r="AH236">
        <v>38</v>
      </c>
    </row>
    <row r="237" spans="1:34" x14ac:dyDescent="0.25">
      <c r="A237" s="22">
        <v>43739</v>
      </c>
      <c r="B237" s="19" t="str">
        <f>VLOOKUP(J237,PRACTICE!$A$1:$E$44,5,0)</f>
        <v>NW1</v>
      </c>
      <c r="J237" t="s">
        <v>46</v>
      </c>
      <c r="L237">
        <v>5215</v>
      </c>
      <c r="M237">
        <v>1028</v>
      </c>
      <c r="N237">
        <v>1032</v>
      </c>
      <c r="O237">
        <v>4</v>
      </c>
      <c r="P237">
        <v>394</v>
      </c>
      <c r="Q237">
        <v>1002</v>
      </c>
      <c r="R237">
        <v>154</v>
      </c>
      <c r="S237">
        <v>416</v>
      </c>
      <c r="T237">
        <v>1</v>
      </c>
      <c r="U237">
        <v>22</v>
      </c>
      <c r="V237">
        <v>19</v>
      </c>
      <c r="W237">
        <v>40</v>
      </c>
      <c r="X237">
        <v>14</v>
      </c>
      <c r="Y237">
        <v>7</v>
      </c>
      <c r="Z237">
        <v>7</v>
      </c>
      <c r="AA237">
        <v>7</v>
      </c>
      <c r="AB237">
        <v>0</v>
      </c>
      <c r="AC237">
        <v>154</v>
      </c>
      <c r="AD237">
        <v>146</v>
      </c>
      <c r="AE237">
        <v>11</v>
      </c>
      <c r="AF237">
        <v>2</v>
      </c>
      <c r="AG237">
        <v>107</v>
      </c>
      <c r="AH237">
        <v>37</v>
      </c>
    </row>
    <row r="238" spans="1:34" x14ac:dyDescent="0.25">
      <c r="A238" s="22">
        <v>43739</v>
      </c>
      <c r="B238" s="19" t="str">
        <f>VLOOKUP(J238,PRACTICE!$A$1:$E$44,5,0)</f>
        <v>NW7</v>
      </c>
      <c r="J238" t="s">
        <v>47</v>
      </c>
      <c r="L238">
        <v>11072</v>
      </c>
      <c r="M238">
        <v>2423</v>
      </c>
      <c r="N238">
        <v>2428</v>
      </c>
      <c r="O238">
        <v>5</v>
      </c>
      <c r="P238">
        <v>865</v>
      </c>
      <c r="Q238">
        <v>2387</v>
      </c>
      <c r="R238">
        <v>353</v>
      </c>
      <c r="S238">
        <v>1048</v>
      </c>
      <c r="T238">
        <v>78</v>
      </c>
      <c r="U238">
        <v>68</v>
      </c>
      <c r="V238">
        <v>43</v>
      </c>
      <c r="W238">
        <v>59</v>
      </c>
      <c r="X238">
        <v>38</v>
      </c>
      <c r="Y238">
        <v>30</v>
      </c>
      <c r="Z238">
        <v>30</v>
      </c>
      <c r="AA238">
        <v>15</v>
      </c>
      <c r="AB238">
        <v>10</v>
      </c>
      <c r="AC238">
        <v>353</v>
      </c>
      <c r="AD238">
        <v>349</v>
      </c>
      <c r="AE238">
        <v>32</v>
      </c>
      <c r="AF238">
        <v>28</v>
      </c>
      <c r="AG238">
        <v>1546</v>
      </c>
      <c r="AH238">
        <v>15</v>
      </c>
    </row>
    <row r="239" spans="1:34" x14ac:dyDescent="0.25">
      <c r="A239" s="22">
        <v>43739</v>
      </c>
      <c r="B239" s="19" t="str">
        <f>VLOOKUP(J239,PRACTICE!$A$1:$E$44,5,0)</f>
        <v>NW5</v>
      </c>
      <c r="J239" t="s">
        <v>48</v>
      </c>
      <c r="L239">
        <v>3669</v>
      </c>
      <c r="M239">
        <v>718</v>
      </c>
      <c r="N239">
        <v>721</v>
      </c>
      <c r="O239">
        <v>4</v>
      </c>
      <c r="P239">
        <v>260</v>
      </c>
      <c r="Q239">
        <v>714</v>
      </c>
      <c r="R239">
        <v>105</v>
      </c>
      <c r="S239">
        <v>290</v>
      </c>
      <c r="T239">
        <v>0</v>
      </c>
      <c r="U239">
        <v>17</v>
      </c>
      <c r="V239">
        <v>11</v>
      </c>
      <c r="W239">
        <v>19</v>
      </c>
      <c r="X239">
        <v>11</v>
      </c>
      <c r="Y239">
        <v>14</v>
      </c>
      <c r="Z239">
        <v>14</v>
      </c>
      <c r="AA239">
        <v>2</v>
      </c>
      <c r="AB239">
        <v>2</v>
      </c>
      <c r="AC239">
        <v>105</v>
      </c>
      <c r="AD239">
        <v>105</v>
      </c>
      <c r="AE239">
        <v>6</v>
      </c>
      <c r="AF239">
        <v>2</v>
      </c>
      <c r="AG239">
        <v>80</v>
      </c>
      <c r="AH239">
        <v>0</v>
      </c>
    </row>
    <row r="240" spans="1:34" x14ac:dyDescent="0.25">
      <c r="A240" s="22">
        <v>43739</v>
      </c>
      <c r="B240" s="19" t="str">
        <f>VLOOKUP(J240,PRACTICE!$A$1:$E$44,5,0)</f>
        <v>NW7</v>
      </c>
      <c r="J240" t="s">
        <v>49</v>
      </c>
      <c r="L240">
        <v>14985</v>
      </c>
      <c r="M240">
        <v>2947</v>
      </c>
      <c r="N240">
        <v>2957</v>
      </c>
      <c r="O240">
        <v>17</v>
      </c>
      <c r="P240">
        <v>1119</v>
      </c>
      <c r="Q240">
        <v>2866</v>
      </c>
      <c r="R240">
        <v>421</v>
      </c>
      <c r="S240">
        <v>1264</v>
      </c>
      <c r="T240">
        <v>642</v>
      </c>
      <c r="U240">
        <v>79</v>
      </c>
      <c r="V240">
        <v>45</v>
      </c>
      <c r="W240">
        <v>109</v>
      </c>
      <c r="X240">
        <v>53</v>
      </c>
      <c r="Y240">
        <v>33</v>
      </c>
      <c r="Z240">
        <v>30</v>
      </c>
      <c r="AA240">
        <v>23</v>
      </c>
      <c r="AB240">
        <v>14</v>
      </c>
      <c r="AC240">
        <v>421</v>
      </c>
      <c r="AD240">
        <v>396</v>
      </c>
      <c r="AE240">
        <v>42</v>
      </c>
      <c r="AF240">
        <v>61</v>
      </c>
      <c r="AG240">
        <v>1686</v>
      </c>
      <c r="AH240">
        <v>50</v>
      </c>
    </row>
    <row r="241" spans="1:34" x14ac:dyDescent="0.25">
      <c r="A241" s="22">
        <v>43739</v>
      </c>
      <c r="B241" s="19" t="str">
        <f>VLOOKUP(J241,PRACTICE!$A$1:$E$44,5,0)</f>
        <v>NW4</v>
      </c>
      <c r="J241" t="s">
        <v>50</v>
      </c>
      <c r="L241">
        <v>10806</v>
      </c>
      <c r="M241">
        <v>2986</v>
      </c>
      <c r="N241">
        <v>2996</v>
      </c>
      <c r="O241">
        <v>10</v>
      </c>
      <c r="P241">
        <v>1359</v>
      </c>
      <c r="Q241">
        <v>2947</v>
      </c>
      <c r="R241">
        <v>345</v>
      </c>
      <c r="S241">
        <v>1478</v>
      </c>
      <c r="T241">
        <v>215</v>
      </c>
      <c r="U241">
        <v>28</v>
      </c>
      <c r="V241">
        <v>23</v>
      </c>
      <c r="W241">
        <v>26</v>
      </c>
      <c r="X241">
        <v>13</v>
      </c>
      <c r="Y241">
        <v>47</v>
      </c>
      <c r="Z241">
        <v>42</v>
      </c>
      <c r="AA241">
        <v>10</v>
      </c>
      <c r="AB241">
        <v>5</v>
      </c>
      <c r="AC241">
        <v>345</v>
      </c>
      <c r="AD241">
        <v>314</v>
      </c>
      <c r="AE241">
        <v>21</v>
      </c>
      <c r="AF241">
        <v>11</v>
      </c>
      <c r="AG241">
        <v>475</v>
      </c>
      <c r="AH241">
        <v>37</v>
      </c>
    </row>
    <row r="242" spans="1:34" x14ac:dyDescent="0.25">
      <c r="A242" s="22">
        <v>43739</v>
      </c>
      <c r="B242" s="19" t="str">
        <f>VLOOKUP(J242,PRACTICE!$A$1:$E$44,5,0)</f>
        <v>NW2</v>
      </c>
      <c r="J242" t="s">
        <v>51</v>
      </c>
      <c r="L242">
        <v>13802</v>
      </c>
      <c r="M242">
        <v>2274</v>
      </c>
      <c r="N242">
        <v>2282</v>
      </c>
      <c r="O242">
        <v>8</v>
      </c>
      <c r="P242">
        <v>1069</v>
      </c>
      <c r="Q242">
        <v>2185</v>
      </c>
      <c r="R242">
        <v>326</v>
      </c>
      <c r="S242">
        <v>1088</v>
      </c>
      <c r="T242">
        <v>9</v>
      </c>
      <c r="U242">
        <v>53</v>
      </c>
      <c r="V242">
        <v>29</v>
      </c>
      <c r="W242">
        <v>58</v>
      </c>
      <c r="X242">
        <v>36</v>
      </c>
      <c r="Y242">
        <v>15</v>
      </c>
      <c r="Z242">
        <v>14</v>
      </c>
      <c r="AA242">
        <v>17</v>
      </c>
      <c r="AB242">
        <v>3</v>
      </c>
      <c r="AC242">
        <v>326</v>
      </c>
      <c r="AD242">
        <v>300</v>
      </c>
      <c r="AE242">
        <v>13</v>
      </c>
      <c r="AF242">
        <v>19</v>
      </c>
      <c r="AG242">
        <v>317</v>
      </c>
      <c r="AH242">
        <v>167</v>
      </c>
    </row>
    <row r="243" spans="1:34" x14ac:dyDescent="0.25">
      <c r="A243" s="22">
        <v>43739</v>
      </c>
      <c r="B243" s="19" t="str">
        <f>VLOOKUP(J243,PRACTICE!$A$1:$E$44,5,0)</f>
        <v>NW1</v>
      </c>
      <c r="J243" t="s">
        <v>52</v>
      </c>
      <c r="L243">
        <v>8368</v>
      </c>
      <c r="M243">
        <v>1832</v>
      </c>
      <c r="N243">
        <v>1846</v>
      </c>
      <c r="O243">
        <v>14</v>
      </c>
      <c r="P243">
        <v>693</v>
      </c>
      <c r="Q243">
        <v>1795</v>
      </c>
      <c r="R243">
        <v>223</v>
      </c>
      <c r="S243">
        <v>727</v>
      </c>
      <c r="T243">
        <v>8</v>
      </c>
      <c r="U243">
        <v>45</v>
      </c>
      <c r="V243">
        <v>30</v>
      </c>
      <c r="W243">
        <v>66</v>
      </c>
      <c r="X243">
        <v>35</v>
      </c>
      <c r="Y243">
        <v>15</v>
      </c>
      <c r="Z243">
        <v>14</v>
      </c>
      <c r="AA243">
        <v>10</v>
      </c>
      <c r="AB243">
        <v>0</v>
      </c>
      <c r="AC243">
        <v>223</v>
      </c>
      <c r="AD243">
        <v>202</v>
      </c>
      <c r="AE243">
        <v>13</v>
      </c>
      <c r="AF243">
        <v>30</v>
      </c>
      <c r="AG243">
        <v>566</v>
      </c>
      <c r="AH243">
        <v>0</v>
      </c>
    </row>
    <row r="244" spans="1:34" x14ac:dyDescent="0.25">
      <c r="A244" s="22">
        <v>43739</v>
      </c>
      <c r="B244" s="19" t="str">
        <f>VLOOKUP(J244,PRACTICE!$A$1:$E$44,5,0)</f>
        <v>NW3</v>
      </c>
      <c r="J244" t="s">
        <v>53</v>
      </c>
      <c r="L244">
        <v>9382</v>
      </c>
      <c r="M244">
        <v>1636</v>
      </c>
      <c r="N244">
        <v>1638</v>
      </c>
      <c r="O244">
        <v>3</v>
      </c>
      <c r="P244">
        <v>554</v>
      </c>
      <c r="Q244">
        <v>1565</v>
      </c>
      <c r="R244">
        <v>251</v>
      </c>
      <c r="S244">
        <v>607</v>
      </c>
      <c r="T244">
        <v>5</v>
      </c>
      <c r="U244">
        <v>56</v>
      </c>
      <c r="V244">
        <v>37</v>
      </c>
      <c r="W244">
        <v>192</v>
      </c>
      <c r="X244">
        <v>24</v>
      </c>
      <c r="Y244">
        <v>7</v>
      </c>
      <c r="Z244">
        <v>7</v>
      </c>
      <c r="AA244">
        <v>15</v>
      </c>
      <c r="AB244">
        <v>12</v>
      </c>
      <c r="AC244">
        <v>251</v>
      </c>
      <c r="AD244">
        <v>238</v>
      </c>
      <c r="AE244">
        <v>18</v>
      </c>
      <c r="AF244">
        <v>35</v>
      </c>
      <c r="AG244">
        <v>1159</v>
      </c>
      <c r="AH244">
        <v>39</v>
      </c>
    </row>
    <row r="245" spans="1:34" x14ac:dyDescent="0.25">
      <c r="A245" s="22">
        <v>43739</v>
      </c>
      <c r="B245" s="19" t="str">
        <f>VLOOKUP(J245,PRACTICE!$A$1:$E$44,5,0)</f>
        <v>NW3</v>
      </c>
      <c r="J245" t="s">
        <v>54</v>
      </c>
      <c r="L245">
        <v>6646</v>
      </c>
      <c r="M245">
        <v>1254</v>
      </c>
      <c r="N245">
        <v>1258</v>
      </c>
      <c r="O245">
        <v>4</v>
      </c>
      <c r="P245">
        <v>466</v>
      </c>
      <c r="Q245">
        <v>1237</v>
      </c>
      <c r="R245">
        <v>206</v>
      </c>
      <c r="S245">
        <v>502</v>
      </c>
      <c r="T245">
        <v>11</v>
      </c>
      <c r="U245">
        <v>28</v>
      </c>
      <c r="V245">
        <v>15</v>
      </c>
      <c r="W245">
        <v>26</v>
      </c>
      <c r="X245">
        <v>7</v>
      </c>
      <c r="Y245">
        <v>18</v>
      </c>
      <c r="Z245">
        <v>17</v>
      </c>
      <c r="AA245">
        <v>11</v>
      </c>
      <c r="AB245">
        <v>7</v>
      </c>
      <c r="AC245">
        <v>206</v>
      </c>
      <c r="AD245">
        <v>194</v>
      </c>
      <c r="AE245">
        <v>7</v>
      </c>
      <c r="AF245">
        <v>3</v>
      </c>
      <c r="AG245">
        <v>263</v>
      </c>
      <c r="AH245">
        <v>27</v>
      </c>
    </row>
    <row r="246" spans="1:34" x14ac:dyDescent="0.25">
      <c r="A246" s="22">
        <v>43739</v>
      </c>
      <c r="B246" s="19" t="str">
        <f>VLOOKUP(J246,PRACTICE!$A$1:$E$44,5,0)</f>
        <v>NW6</v>
      </c>
      <c r="J246" t="s">
        <v>55</v>
      </c>
      <c r="L246">
        <v>5678</v>
      </c>
      <c r="M246">
        <v>995</v>
      </c>
      <c r="N246">
        <v>1000</v>
      </c>
      <c r="O246">
        <v>6</v>
      </c>
      <c r="P246">
        <v>483</v>
      </c>
      <c r="Q246">
        <v>981</v>
      </c>
      <c r="R246">
        <v>130</v>
      </c>
      <c r="S246">
        <v>498</v>
      </c>
      <c r="T246">
        <v>1</v>
      </c>
      <c r="U246">
        <v>9</v>
      </c>
      <c r="V246">
        <v>5</v>
      </c>
      <c r="W246">
        <v>24</v>
      </c>
      <c r="X246">
        <v>5</v>
      </c>
      <c r="Y246">
        <v>6</v>
      </c>
      <c r="Z246">
        <v>6</v>
      </c>
      <c r="AA246">
        <v>7</v>
      </c>
      <c r="AB246">
        <v>3</v>
      </c>
      <c r="AC246">
        <v>130</v>
      </c>
      <c r="AD246">
        <v>111</v>
      </c>
      <c r="AE246">
        <v>0</v>
      </c>
      <c r="AF246">
        <v>10</v>
      </c>
      <c r="AG246">
        <v>558</v>
      </c>
      <c r="AH246">
        <v>70</v>
      </c>
    </row>
    <row r="247" spans="1:34" x14ac:dyDescent="0.25">
      <c r="A247" s="22">
        <v>43739</v>
      </c>
      <c r="B247" s="19" t="str">
        <f>VLOOKUP(J247,PRACTICE!$A$1:$E$44,5,0)</f>
        <v>NW6</v>
      </c>
      <c r="J247" t="s">
        <v>371</v>
      </c>
      <c r="L247">
        <v>15491</v>
      </c>
      <c r="M247">
        <v>3017</v>
      </c>
      <c r="N247">
        <v>3025</v>
      </c>
      <c r="O247">
        <v>8</v>
      </c>
      <c r="P247">
        <v>1276</v>
      </c>
      <c r="Q247">
        <v>2915</v>
      </c>
      <c r="R247">
        <v>400</v>
      </c>
      <c r="S247">
        <v>1358</v>
      </c>
      <c r="T247">
        <v>483</v>
      </c>
      <c r="U247">
        <v>84</v>
      </c>
      <c r="V247">
        <v>49</v>
      </c>
      <c r="W247">
        <v>99</v>
      </c>
      <c r="X247">
        <v>67</v>
      </c>
      <c r="Y247">
        <v>26</v>
      </c>
      <c r="Z247">
        <v>21</v>
      </c>
      <c r="AA247">
        <v>29</v>
      </c>
      <c r="AB247">
        <v>17</v>
      </c>
      <c r="AC247">
        <v>400</v>
      </c>
      <c r="AD247">
        <v>347</v>
      </c>
      <c r="AE247">
        <v>19</v>
      </c>
      <c r="AF247">
        <v>55</v>
      </c>
      <c r="AG247">
        <v>1482</v>
      </c>
      <c r="AH247">
        <v>151</v>
      </c>
    </row>
    <row r="248" spans="1:34" x14ac:dyDescent="0.25">
      <c r="A248" s="22">
        <v>43739</v>
      </c>
      <c r="B248" s="19" t="str">
        <f>VLOOKUP(J248,PRACTICE!$A$1:$E$44,5,0)</f>
        <v>NW1</v>
      </c>
      <c r="J248" t="s">
        <v>56</v>
      </c>
      <c r="L248">
        <v>14613</v>
      </c>
      <c r="M248">
        <v>1635</v>
      </c>
      <c r="N248">
        <v>1642</v>
      </c>
      <c r="O248">
        <v>7</v>
      </c>
      <c r="P248">
        <v>477</v>
      </c>
      <c r="Q248">
        <v>1618</v>
      </c>
      <c r="R248">
        <v>355</v>
      </c>
      <c r="S248">
        <v>539</v>
      </c>
      <c r="T248">
        <v>165</v>
      </c>
      <c r="U248">
        <v>35</v>
      </c>
      <c r="V248">
        <v>22</v>
      </c>
      <c r="W248">
        <v>37</v>
      </c>
      <c r="X248">
        <v>19</v>
      </c>
      <c r="Y248">
        <v>15</v>
      </c>
      <c r="Z248">
        <v>15</v>
      </c>
      <c r="AA248">
        <v>17</v>
      </c>
      <c r="AB248">
        <v>14</v>
      </c>
      <c r="AC248">
        <v>355</v>
      </c>
      <c r="AD248">
        <v>350</v>
      </c>
      <c r="AE248">
        <v>7</v>
      </c>
      <c r="AF248">
        <v>9</v>
      </c>
      <c r="AG248">
        <v>239</v>
      </c>
      <c r="AH248">
        <v>60</v>
      </c>
    </row>
    <row r="249" spans="1:34" x14ac:dyDescent="0.25">
      <c r="A249" s="22">
        <v>43739</v>
      </c>
      <c r="B249" s="19" t="str">
        <f>VLOOKUP(J249,PRACTICE!$A$1:$E$44,5,0)</f>
        <v>NW8</v>
      </c>
      <c r="J249" t="s">
        <v>57</v>
      </c>
      <c r="L249">
        <v>8809</v>
      </c>
      <c r="M249">
        <v>1633</v>
      </c>
      <c r="N249">
        <v>1634</v>
      </c>
      <c r="O249">
        <v>1</v>
      </c>
      <c r="P249">
        <v>791</v>
      </c>
      <c r="Q249">
        <v>1613</v>
      </c>
      <c r="R249">
        <v>218</v>
      </c>
      <c r="S249">
        <v>820</v>
      </c>
      <c r="T249">
        <v>88</v>
      </c>
      <c r="U249">
        <v>18</v>
      </c>
      <c r="V249">
        <v>6</v>
      </c>
      <c r="W249">
        <v>36</v>
      </c>
      <c r="X249">
        <v>5</v>
      </c>
      <c r="Y249">
        <v>13</v>
      </c>
      <c r="Z249">
        <v>13</v>
      </c>
      <c r="AA249">
        <v>12</v>
      </c>
      <c r="AB249">
        <v>9</v>
      </c>
      <c r="AC249">
        <v>218</v>
      </c>
      <c r="AD249">
        <v>202</v>
      </c>
      <c r="AE249">
        <v>6</v>
      </c>
      <c r="AF249">
        <v>5</v>
      </c>
      <c r="AG249">
        <v>721</v>
      </c>
      <c r="AH249">
        <v>82</v>
      </c>
    </row>
    <row r="250" spans="1:34" x14ac:dyDescent="0.25">
      <c r="A250" s="22">
        <v>43739</v>
      </c>
      <c r="B250" s="19" t="str">
        <f>VLOOKUP(J250,PRACTICE!$A$1:$E$44,5,0)</f>
        <v>NW8</v>
      </c>
      <c r="J250" t="s">
        <v>58</v>
      </c>
      <c r="L250">
        <v>9301</v>
      </c>
      <c r="M250">
        <v>1897</v>
      </c>
      <c r="N250">
        <v>1901</v>
      </c>
      <c r="O250">
        <v>4</v>
      </c>
      <c r="P250">
        <v>795</v>
      </c>
      <c r="Q250">
        <v>1866</v>
      </c>
      <c r="R250">
        <v>280</v>
      </c>
      <c r="S250">
        <v>864</v>
      </c>
      <c r="T250">
        <v>491</v>
      </c>
      <c r="U250">
        <v>11</v>
      </c>
      <c r="V250">
        <v>8</v>
      </c>
      <c r="W250">
        <v>17</v>
      </c>
      <c r="X250">
        <v>8</v>
      </c>
      <c r="Y250">
        <v>12</v>
      </c>
      <c r="Z250">
        <v>12</v>
      </c>
      <c r="AA250">
        <v>4</v>
      </c>
      <c r="AB250">
        <v>4</v>
      </c>
      <c r="AC250">
        <v>280</v>
      </c>
      <c r="AD250">
        <v>276</v>
      </c>
      <c r="AE250">
        <v>23</v>
      </c>
      <c r="AF250">
        <v>12</v>
      </c>
      <c r="AG250">
        <v>675</v>
      </c>
      <c r="AH250">
        <v>89</v>
      </c>
    </row>
    <row r="251" spans="1:34" x14ac:dyDescent="0.25">
      <c r="A251" s="22">
        <v>43739</v>
      </c>
      <c r="B251" s="19" t="str">
        <f>VLOOKUP(J251,PRACTICE!$A$1:$E$44,5,0)</f>
        <v>NW6</v>
      </c>
      <c r="J251" t="s">
        <v>59</v>
      </c>
      <c r="L251">
        <v>4377</v>
      </c>
      <c r="M251">
        <v>857</v>
      </c>
      <c r="N251">
        <v>860</v>
      </c>
      <c r="O251">
        <v>4</v>
      </c>
      <c r="P251">
        <v>229</v>
      </c>
      <c r="Q251">
        <v>839</v>
      </c>
      <c r="R251">
        <v>143</v>
      </c>
      <c r="S251">
        <v>275</v>
      </c>
      <c r="T251">
        <v>14</v>
      </c>
      <c r="U251">
        <v>10</v>
      </c>
      <c r="V251">
        <v>5</v>
      </c>
      <c r="W251">
        <v>9</v>
      </c>
      <c r="X251">
        <v>5</v>
      </c>
      <c r="Y251">
        <v>4</v>
      </c>
      <c r="Z251">
        <v>4</v>
      </c>
      <c r="AA251">
        <v>11</v>
      </c>
      <c r="AB251">
        <v>7</v>
      </c>
      <c r="AC251">
        <v>143</v>
      </c>
      <c r="AD251">
        <v>138</v>
      </c>
      <c r="AE251">
        <v>3</v>
      </c>
      <c r="AF251">
        <v>2</v>
      </c>
      <c r="AG251">
        <v>72</v>
      </c>
      <c r="AH251">
        <v>98</v>
      </c>
    </row>
    <row r="252" spans="1:34" x14ac:dyDescent="0.25">
      <c r="A252" s="22">
        <v>43739</v>
      </c>
      <c r="B252" s="19" t="str">
        <f>VLOOKUP(J252,PRACTICE!$A$1:$E$44,5,0)</f>
        <v>NW4</v>
      </c>
      <c r="J252" t="s">
        <v>60</v>
      </c>
      <c r="L252">
        <v>11064</v>
      </c>
      <c r="M252">
        <v>1946</v>
      </c>
      <c r="N252">
        <v>1955</v>
      </c>
      <c r="O252">
        <v>9</v>
      </c>
      <c r="P252">
        <v>566</v>
      </c>
      <c r="Q252">
        <v>1922</v>
      </c>
      <c r="R252">
        <v>358</v>
      </c>
      <c r="S252">
        <v>675</v>
      </c>
      <c r="T252">
        <v>79</v>
      </c>
      <c r="U252">
        <v>24</v>
      </c>
      <c r="V252">
        <v>15</v>
      </c>
      <c r="W252">
        <v>23</v>
      </c>
      <c r="X252">
        <v>14</v>
      </c>
      <c r="Y252">
        <v>12</v>
      </c>
      <c r="Z252">
        <v>12</v>
      </c>
      <c r="AA252">
        <v>17</v>
      </c>
      <c r="AB252">
        <v>12</v>
      </c>
      <c r="AC252">
        <v>358</v>
      </c>
      <c r="AD252">
        <v>357</v>
      </c>
      <c r="AE252">
        <v>17</v>
      </c>
      <c r="AF252">
        <v>13</v>
      </c>
      <c r="AG252">
        <v>703</v>
      </c>
      <c r="AH252">
        <v>158</v>
      </c>
    </row>
    <row r="253" spans="1:34" x14ac:dyDescent="0.25">
      <c r="A253" s="22">
        <v>43739</v>
      </c>
      <c r="B253" s="19" t="str">
        <f>VLOOKUP(J253,PRACTICE!$A$1:$E$44,5,0)</f>
        <v>NW5</v>
      </c>
      <c r="J253" t="s">
        <v>61</v>
      </c>
      <c r="L253">
        <v>5627</v>
      </c>
      <c r="M253">
        <v>1103</v>
      </c>
      <c r="N253">
        <v>1113</v>
      </c>
      <c r="O253">
        <v>11</v>
      </c>
      <c r="P253">
        <v>506</v>
      </c>
      <c r="Q253">
        <v>1091</v>
      </c>
      <c r="R253">
        <v>206</v>
      </c>
      <c r="S253">
        <v>549</v>
      </c>
      <c r="T253">
        <v>39</v>
      </c>
      <c r="U253">
        <v>17</v>
      </c>
      <c r="V253">
        <v>11</v>
      </c>
      <c r="W253">
        <v>15</v>
      </c>
      <c r="X253">
        <v>7</v>
      </c>
      <c r="Y253">
        <v>21</v>
      </c>
      <c r="Z253">
        <v>16</v>
      </c>
      <c r="AA253">
        <v>5</v>
      </c>
      <c r="AB253">
        <v>2</v>
      </c>
      <c r="AC253">
        <v>206</v>
      </c>
      <c r="AD253">
        <v>174</v>
      </c>
      <c r="AE253">
        <v>9</v>
      </c>
      <c r="AF253">
        <v>16</v>
      </c>
      <c r="AG253">
        <v>352</v>
      </c>
      <c r="AH253">
        <v>7</v>
      </c>
    </row>
    <row r="254" spans="1:34" x14ac:dyDescent="0.25">
      <c r="A254" s="22">
        <v>43739</v>
      </c>
      <c r="B254" s="19" t="str">
        <f>VLOOKUP(J254,PRACTICE!$A$1:$E$44,5,0)</f>
        <v>NW7</v>
      </c>
      <c r="J254" t="s">
        <v>62</v>
      </c>
      <c r="L254">
        <v>8761</v>
      </c>
      <c r="M254">
        <v>1413</v>
      </c>
      <c r="N254">
        <v>1418</v>
      </c>
      <c r="O254">
        <v>6</v>
      </c>
      <c r="P254">
        <v>657</v>
      </c>
      <c r="Q254">
        <v>1396</v>
      </c>
      <c r="R254">
        <v>203</v>
      </c>
      <c r="S254">
        <v>721</v>
      </c>
      <c r="T254">
        <v>46</v>
      </c>
      <c r="U254">
        <v>27</v>
      </c>
      <c r="V254">
        <v>18</v>
      </c>
      <c r="W254">
        <v>21</v>
      </c>
      <c r="X254">
        <v>17</v>
      </c>
      <c r="Y254">
        <v>10</v>
      </c>
      <c r="Z254">
        <v>10</v>
      </c>
      <c r="AA254">
        <v>15</v>
      </c>
      <c r="AB254">
        <v>14</v>
      </c>
      <c r="AC254">
        <v>203</v>
      </c>
      <c r="AD254">
        <v>201</v>
      </c>
      <c r="AE254">
        <v>16</v>
      </c>
      <c r="AF254">
        <v>10</v>
      </c>
      <c r="AG254">
        <v>794</v>
      </c>
      <c r="AH254">
        <v>1</v>
      </c>
    </row>
    <row r="255" spans="1:34" x14ac:dyDescent="0.25">
      <c r="A255" s="22">
        <v>43739</v>
      </c>
      <c r="B255" s="19" t="str">
        <f>VLOOKUP(J255,PRACTICE!$A$1:$E$44,5,0)</f>
        <v>NW8</v>
      </c>
      <c r="J255" t="s">
        <v>63</v>
      </c>
      <c r="L255">
        <v>12192</v>
      </c>
      <c r="M255">
        <v>2961</v>
      </c>
      <c r="N255">
        <v>2962</v>
      </c>
      <c r="O255">
        <v>1</v>
      </c>
      <c r="P255">
        <v>1414</v>
      </c>
      <c r="Q255">
        <v>2915</v>
      </c>
      <c r="R255">
        <v>413</v>
      </c>
      <c r="S255">
        <v>1544</v>
      </c>
      <c r="T255">
        <v>350</v>
      </c>
      <c r="U255">
        <v>40</v>
      </c>
      <c r="V255">
        <v>20</v>
      </c>
      <c r="W255">
        <v>45</v>
      </c>
      <c r="X255">
        <v>25</v>
      </c>
      <c r="Y255">
        <v>40</v>
      </c>
      <c r="Z255">
        <v>38</v>
      </c>
      <c r="AA255">
        <v>16</v>
      </c>
      <c r="AB255">
        <v>5</v>
      </c>
      <c r="AC255">
        <v>413</v>
      </c>
      <c r="AD255">
        <v>351</v>
      </c>
      <c r="AE255">
        <v>19</v>
      </c>
      <c r="AF255">
        <v>21</v>
      </c>
      <c r="AG255">
        <v>1425</v>
      </c>
      <c r="AH255">
        <v>175</v>
      </c>
    </row>
    <row r="256" spans="1:34" x14ac:dyDescent="0.25">
      <c r="A256" s="22">
        <v>43739</v>
      </c>
      <c r="B256" s="19" t="str">
        <f>VLOOKUP(J256,PRACTICE!$A$1:$E$44,5,0)</f>
        <v>NW6</v>
      </c>
      <c r="J256" t="s">
        <v>64</v>
      </c>
      <c r="L256">
        <v>13890</v>
      </c>
      <c r="M256">
        <v>2042</v>
      </c>
      <c r="N256">
        <v>2052</v>
      </c>
      <c r="O256">
        <v>10</v>
      </c>
      <c r="P256">
        <v>815</v>
      </c>
      <c r="Q256">
        <v>1979</v>
      </c>
      <c r="R256">
        <v>276</v>
      </c>
      <c r="S256">
        <v>835</v>
      </c>
      <c r="T256">
        <v>50</v>
      </c>
      <c r="U256">
        <v>37</v>
      </c>
      <c r="V256">
        <v>22</v>
      </c>
      <c r="W256">
        <v>53</v>
      </c>
      <c r="X256">
        <v>27</v>
      </c>
      <c r="Y256">
        <v>6</v>
      </c>
      <c r="Z256">
        <v>6</v>
      </c>
      <c r="AA256">
        <v>19</v>
      </c>
      <c r="AB256">
        <v>10</v>
      </c>
      <c r="AC256">
        <v>276</v>
      </c>
      <c r="AD256">
        <v>273</v>
      </c>
      <c r="AE256">
        <v>13</v>
      </c>
      <c r="AF256">
        <v>24</v>
      </c>
      <c r="AG256">
        <v>1023</v>
      </c>
      <c r="AH256">
        <v>88</v>
      </c>
    </row>
    <row r="257" spans="1:34" x14ac:dyDescent="0.25">
      <c r="A257" s="22">
        <v>43739</v>
      </c>
      <c r="B257" s="19" t="str">
        <f>VLOOKUP(J257,PRACTICE!$A$1:$E$44,5,0)</f>
        <v>NW2</v>
      </c>
      <c r="J257" t="s">
        <v>65</v>
      </c>
      <c r="L257">
        <v>14797</v>
      </c>
      <c r="M257">
        <v>2224</v>
      </c>
      <c r="N257">
        <v>2230</v>
      </c>
      <c r="O257">
        <v>6</v>
      </c>
      <c r="P257">
        <v>761</v>
      </c>
      <c r="Q257">
        <v>2205</v>
      </c>
      <c r="R257">
        <v>366</v>
      </c>
      <c r="S257">
        <v>976</v>
      </c>
      <c r="T257">
        <v>30</v>
      </c>
      <c r="U257">
        <v>80</v>
      </c>
      <c r="V257">
        <v>45</v>
      </c>
      <c r="W257">
        <v>94</v>
      </c>
      <c r="X257">
        <v>66</v>
      </c>
      <c r="Y257">
        <v>15</v>
      </c>
      <c r="Z257">
        <v>14</v>
      </c>
      <c r="AA257">
        <v>15</v>
      </c>
      <c r="AB257">
        <v>5</v>
      </c>
      <c r="AC257">
        <v>366</v>
      </c>
      <c r="AD257">
        <v>335</v>
      </c>
      <c r="AE257">
        <v>18</v>
      </c>
      <c r="AF257">
        <v>19</v>
      </c>
      <c r="AG257">
        <v>673</v>
      </c>
      <c r="AH257">
        <v>183</v>
      </c>
    </row>
    <row r="258" spans="1:34" x14ac:dyDescent="0.25">
      <c r="A258" s="22">
        <v>43739</v>
      </c>
      <c r="B258" s="19" t="str">
        <f>VLOOKUP(J258,PRACTICE!$A$1:$E$44,5,0)</f>
        <v>NW4</v>
      </c>
      <c r="J258" t="s">
        <v>66</v>
      </c>
      <c r="L258">
        <v>2113</v>
      </c>
      <c r="M258">
        <v>671</v>
      </c>
      <c r="N258">
        <v>672</v>
      </c>
      <c r="O258">
        <v>1</v>
      </c>
      <c r="P258">
        <v>162</v>
      </c>
      <c r="Q258">
        <v>664</v>
      </c>
      <c r="R258">
        <v>120</v>
      </c>
      <c r="S258">
        <v>249</v>
      </c>
      <c r="T258">
        <v>0</v>
      </c>
      <c r="U258">
        <v>12</v>
      </c>
      <c r="V258">
        <v>6</v>
      </c>
      <c r="W258">
        <v>9</v>
      </c>
      <c r="X258">
        <v>7</v>
      </c>
      <c r="Y258">
        <v>12</v>
      </c>
      <c r="Z258">
        <v>12</v>
      </c>
      <c r="AA258">
        <v>3</v>
      </c>
      <c r="AB258">
        <v>3</v>
      </c>
      <c r="AC258">
        <v>120</v>
      </c>
      <c r="AD258">
        <v>118</v>
      </c>
      <c r="AE258">
        <v>6</v>
      </c>
      <c r="AF258">
        <v>1</v>
      </c>
      <c r="AG258">
        <v>57</v>
      </c>
      <c r="AH258">
        <v>2</v>
      </c>
    </row>
    <row r="259" spans="1:34" x14ac:dyDescent="0.25">
      <c r="A259" s="22">
        <v>43739</v>
      </c>
      <c r="B259" s="19" t="str">
        <f>VLOOKUP(J259,PRACTICE!$A$1:$E$44,5,0)</f>
        <v>NW2</v>
      </c>
      <c r="J259" t="s">
        <v>67</v>
      </c>
      <c r="L259">
        <v>1105</v>
      </c>
      <c r="M259">
        <v>559</v>
      </c>
      <c r="N259">
        <v>561</v>
      </c>
      <c r="O259">
        <v>2</v>
      </c>
      <c r="P259">
        <v>127</v>
      </c>
      <c r="Q259">
        <v>553</v>
      </c>
      <c r="R259">
        <v>115</v>
      </c>
      <c r="S259">
        <v>208</v>
      </c>
      <c r="T259">
        <v>8</v>
      </c>
      <c r="U259">
        <v>9</v>
      </c>
      <c r="V259">
        <v>7</v>
      </c>
      <c r="W259">
        <v>15</v>
      </c>
      <c r="X259">
        <v>9</v>
      </c>
      <c r="Y259">
        <v>5</v>
      </c>
      <c r="Z259">
        <v>3</v>
      </c>
      <c r="AA259">
        <v>3</v>
      </c>
      <c r="AB259">
        <v>0</v>
      </c>
      <c r="AC259">
        <v>115</v>
      </c>
      <c r="AD259">
        <v>106</v>
      </c>
      <c r="AE259">
        <v>2</v>
      </c>
      <c r="AF259">
        <v>3</v>
      </c>
      <c r="AG259">
        <v>91</v>
      </c>
      <c r="AH259">
        <v>1</v>
      </c>
    </row>
    <row r="260" spans="1:34" x14ac:dyDescent="0.25">
      <c r="A260" s="22">
        <v>43739</v>
      </c>
      <c r="B260" s="19" t="str">
        <f>VLOOKUP(J260,PRACTICE!$A$1:$E$44,5,0)</f>
        <v>NW8</v>
      </c>
      <c r="J260" t="s">
        <v>68</v>
      </c>
      <c r="L260">
        <v>23562</v>
      </c>
      <c r="M260">
        <v>5007</v>
      </c>
      <c r="N260">
        <v>5016</v>
      </c>
      <c r="O260">
        <v>9</v>
      </c>
      <c r="P260">
        <v>2540</v>
      </c>
      <c r="Q260">
        <v>4952</v>
      </c>
      <c r="R260">
        <v>585</v>
      </c>
      <c r="S260">
        <v>2763</v>
      </c>
      <c r="T260">
        <v>843</v>
      </c>
      <c r="U260">
        <v>34</v>
      </c>
      <c r="V260">
        <v>21</v>
      </c>
      <c r="W260">
        <v>38</v>
      </c>
      <c r="X260">
        <v>19</v>
      </c>
      <c r="Y260">
        <v>22</v>
      </c>
      <c r="Z260">
        <v>22</v>
      </c>
      <c r="AA260">
        <v>31</v>
      </c>
      <c r="AB260">
        <v>22</v>
      </c>
      <c r="AC260">
        <v>585</v>
      </c>
      <c r="AD260">
        <v>565</v>
      </c>
      <c r="AE260">
        <v>28</v>
      </c>
      <c r="AF260">
        <v>9</v>
      </c>
      <c r="AG260">
        <v>1869</v>
      </c>
      <c r="AH260">
        <v>17</v>
      </c>
    </row>
    <row r="261" spans="1:34" x14ac:dyDescent="0.25">
      <c r="A261" s="22">
        <v>43739</v>
      </c>
      <c r="B261" s="19" t="str">
        <f>VLOOKUP(J261,PRACTICE!$A$1:$E$44,5,0)</f>
        <v>NW1</v>
      </c>
      <c r="J261" t="s">
        <v>69</v>
      </c>
      <c r="L261">
        <v>4873</v>
      </c>
      <c r="M261">
        <v>859</v>
      </c>
      <c r="N261">
        <v>862</v>
      </c>
      <c r="O261">
        <v>3</v>
      </c>
      <c r="P261">
        <v>331</v>
      </c>
      <c r="Q261">
        <v>838</v>
      </c>
      <c r="R261">
        <v>158</v>
      </c>
      <c r="S261">
        <v>337</v>
      </c>
      <c r="T261">
        <v>0</v>
      </c>
      <c r="U261">
        <v>17</v>
      </c>
      <c r="V261">
        <v>4</v>
      </c>
      <c r="W261">
        <v>16</v>
      </c>
      <c r="X261">
        <v>4</v>
      </c>
      <c r="Y261">
        <v>6</v>
      </c>
      <c r="Z261">
        <v>6</v>
      </c>
      <c r="AA261">
        <v>2</v>
      </c>
      <c r="AB261">
        <v>2</v>
      </c>
      <c r="AC261">
        <v>158</v>
      </c>
      <c r="AD261">
        <v>148</v>
      </c>
      <c r="AE261">
        <v>8</v>
      </c>
      <c r="AF261">
        <v>5</v>
      </c>
      <c r="AG261">
        <v>75</v>
      </c>
      <c r="AH261">
        <v>13</v>
      </c>
    </row>
    <row r="262" spans="1:34" x14ac:dyDescent="0.25">
      <c r="A262" s="22">
        <v>43739</v>
      </c>
      <c r="B262" s="19" t="str">
        <f>VLOOKUP(J262,PRACTICE!$A$1:$E$44,5,0)</f>
        <v>NW6</v>
      </c>
      <c r="J262" t="s">
        <v>70</v>
      </c>
      <c r="L262">
        <v>14010</v>
      </c>
      <c r="M262">
        <v>1971</v>
      </c>
      <c r="N262">
        <v>1977</v>
      </c>
      <c r="O262">
        <v>6</v>
      </c>
      <c r="P262">
        <v>962</v>
      </c>
      <c r="Q262">
        <v>1933</v>
      </c>
      <c r="R262">
        <v>249</v>
      </c>
      <c r="S262">
        <v>991</v>
      </c>
      <c r="T262">
        <v>185</v>
      </c>
      <c r="U262">
        <v>32</v>
      </c>
      <c r="V262">
        <v>24</v>
      </c>
      <c r="W262">
        <v>44</v>
      </c>
      <c r="X262">
        <v>20</v>
      </c>
      <c r="Y262">
        <v>9</v>
      </c>
      <c r="Z262">
        <v>9</v>
      </c>
      <c r="AA262">
        <v>12</v>
      </c>
      <c r="AB262">
        <v>4</v>
      </c>
      <c r="AC262">
        <v>249</v>
      </c>
      <c r="AD262">
        <v>226</v>
      </c>
      <c r="AE262">
        <v>14</v>
      </c>
      <c r="AF262">
        <v>17</v>
      </c>
      <c r="AG262">
        <v>921</v>
      </c>
      <c r="AH262">
        <v>95</v>
      </c>
    </row>
    <row r="263" spans="1:34" x14ac:dyDescent="0.25">
      <c r="A263" s="22">
        <v>43770</v>
      </c>
      <c r="B263" s="19" t="e">
        <f>VLOOKUP(J263,PRACTICE!$A$1:$E$44,5,0)</f>
        <v>#N/A</v>
      </c>
      <c r="C263" t="s">
        <v>391</v>
      </c>
      <c r="E263" t="s">
        <v>372</v>
      </c>
      <c r="G263" t="s">
        <v>373</v>
      </c>
      <c r="H263">
        <v>649927</v>
      </c>
      <c r="K263" t="s">
        <v>374</v>
      </c>
      <c r="L263" t="s">
        <v>375</v>
      </c>
      <c r="M263" t="s">
        <v>401</v>
      </c>
      <c r="N263" t="s">
        <v>376</v>
      </c>
      <c r="O263" t="s">
        <v>377</v>
      </c>
      <c r="P263" t="s">
        <v>378</v>
      </c>
      <c r="Q263" t="s">
        <v>402</v>
      </c>
      <c r="R263" t="s">
        <v>403</v>
      </c>
      <c r="S263" t="s">
        <v>418</v>
      </c>
      <c r="T263" t="s">
        <v>379</v>
      </c>
      <c r="U263" t="s">
        <v>404</v>
      </c>
      <c r="V263" t="s">
        <v>405</v>
      </c>
      <c r="W263" t="s">
        <v>380</v>
      </c>
      <c r="X263" t="s">
        <v>406</v>
      </c>
      <c r="Y263" t="s">
        <v>381</v>
      </c>
      <c r="Z263" t="s">
        <v>382</v>
      </c>
      <c r="AA263" t="s">
        <v>407</v>
      </c>
      <c r="AB263" t="s">
        <v>383</v>
      </c>
      <c r="AC263" t="s">
        <v>384</v>
      </c>
      <c r="AD263" t="s">
        <v>385</v>
      </c>
      <c r="AE263" t="s">
        <v>386</v>
      </c>
      <c r="AF263" t="s">
        <v>419</v>
      </c>
      <c r="AG263" t="s">
        <v>420</v>
      </c>
      <c r="AH263" t="s">
        <v>416</v>
      </c>
    </row>
    <row r="264" spans="1:34" x14ac:dyDescent="0.25">
      <c r="A264" s="22">
        <v>43770</v>
      </c>
      <c r="B264" s="19" t="e">
        <f>VLOOKUP(J264,PRACTICE!$A$1:$E$44,5,0)</f>
        <v>#N/A</v>
      </c>
      <c r="E264" s="20">
        <v>43773.64166666667</v>
      </c>
      <c r="G264" t="s">
        <v>387</v>
      </c>
      <c r="H264">
        <v>352823</v>
      </c>
      <c r="J264" t="s">
        <v>388</v>
      </c>
      <c r="R264"/>
    </row>
    <row r="265" spans="1:34" x14ac:dyDescent="0.25">
      <c r="A265" s="22">
        <v>43770</v>
      </c>
      <c r="B265" s="19" t="str">
        <f>VLOOKUP(J265,PRACTICE!$A$1:$E$44,5,0)</f>
        <v>NW2</v>
      </c>
      <c r="E265" t="s">
        <v>389</v>
      </c>
      <c r="G265" t="s">
        <v>390</v>
      </c>
      <c r="H265">
        <v>297104</v>
      </c>
      <c r="J265" t="s">
        <v>37</v>
      </c>
      <c r="L265">
        <v>9222</v>
      </c>
      <c r="M265">
        <v>1679</v>
      </c>
      <c r="N265">
        <v>1682</v>
      </c>
      <c r="O265">
        <v>3</v>
      </c>
      <c r="P265">
        <v>543</v>
      </c>
      <c r="Q265">
        <v>1633</v>
      </c>
      <c r="R265">
        <v>295</v>
      </c>
      <c r="S265">
        <v>578</v>
      </c>
      <c r="T265">
        <v>4</v>
      </c>
      <c r="U265">
        <v>30</v>
      </c>
      <c r="V265">
        <v>15</v>
      </c>
      <c r="W265">
        <v>37</v>
      </c>
      <c r="X265">
        <v>20</v>
      </c>
      <c r="Y265">
        <v>7</v>
      </c>
      <c r="Z265">
        <v>7</v>
      </c>
      <c r="AA265">
        <v>30</v>
      </c>
      <c r="AB265">
        <v>7</v>
      </c>
      <c r="AC265">
        <v>295</v>
      </c>
      <c r="AD265">
        <v>280</v>
      </c>
      <c r="AE265">
        <v>12</v>
      </c>
      <c r="AF265">
        <v>17</v>
      </c>
      <c r="AG265">
        <v>250</v>
      </c>
      <c r="AH265">
        <v>0</v>
      </c>
    </row>
    <row r="266" spans="1:34" x14ac:dyDescent="0.25">
      <c r="A266" s="22">
        <v>43770</v>
      </c>
      <c r="B266" s="19" t="str">
        <f>VLOOKUP(J266,PRACTICE!$A$1:$E$44,5,0)</f>
        <v>NW1</v>
      </c>
      <c r="E266" s="21">
        <v>43770</v>
      </c>
      <c r="J266" t="s">
        <v>38</v>
      </c>
      <c r="L266">
        <v>11809</v>
      </c>
      <c r="M266">
        <v>2402</v>
      </c>
      <c r="N266">
        <v>2416</v>
      </c>
      <c r="O266">
        <v>15</v>
      </c>
      <c r="P266">
        <v>809</v>
      </c>
      <c r="Q266">
        <v>2373</v>
      </c>
      <c r="R266">
        <v>354</v>
      </c>
      <c r="S266">
        <v>1008</v>
      </c>
      <c r="T266">
        <v>415</v>
      </c>
      <c r="U266">
        <v>60</v>
      </c>
      <c r="V266">
        <v>25</v>
      </c>
      <c r="W266">
        <v>65</v>
      </c>
      <c r="X266">
        <v>27</v>
      </c>
      <c r="Y266">
        <v>16</v>
      </c>
      <c r="Z266">
        <v>16</v>
      </c>
      <c r="AA266">
        <v>14</v>
      </c>
      <c r="AB266">
        <v>9</v>
      </c>
      <c r="AC266">
        <v>354</v>
      </c>
      <c r="AD266">
        <v>352</v>
      </c>
      <c r="AE266">
        <v>15</v>
      </c>
      <c r="AF266">
        <v>19</v>
      </c>
      <c r="AG266">
        <v>512</v>
      </c>
      <c r="AH266">
        <v>6</v>
      </c>
    </row>
    <row r="267" spans="1:34" x14ac:dyDescent="0.25">
      <c r="A267" s="22">
        <v>43770</v>
      </c>
      <c r="B267" s="19" t="str">
        <f>VLOOKUP(J267,PRACTICE!$A$1:$E$44,5,0)</f>
        <v>NW7</v>
      </c>
      <c r="J267" t="s">
        <v>39</v>
      </c>
      <c r="L267">
        <v>11269</v>
      </c>
      <c r="M267">
        <v>2031</v>
      </c>
      <c r="N267">
        <v>2077</v>
      </c>
      <c r="O267">
        <v>54</v>
      </c>
      <c r="P267">
        <v>816</v>
      </c>
      <c r="Q267">
        <v>1982</v>
      </c>
      <c r="R267">
        <v>276</v>
      </c>
      <c r="S267">
        <v>849</v>
      </c>
      <c r="T267">
        <v>245</v>
      </c>
      <c r="U267">
        <v>54</v>
      </c>
      <c r="V267">
        <v>40</v>
      </c>
      <c r="W267">
        <v>59</v>
      </c>
      <c r="X267">
        <v>42</v>
      </c>
      <c r="Y267">
        <v>14</v>
      </c>
      <c r="Z267">
        <v>14</v>
      </c>
      <c r="AA267">
        <v>23</v>
      </c>
      <c r="AB267">
        <v>22</v>
      </c>
      <c r="AC267">
        <v>276</v>
      </c>
      <c r="AD267">
        <v>265</v>
      </c>
      <c r="AE267">
        <v>13</v>
      </c>
      <c r="AF267">
        <v>26</v>
      </c>
      <c r="AG267">
        <v>1221</v>
      </c>
      <c r="AH267">
        <v>18</v>
      </c>
    </row>
    <row r="268" spans="1:34" x14ac:dyDescent="0.25">
      <c r="A268" s="22">
        <v>43770</v>
      </c>
      <c r="B268" s="19" t="str">
        <f>VLOOKUP(J268,PRACTICE!$A$1:$E$44,5,0)</f>
        <v>NW5</v>
      </c>
      <c r="J268" t="s">
        <v>40</v>
      </c>
      <c r="L268">
        <v>3564</v>
      </c>
      <c r="M268">
        <v>790</v>
      </c>
      <c r="N268">
        <v>791</v>
      </c>
      <c r="O268">
        <v>3</v>
      </c>
      <c r="P268">
        <v>257</v>
      </c>
      <c r="Q268">
        <v>780</v>
      </c>
      <c r="R268">
        <v>83</v>
      </c>
      <c r="S268">
        <v>327</v>
      </c>
      <c r="T268">
        <v>6</v>
      </c>
      <c r="U268">
        <v>1</v>
      </c>
      <c r="V268">
        <v>0</v>
      </c>
      <c r="W268">
        <v>9</v>
      </c>
      <c r="X268">
        <v>0</v>
      </c>
      <c r="Y268">
        <v>6</v>
      </c>
      <c r="Z268">
        <v>5</v>
      </c>
      <c r="AA268">
        <v>3</v>
      </c>
      <c r="AB268">
        <v>0</v>
      </c>
      <c r="AC268">
        <v>83</v>
      </c>
      <c r="AD268">
        <v>80</v>
      </c>
      <c r="AE268">
        <v>4</v>
      </c>
      <c r="AF268">
        <v>2</v>
      </c>
      <c r="AG268">
        <v>453</v>
      </c>
      <c r="AH268">
        <v>9</v>
      </c>
    </row>
    <row r="269" spans="1:34" x14ac:dyDescent="0.25">
      <c r="A269" s="22">
        <v>43770</v>
      </c>
      <c r="B269" s="19" t="str">
        <f>VLOOKUP(J269,PRACTICE!$A$1:$E$44,5,0)</f>
        <v>NW4</v>
      </c>
      <c r="J269" t="s">
        <v>41</v>
      </c>
      <c r="L269">
        <v>12847</v>
      </c>
      <c r="M269">
        <v>2501</v>
      </c>
      <c r="N269">
        <v>2510</v>
      </c>
      <c r="O269">
        <v>9</v>
      </c>
      <c r="P269">
        <v>784</v>
      </c>
      <c r="Q269">
        <v>2458</v>
      </c>
      <c r="R269">
        <v>415</v>
      </c>
      <c r="S269">
        <v>801</v>
      </c>
      <c r="T269">
        <v>98</v>
      </c>
      <c r="U269">
        <v>63</v>
      </c>
      <c r="V269">
        <v>42</v>
      </c>
      <c r="W269">
        <v>85</v>
      </c>
      <c r="X269">
        <v>42</v>
      </c>
      <c r="Y269">
        <v>32</v>
      </c>
      <c r="Z269">
        <v>23</v>
      </c>
      <c r="AA269">
        <v>18</v>
      </c>
      <c r="AB269">
        <v>17</v>
      </c>
      <c r="AC269">
        <v>415</v>
      </c>
      <c r="AD269">
        <v>380</v>
      </c>
      <c r="AE269">
        <v>47</v>
      </c>
      <c r="AF269">
        <v>11</v>
      </c>
      <c r="AG269">
        <v>443</v>
      </c>
      <c r="AH269">
        <v>99</v>
      </c>
    </row>
    <row r="270" spans="1:34" x14ac:dyDescent="0.25">
      <c r="A270" s="22">
        <v>43770</v>
      </c>
      <c r="B270" s="19" t="str">
        <f>VLOOKUP(J270,PRACTICE!$A$1:$E$44,5,0)</f>
        <v>NW5</v>
      </c>
      <c r="J270" t="s">
        <v>42</v>
      </c>
      <c r="L270">
        <v>13096</v>
      </c>
      <c r="M270">
        <v>3216</v>
      </c>
      <c r="N270">
        <v>3226</v>
      </c>
      <c r="O270">
        <v>17</v>
      </c>
      <c r="P270">
        <v>846</v>
      </c>
      <c r="Q270">
        <v>3179</v>
      </c>
      <c r="R270">
        <v>724</v>
      </c>
      <c r="S270">
        <v>1079</v>
      </c>
      <c r="T270">
        <v>49</v>
      </c>
      <c r="U270">
        <v>53</v>
      </c>
      <c r="V270">
        <v>26</v>
      </c>
      <c r="W270">
        <v>55</v>
      </c>
      <c r="X270">
        <v>18</v>
      </c>
      <c r="Y270">
        <v>45</v>
      </c>
      <c r="Z270">
        <v>42</v>
      </c>
      <c r="AA270">
        <v>22</v>
      </c>
      <c r="AB270">
        <v>10</v>
      </c>
      <c r="AC270">
        <v>724</v>
      </c>
      <c r="AD270">
        <v>702</v>
      </c>
      <c r="AE270">
        <v>47</v>
      </c>
      <c r="AF270">
        <v>62</v>
      </c>
      <c r="AG270">
        <v>1916</v>
      </c>
      <c r="AH270">
        <v>24</v>
      </c>
    </row>
    <row r="271" spans="1:34" x14ac:dyDescent="0.25">
      <c r="A271" s="22">
        <v>43770</v>
      </c>
      <c r="B271" s="19" t="str">
        <f>VLOOKUP(J271,PRACTICE!$A$1:$E$44,5,0)</f>
        <v>NW3</v>
      </c>
      <c r="J271" t="s">
        <v>43</v>
      </c>
      <c r="L271">
        <v>12516</v>
      </c>
      <c r="M271">
        <v>1667</v>
      </c>
      <c r="N271">
        <v>1669</v>
      </c>
      <c r="O271">
        <v>2</v>
      </c>
      <c r="P271">
        <v>589</v>
      </c>
      <c r="Q271">
        <v>1595</v>
      </c>
      <c r="R271">
        <v>264</v>
      </c>
      <c r="S271">
        <v>640</v>
      </c>
      <c r="T271">
        <v>18</v>
      </c>
      <c r="U271">
        <v>71</v>
      </c>
      <c r="V271">
        <v>57</v>
      </c>
      <c r="W271">
        <v>70</v>
      </c>
      <c r="X271">
        <v>47</v>
      </c>
      <c r="Y271">
        <v>8</v>
      </c>
      <c r="Z271">
        <v>8</v>
      </c>
      <c r="AA271">
        <v>31</v>
      </c>
      <c r="AB271">
        <v>16</v>
      </c>
      <c r="AC271">
        <v>264</v>
      </c>
      <c r="AD271">
        <v>254</v>
      </c>
      <c r="AE271">
        <v>17</v>
      </c>
      <c r="AF271">
        <v>43</v>
      </c>
      <c r="AG271">
        <v>964</v>
      </c>
      <c r="AH271">
        <v>38</v>
      </c>
    </row>
    <row r="272" spans="1:34" x14ac:dyDescent="0.25">
      <c r="A272" s="22">
        <v>43770</v>
      </c>
      <c r="B272" s="19" t="str">
        <f>VLOOKUP(J272,PRACTICE!$A$1:$E$44,5,0)</f>
        <v>NW5</v>
      </c>
      <c r="J272" t="s">
        <v>44</v>
      </c>
      <c r="L272">
        <v>7192</v>
      </c>
      <c r="M272">
        <v>1403</v>
      </c>
      <c r="N272">
        <v>1409</v>
      </c>
      <c r="O272">
        <v>6</v>
      </c>
      <c r="P272">
        <v>479</v>
      </c>
      <c r="Q272">
        <v>1375</v>
      </c>
      <c r="R272">
        <v>252</v>
      </c>
      <c r="S272">
        <v>557</v>
      </c>
      <c r="T272">
        <v>130</v>
      </c>
      <c r="U272">
        <v>11</v>
      </c>
      <c r="V272">
        <v>9</v>
      </c>
      <c r="W272">
        <v>28</v>
      </c>
      <c r="X272">
        <v>3</v>
      </c>
      <c r="Y272">
        <v>13</v>
      </c>
      <c r="Z272">
        <v>13</v>
      </c>
      <c r="AA272">
        <v>9</v>
      </c>
      <c r="AB272">
        <v>9</v>
      </c>
      <c r="AC272">
        <v>252</v>
      </c>
      <c r="AD272">
        <v>248</v>
      </c>
      <c r="AE272">
        <v>16</v>
      </c>
      <c r="AF272">
        <v>3</v>
      </c>
      <c r="AG272">
        <v>179</v>
      </c>
      <c r="AH272">
        <v>1</v>
      </c>
    </row>
    <row r="273" spans="1:34" x14ac:dyDescent="0.25">
      <c r="A273" s="22">
        <v>43770</v>
      </c>
      <c r="B273" s="19" t="str">
        <f>VLOOKUP(J273,PRACTICE!$A$1:$E$44,5,0)</f>
        <v>NW3</v>
      </c>
      <c r="J273" t="s">
        <v>45</v>
      </c>
      <c r="L273">
        <v>3533</v>
      </c>
      <c r="M273">
        <v>479</v>
      </c>
      <c r="N273">
        <v>480</v>
      </c>
      <c r="O273">
        <v>1</v>
      </c>
      <c r="P273">
        <v>100</v>
      </c>
      <c r="Q273">
        <v>475</v>
      </c>
      <c r="R273">
        <v>105</v>
      </c>
      <c r="S273">
        <v>117</v>
      </c>
      <c r="T273">
        <v>15</v>
      </c>
      <c r="U273">
        <v>22</v>
      </c>
      <c r="V273">
        <v>20</v>
      </c>
      <c r="W273">
        <v>23</v>
      </c>
      <c r="X273">
        <v>14</v>
      </c>
      <c r="Y273">
        <v>0</v>
      </c>
      <c r="Z273">
        <v>0</v>
      </c>
      <c r="AA273">
        <v>9</v>
      </c>
      <c r="AB273">
        <v>6</v>
      </c>
      <c r="AC273">
        <v>105</v>
      </c>
      <c r="AD273">
        <v>103</v>
      </c>
      <c r="AE273">
        <v>7</v>
      </c>
      <c r="AF273">
        <v>5</v>
      </c>
      <c r="AG273">
        <v>251</v>
      </c>
      <c r="AH273">
        <v>38</v>
      </c>
    </row>
    <row r="274" spans="1:34" x14ac:dyDescent="0.25">
      <c r="A274" s="22">
        <v>43770</v>
      </c>
      <c r="B274" s="19" t="str">
        <f>VLOOKUP(J274,PRACTICE!$A$1:$E$44,5,0)</f>
        <v>NW1</v>
      </c>
      <c r="J274" t="s">
        <v>46</v>
      </c>
      <c r="L274">
        <v>5286</v>
      </c>
      <c r="M274">
        <v>1014</v>
      </c>
      <c r="N274">
        <v>1018</v>
      </c>
      <c r="O274">
        <v>4</v>
      </c>
      <c r="P274">
        <v>382</v>
      </c>
      <c r="Q274">
        <v>989</v>
      </c>
      <c r="R274">
        <v>152</v>
      </c>
      <c r="S274">
        <v>399</v>
      </c>
      <c r="T274">
        <v>1</v>
      </c>
      <c r="U274">
        <v>18</v>
      </c>
      <c r="V274">
        <v>15</v>
      </c>
      <c r="W274">
        <v>38</v>
      </c>
      <c r="X274">
        <v>10</v>
      </c>
      <c r="Y274">
        <v>8</v>
      </c>
      <c r="Z274">
        <v>7</v>
      </c>
      <c r="AA274">
        <v>7</v>
      </c>
      <c r="AB274">
        <v>0</v>
      </c>
      <c r="AC274">
        <v>152</v>
      </c>
      <c r="AD274">
        <v>142</v>
      </c>
      <c r="AE274">
        <v>11</v>
      </c>
      <c r="AF274">
        <v>2</v>
      </c>
      <c r="AG274">
        <v>107</v>
      </c>
      <c r="AH274">
        <v>38</v>
      </c>
    </row>
    <row r="275" spans="1:34" x14ac:dyDescent="0.25">
      <c r="A275" s="22">
        <v>43770</v>
      </c>
      <c r="B275" s="19" t="str">
        <f>VLOOKUP(J275,PRACTICE!$A$1:$E$44,5,0)</f>
        <v>NW7</v>
      </c>
      <c r="J275" t="s">
        <v>47</v>
      </c>
      <c r="L275">
        <v>11067</v>
      </c>
      <c r="M275">
        <v>2416</v>
      </c>
      <c r="N275">
        <v>2421</v>
      </c>
      <c r="O275">
        <v>5</v>
      </c>
      <c r="P275">
        <v>856</v>
      </c>
      <c r="Q275">
        <v>2381</v>
      </c>
      <c r="R275">
        <v>349</v>
      </c>
      <c r="S275">
        <v>1027</v>
      </c>
      <c r="T275">
        <v>83</v>
      </c>
      <c r="U275">
        <v>67</v>
      </c>
      <c r="V275">
        <v>57</v>
      </c>
      <c r="W275">
        <v>51</v>
      </c>
      <c r="X275">
        <v>34</v>
      </c>
      <c r="Y275">
        <v>29</v>
      </c>
      <c r="Z275">
        <v>29</v>
      </c>
      <c r="AA275">
        <v>17</v>
      </c>
      <c r="AB275">
        <v>12</v>
      </c>
      <c r="AC275">
        <v>349</v>
      </c>
      <c r="AD275">
        <v>343</v>
      </c>
      <c r="AE275">
        <v>32</v>
      </c>
      <c r="AF275">
        <v>28</v>
      </c>
      <c r="AG275">
        <v>1540</v>
      </c>
      <c r="AH275">
        <v>21</v>
      </c>
    </row>
    <row r="276" spans="1:34" x14ac:dyDescent="0.25">
      <c r="A276" s="22">
        <v>43770</v>
      </c>
      <c r="B276" s="19" t="str">
        <f>VLOOKUP(J276,PRACTICE!$A$1:$E$44,5,0)</f>
        <v>NW5</v>
      </c>
      <c r="J276" t="s">
        <v>48</v>
      </c>
      <c r="L276">
        <v>3709</v>
      </c>
      <c r="M276">
        <v>718</v>
      </c>
      <c r="N276">
        <v>722</v>
      </c>
      <c r="O276">
        <v>5</v>
      </c>
      <c r="P276">
        <v>256</v>
      </c>
      <c r="Q276">
        <v>714</v>
      </c>
      <c r="R276">
        <v>111</v>
      </c>
      <c r="S276">
        <v>281</v>
      </c>
      <c r="T276">
        <v>1</v>
      </c>
      <c r="U276">
        <v>18</v>
      </c>
      <c r="V276">
        <v>12</v>
      </c>
      <c r="W276">
        <v>17</v>
      </c>
      <c r="X276">
        <v>11</v>
      </c>
      <c r="Y276">
        <v>13</v>
      </c>
      <c r="Z276">
        <v>13</v>
      </c>
      <c r="AA276">
        <v>1</v>
      </c>
      <c r="AB276">
        <v>1</v>
      </c>
      <c r="AC276">
        <v>111</v>
      </c>
      <c r="AD276">
        <v>111</v>
      </c>
      <c r="AE276">
        <v>6</v>
      </c>
      <c r="AF276">
        <v>2</v>
      </c>
      <c r="AG276">
        <v>81</v>
      </c>
      <c r="AH276">
        <v>0</v>
      </c>
    </row>
    <row r="277" spans="1:34" x14ac:dyDescent="0.25">
      <c r="A277" s="22">
        <v>43770</v>
      </c>
      <c r="B277" s="19" t="str">
        <f>VLOOKUP(J277,PRACTICE!$A$1:$E$44,5,0)</f>
        <v>NW7</v>
      </c>
      <c r="J277" t="s">
        <v>49</v>
      </c>
      <c r="L277">
        <v>14967</v>
      </c>
      <c r="M277">
        <v>2937</v>
      </c>
      <c r="N277">
        <v>2947</v>
      </c>
      <c r="O277">
        <v>17</v>
      </c>
      <c r="P277">
        <v>1118</v>
      </c>
      <c r="Q277">
        <v>2859</v>
      </c>
      <c r="R277">
        <v>390</v>
      </c>
      <c r="S277">
        <v>1246</v>
      </c>
      <c r="T277">
        <v>627</v>
      </c>
      <c r="U277">
        <v>71</v>
      </c>
      <c r="V277">
        <v>41</v>
      </c>
      <c r="W277">
        <v>105</v>
      </c>
      <c r="X277">
        <v>48</v>
      </c>
      <c r="Y277">
        <v>30</v>
      </c>
      <c r="Z277">
        <v>29</v>
      </c>
      <c r="AA277">
        <v>23</v>
      </c>
      <c r="AB277">
        <v>14</v>
      </c>
      <c r="AC277">
        <v>390</v>
      </c>
      <c r="AD277">
        <v>367</v>
      </c>
      <c r="AE277">
        <v>30</v>
      </c>
      <c r="AF277">
        <v>57</v>
      </c>
      <c r="AG277">
        <v>1682</v>
      </c>
      <c r="AH277">
        <v>48</v>
      </c>
    </row>
    <row r="278" spans="1:34" x14ac:dyDescent="0.25">
      <c r="A278" s="22">
        <v>43770</v>
      </c>
      <c r="B278" s="19" t="str">
        <f>VLOOKUP(J278,PRACTICE!$A$1:$E$44,5,0)</f>
        <v>NW4</v>
      </c>
      <c r="J278" t="s">
        <v>50</v>
      </c>
      <c r="L278">
        <v>10811</v>
      </c>
      <c r="M278">
        <v>2975</v>
      </c>
      <c r="N278">
        <v>2985</v>
      </c>
      <c r="O278">
        <v>10</v>
      </c>
      <c r="P278">
        <v>1362</v>
      </c>
      <c r="Q278">
        <v>2936</v>
      </c>
      <c r="R278">
        <v>329</v>
      </c>
      <c r="S278">
        <v>1468</v>
      </c>
      <c r="T278">
        <v>210</v>
      </c>
      <c r="U278">
        <v>27</v>
      </c>
      <c r="V278">
        <v>20</v>
      </c>
      <c r="W278">
        <v>29</v>
      </c>
      <c r="X278">
        <v>13</v>
      </c>
      <c r="Y278">
        <v>44</v>
      </c>
      <c r="Z278">
        <v>41</v>
      </c>
      <c r="AA278">
        <v>8</v>
      </c>
      <c r="AB278">
        <v>3</v>
      </c>
      <c r="AC278">
        <v>329</v>
      </c>
      <c r="AD278">
        <v>300</v>
      </c>
      <c r="AE278">
        <v>18</v>
      </c>
      <c r="AF278">
        <v>11</v>
      </c>
      <c r="AG278">
        <v>466</v>
      </c>
      <c r="AH278">
        <v>43</v>
      </c>
    </row>
    <row r="279" spans="1:34" x14ac:dyDescent="0.25">
      <c r="A279" s="22">
        <v>43770</v>
      </c>
      <c r="B279" s="19" t="str">
        <f>VLOOKUP(J279,PRACTICE!$A$1:$E$44,5,0)</f>
        <v>NW2</v>
      </c>
      <c r="J279" t="s">
        <v>51</v>
      </c>
      <c r="L279">
        <v>13886</v>
      </c>
      <c r="M279">
        <v>2264</v>
      </c>
      <c r="N279">
        <v>2273</v>
      </c>
      <c r="O279">
        <v>9</v>
      </c>
      <c r="P279">
        <v>1067</v>
      </c>
      <c r="Q279">
        <v>2177</v>
      </c>
      <c r="R279">
        <v>307</v>
      </c>
      <c r="S279">
        <v>1074</v>
      </c>
      <c r="T279">
        <v>14</v>
      </c>
      <c r="U279">
        <v>50</v>
      </c>
      <c r="V279">
        <v>27</v>
      </c>
      <c r="W279">
        <v>59</v>
      </c>
      <c r="X279">
        <v>34</v>
      </c>
      <c r="Y279">
        <v>12</v>
      </c>
      <c r="Z279">
        <v>12</v>
      </c>
      <c r="AA279">
        <v>20</v>
      </c>
      <c r="AB279">
        <v>3</v>
      </c>
      <c r="AC279">
        <v>307</v>
      </c>
      <c r="AD279">
        <v>282</v>
      </c>
      <c r="AE279">
        <v>13</v>
      </c>
      <c r="AF279">
        <v>19</v>
      </c>
      <c r="AG279">
        <v>316</v>
      </c>
      <c r="AH279">
        <v>178</v>
      </c>
    </row>
    <row r="280" spans="1:34" x14ac:dyDescent="0.25">
      <c r="A280" s="22">
        <v>43770</v>
      </c>
      <c r="B280" s="19" t="str">
        <f>VLOOKUP(J280,PRACTICE!$A$1:$E$44,5,0)</f>
        <v>NW1</v>
      </c>
      <c r="J280" t="s">
        <v>52</v>
      </c>
      <c r="L280">
        <v>8307</v>
      </c>
      <c r="M280">
        <v>1812</v>
      </c>
      <c r="N280">
        <v>1826</v>
      </c>
      <c r="O280">
        <v>14</v>
      </c>
      <c r="P280">
        <v>686</v>
      </c>
      <c r="Q280">
        <v>1776</v>
      </c>
      <c r="R280">
        <v>203</v>
      </c>
      <c r="S280">
        <v>710</v>
      </c>
      <c r="T280">
        <v>7</v>
      </c>
      <c r="U280">
        <v>44</v>
      </c>
      <c r="V280">
        <v>28</v>
      </c>
      <c r="W280">
        <v>68</v>
      </c>
      <c r="X280">
        <v>34</v>
      </c>
      <c r="Y280">
        <v>12</v>
      </c>
      <c r="Z280">
        <v>12</v>
      </c>
      <c r="AA280">
        <v>10</v>
      </c>
      <c r="AB280">
        <v>1</v>
      </c>
      <c r="AC280">
        <v>203</v>
      </c>
      <c r="AD280">
        <v>186</v>
      </c>
      <c r="AE280">
        <v>12</v>
      </c>
      <c r="AF280">
        <v>29</v>
      </c>
      <c r="AG280">
        <v>566</v>
      </c>
      <c r="AH280">
        <v>0</v>
      </c>
    </row>
    <row r="281" spans="1:34" x14ac:dyDescent="0.25">
      <c r="A281" s="22">
        <v>43770</v>
      </c>
      <c r="B281" s="19" t="str">
        <f>VLOOKUP(J281,PRACTICE!$A$1:$E$44,5,0)</f>
        <v>NW3</v>
      </c>
      <c r="J281" t="s">
        <v>53</v>
      </c>
      <c r="L281">
        <v>9476</v>
      </c>
      <c r="M281">
        <v>1636</v>
      </c>
      <c r="N281">
        <v>1638</v>
      </c>
      <c r="O281">
        <v>3</v>
      </c>
      <c r="P281">
        <v>565</v>
      </c>
      <c r="Q281">
        <v>1563</v>
      </c>
      <c r="R281">
        <v>250</v>
      </c>
      <c r="S281">
        <v>600</v>
      </c>
      <c r="T281">
        <v>4</v>
      </c>
      <c r="U281">
        <v>47</v>
      </c>
      <c r="V281">
        <v>30</v>
      </c>
      <c r="W281">
        <v>193</v>
      </c>
      <c r="X281">
        <v>15</v>
      </c>
      <c r="Y281">
        <v>7</v>
      </c>
      <c r="Z281">
        <v>7</v>
      </c>
      <c r="AA281">
        <v>17</v>
      </c>
      <c r="AB281">
        <v>12</v>
      </c>
      <c r="AC281">
        <v>250</v>
      </c>
      <c r="AD281">
        <v>239</v>
      </c>
      <c r="AE281">
        <v>18</v>
      </c>
      <c r="AF281">
        <v>36</v>
      </c>
      <c r="AG281">
        <v>1157</v>
      </c>
      <c r="AH281">
        <v>43</v>
      </c>
    </row>
    <row r="282" spans="1:34" x14ac:dyDescent="0.25">
      <c r="A282" s="22">
        <v>43770</v>
      </c>
      <c r="B282" s="19" t="str">
        <f>VLOOKUP(J282,PRACTICE!$A$1:$E$44,5,0)</f>
        <v>NW3</v>
      </c>
      <c r="J282" t="s">
        <v>54</v>
      </c>
      <c r="L282">
        <v>6614</v>
      </c>
      <c r="M282">
        <v>1242</v>
      </c>
      <c r="N282">
        <v>1246</v>
      </c>
      <c r="O282">
        <v>4</v>
      </c>
      <c r="P282">
        <v>446</v>
      </c>
      <c r="Q282">
        <v>1225</v>
      </c>
      <c r="R282">
        <v>217</v>
      </c>
      <c r="S282">
        <v>475</v>
      </c>
      <c r="T282">
        <v>14</v>
      </c>
      <c r="U282">
        <v>26</v>
      </c>
      <c r="V282">
        <v>16</v>
      </c>
      <c r="W282">
        <v>25</v>
      </c>
      <c r="X282">
        <v>7</v>
      </c>
      <c r="Y282">
        <v>17</v>
      </c>
      <c r="Z282">
        <v>17</v>
      </c>
      <c r="AA282">
        <v>12</v>
      </c>
      <c r="AB282">
        <v>11</v>
      </c>
      <c r="AC282">
        <v>217</v>
      </c>
      <c r="AD282">
        <v>201</v>
      </c>
      <c r="AE282">
        <v>5</v>
      </c>
      <c r="AF282">
        <v>4</v>
      </c>
      <c r="AG282">
        <v>261</v>
      </c>
      <c r="AH282">
        <v>30</v>
      </c>
    </row>
    <row r="283" spans="1:34" x14ac:dyDescent="0.25">
      <c r="A283" s="22">
        <v>43770</v>
      </c>
      <c r="B283" s="19" t="str">
        <f>VLOOKUP(J283,PRACTICE!$A$1:$E$44,5,0)</f>
        <v>NW6</v>
      </c>
      <c r="J283" t="s">
        <v>55</v>
      </c>
      <c r="L283">
        <v>5668</v>
      </c>
      <c r="M283">
        <v>992</v>
      </c>
      <c r="N283">
        <v>997</v>
      </c>
      <c r="O283">
        <v>6</v>
      </c>
      <c r="P283">
        <v>483</v>
      </c>
      <c r="Q283">
        <v>978</v>
      </c>
      <c r="R283">
        <v>127</v>
      </c>
      <c r="S283">
        <v>496</v>
      </c>
      <c r="T283">
        <v>1</v>
      </c>
      <c r="U283">
        <v>9</v>
      </c>
      <c r="V283">
        <v>5</v>
      </c>
      <c r="W283">
        <v>24</v>
      </c>
      <c r="X283">
        <v>5</v>
      </c>
      <c r="Y283">
        <v>6</v>
      </c>
      <c r="Z283">
        <v>5</v>
      </c>
      <c r="AA283">
        <v>9</v>
      </c>
      <c r="AB283">
        <v>4</v>
      </c>
      <c r="AC283">
        <v>127</v>
      </c>
      <c r="AD283">
        <v>111</v>
      </c>
      <c r="AE283">
        <v>0</v>
      </c>
      <c r="AF283">
        <v>10</v>
      </c>
      <c r="AG283">
        <v>555</v>
      </c>
      <c r="AH283">
        <v>70</v>
      </c>
    </row>
    <row r="284" spans="1:34" x14ac:dyDescent="0.25">
      <c r="A284" s="22">
        <v>43770</v>
      </c>
      <c r="B284" s="19" t="str">
        <f>VLOOKUP(J284,PRACTICE!$A$1:$E$44,5,0)</f>
        <v>NW6</v>
      </c>
      <c r="J284" t="s">
        <v>371</v>
      </c>
      <c r="L284">
        <v>15544</v>
      </c>
      <c r="M284">
        <v>3010</v>
      </c>
      <c r="N284">
        <v>3020</v>
      </c>
      <c r="O284">
        <v>10</v>
      </c>
      <c r="P284">
        <v>1292</v>
      </c>
      <c r="Q284">
        <v>2908</v>
      </c>
      <c r="R284">
        <v>388</v>
      </c>
      <c r="S284">
        <v>1344</v>
      </c>
      <c r="T284">
        <v>457</v>
      </c>
      <c r="U284">
        <v>82</v>
      </c>
      <c r="V284">
        <v>49</v>
      </c>
      <c r="W284">
        <v>101</v>
      </c>
      <c r="X284">
        <v>66</v>
      </c>
      <c r="Y284">
        <v>24</v>
      </c>
      <c r="Z284">
        <v>19</v>
      </c>
      <c r="AA284">
        <v>29</v>
      </c>
      <c r="AB284">
        <v>20</v>
      </c>
      <c r="AC284">
        <v>388</v>
      </c>
      <c r="AD284">
        <v>338</v>
      </c>
      <c r="AE284">
        <v>21</v>
      </c>
      <c r="AF284">
        <v>58</v>
      </c>
      <c r="AG284">
        <v>1473</v>
      </c>
      <c r="AH284">
        <v>153</v>
      </c>
    </row>
    <row r="285" spans="1:34" x14ac:dyDescent="0.25">
      <c r="A285" s="22">
        <v>43770</v>
      </c>
      <c r="B285" s="19" t="str">
        <f>VLOOKUP(J285,PRACTICE!$A$1:$E$44,5,0)</f>
        <v>NW1</v>
      </c>
      <c r="J285" t="s">
        <v>56</v>
      </c>
      <c r="L285">
        <v>15129</v>
      </c>
      <c r="M285">
        <v>1639</v>
      </c>
      <c r="N285">
        <v>1645</v>
      </c>
      <c r="O285">
        <v>6</v>
      </c>
      <c r="P285">
        <v>484</v>
      </c>
      <c r="Q285">
        <v>1622</v>
      </c>
      <c r="R285">
        <v>352</v>
      </c>
      <c r="S285">
        <v>531</v>
      </c>
      <c r="T285">
        <v>168</v>
      </c>
      <c r="U285">
        <v>35</v>
      </c>
      <c r="V285">
        <v>21</v>
      </c>
      <c r="W285">
        <v>38</v>
      </c>
      <c r="X285">
        <v>19</v>
      </c>
      <c r="Y285">
        <v>12</v>
      </c>
      <c r="Z285">
        <v>12</v>
      </c>
      <c r="AA285">
        <v>17</v>
      </c>
      <c r="AB285">
        <v>14</v>
      </c>
      <c r="AC285">
        <v>352</v>
      </c>
      <c r="AD285">
        <v>348</v>
      </c>
      <c r="AE285">
        <v>6</v>
      </c>
      <c r="AF285">
        <v>9</v>
      </c>
      <c r="AG285">
        <v>240</v>
      </c>
      <c r="AH285">
        <v>59</v>
      </c>
    </row>
    <row r="286" spans="1:34" x14ac:dyDescent="0.25">
      <c r="A286" s="22">
        <v>43770</v>
      </c>
      <c r="B286" s="19" t="str">
        <f>VLOOKUP(J286,PRACTICE!$A$1:$E$44,5,0)</f>
        <v>NW8</v>
      </c>
      <c r="J286" t="s">
        <v>57</v>
      </c>
      <c r="L286">
        <v>8823</v>
      </c>
      <c r="M286">
        <v>1624</v>
      </c>
      <c r="N286">
        <v>1625</v>
      </c>
      <c r="O286">
        <v>1</v>
      </c>
      <c r="P286">
        <v>779</v>
      </c>
      <c r="Q286">
        <v>1606</v>
      </c>
      <c r="R286">
        <v>215</v>
      </c>
      <c r="S286">
        <v>790</v>
      </c>
      <c r="T286">
        <v>85</v>
      </c>
      <c r="U286">
        <v>21</v>
      </c>
      <c r="V286">
        <v>8</v>
      </c>
      <c r="W286">
        <v>38</v>
      </c>
      <c r="X286">
        <v>8</v>
      </c>
      <c r="Y286">
        <v>14</v>
      </c>
      <c r="Z286">
        <v>14</v>
      </c>
      <c r="AA286">
        <v>11</v>
      </c>
      <c r="AB286">
        <v>9</v>
      </c>
      <c r="AC286">
        <v>215</v>
      </c>
      <c r="AD286">
        <v>198</v>
      </c>
      <c r="AE286">
        <v>6</v>
      </c>
      <c r="AF286">
        <v>5</v>
      </c>
      <c r="AG286">
        <v>715</v>
      </c>
      <c r="AH286">
        <v>97</v>
      </c>
    </row>
    <row r="287" spans="1:34" x14ac:dyDescent="0.25">
      <c r="A287" s="22">
        <v>43770</v>
      </c>
      <c r="B287" s="19" t="str">
        <f>VLOOKUP(J287,PRACTICE!$A$1:$E$44,5,0)</f>
        <v>NW8</v>
      </c>
      <c r="J287" t="s">
        <v>58</v>
      </c>
      <c r="L287">
        <v>9378</v>
      </c>
      <c r="M287">
        <v>1899</v>
      </c>
      <c r="N287">
        <v>1904</v>
      </c>
      <c r="O287">
        <v>5</v>
      </c>
      <c r="P287">
        <v>808</v>
      </c>
      <c r="Q287">
        <v>1872</v>
      </c>
      <c r="R287">
        <v>283</v>
      </c>
      <c r="S287">
        <v>858</v>
      </c>
      <c r="T287">
        <v>494</v>
      </c>
      <c r="U287">
        <v>10</v>
      </c>
      <c r="V287">
        <v>8</v>
      </c>
      <c r="W287">
        <v>14</v>
      </c>
      <c r="X287">
        <v>6</v>
      </c>
      <c r="Y287">
        <v>17</v>
      </c>
      <c r="Z287">
        <v>17</v>
      </c>
      <c r="AA287">
        <v>6</v>
      </c>
      <c r="AB287">
        <v>5</v>
      </c>
      <c r="AC287">
        <v>283</v>
      </c>
      <c r="AD287">
        <v>280</v>
      </c>
      <c r="AE287">
        <v>24</v>
      </c>
      <c r="AF287">
        <v>11</v>
      </c>
      <c r="AG287">
        <v>674</v>
      </c>
      <c r="AH287">
        <v>97</v>
      </c>
    </row>
    <row r="288" spans="1:34" x14ac:dyDescent="0.25">
      <c r="A288" s="22">
        <v>43770</v>
      </c>
      <c r="B288" s="19" t="str">
        <f>VLOOKUP(J288,PRACTICE!$A$1:$E$44,5,0)</f>
        <v>NW6</v>
      </c>
      <c r="J288" t="s">
        <v>59</v>
      </c>
      <c r="L288">
        <v>4375</v>
      </c>
      <c r="M288">
        <v>857</v>
      </c>
      <c r="N288">
        <v>863</v>
      </c>
      <c r="O288">
        <v>7</v>
      </c>
      <c r="P288">
        <v>229</v>
      </c>
      <c r="Q288">
        <v>839</v>
      </c>
      <c r="R288">
        <v>146</v>
      </c>
      <c r="S288">
        <v>267</v>
      </c>
      <c r="T288">
        <v>14</v>
      </c>
      <c r="U288">
        <v>8</v>
      </c>
      <c r="V288">
        <v>4</v>
      </c>
      <c r="W288">
        <v>11</v>
      </c>
      <c r="X288">
        <v>5</v>
      </c>
      <c r="Y288">
        <v>4</v>
      </c>
      <c r="Z288">
        <v>4</v>
      </c>
      <c r="AA288">
        <v>10</v>
      </c>
      <c r="AB288">
        <v>6</v>
      </c>
      <c r="AC288">
        <v>146</v>
      </c>
      <c r="AD288">
        <v>140</v>
      </c>
      <c r="AE288">
        <v>3</v>
      </c>
      <c r="AF288">
        <v>2</v>
      </c>
      <c r="AG288">
        <v>73</v>
      </c>
      <c r="AH288">
        <v>103</v>
      </c>
    </row>
    <row r="289" spans="1:34" x14ac:dyDescent="0.25">
      <c r="A289" s="22">
        <v>43770</v>
      </c>
      <c r="B289" s="19" t="str">
        <f>VLOOKUP(J289,PRACTICE!$A$1:$E$44,5,0)</f>
        <v>NW4</v>
      </c>
      <c r="J289" t="s">
        <v>60</v>
      </c>
      <c r="L289">
        <v>10967</v>
      </c>
      <c r="M289">
        <v>1919</v>
      </c>
      <c r="N289">
        <v>1931</v>
      </c>
      <c r="O289">
        <v>12</v>
      </c>
      <c r="P289">
        <v>538</v>
      </c>
      <c r="Q289">
        <v>1896</v>
      </c>
      <c r="R289">
        <v>354</v>
      </c>
      <c r="S289">
        <v>640</v>
      </c>
      <c r="T289">
        <v>79</v>
      </c>
      <c r="U289">
        <v>25</v>
      </c>
      <c r="V289">
        <v>16</v>
      </c>
      <c r="W289">
        <v>23</v>
      </c>
      <c r="X289">
        <v>14</v>
      </c>
      <c r="Y289">
        <v>11</v>
      </c>
      <c r="Z289">
        <v>11</v>
      </c>
      <c r="AA289">
        <v>17</v>
      </c>
      <c r="AB289">
        <v>16</v>
      </c>
      <c r="AC289">
        <v>354</v>
      </c>
      <c r="AD289">
        <v>354</v>
      </c>
      <c r="AE289">
        <v>14</v>
      </c>
      <c r="AF289">
        <v>13</v>
      </c>
      <c r="AG289">
        <v>694</v>
      </c>
      <c r="AH289">
        <v>157</v>
      </c>
    </row>
    <row r="290" spans="1:34" x14ac:dyDescent="0.25">
      <c r="A290" s="22">
        <v>43770</v>
      </c>
      <c r="B290" s="19" t="str">
        <f>VLOOKUP(J290,PRACTICE!$A$1:$E$44,5,0)</f>
        <v>NW5</v>
      </c>
      <c r="J290" t="s">
        <v>61</v>
      </c>
      <c r="L290">
        <v>5557</v>
      </c>
      <c r="M290">
        <v>1098</v>
      </c>
      <c r="N290">
        <v>1108</v>
      </c>
      <c r="O290">
        <v>11</v>
      </c>
      <c r="P290">
        <v>507</v>
      </c>
      <c r="Q290">
        <v>1086</v>
      </c>
      <c r="R290">
        <v>190</v>
      </c>
      <c r="S290">
        <v>546</v>
      </c>
      <c r="T290">
        <v>23</v>
      </c>
      <c r="U290">
        <v>16</v>
      </c>
      <c r="V290">
        <v>10</v>
      </c>
      <c r="W290">
        <v>16</v>
      </c>
      <c r="X290">
        <v>7</v>
      </c>
      <c r="Y290">
        <v>19</v>
      </c>
      <c r="Z290">
        <v>15</v>
      </c>
      <c r="AA290">
        <v>5</v>
      </c>
      <c r="AB290">
        <v>2</v>
      </c>
      <c r="AC290">
        <v>190</v>
      </c>
      <c r="AD290">
        <v>160</v>
      </c>
      <c r="AE290">
        <v>8</v>
      </c>
      <c r="AF290">
        <v>17</v>
      </c>
      <c r="AG290">
        <v>353</v>
      </c>
      <c r="AH290">
        <v>7</v>
      </c>
    </row>
    <row r="291" spans="1:34" x14ac:dyDescent="0.25">
      <c r="A291" s="22">
        <v>43770</v>
      </c>
      <c r="B291" s="19" t="str">
        <f>VLOOKUP(J291,PRACTICE!$A$1:$E$44,5,0)</f>
        <v>NW7</v>
      </c>
      <c r="J291" t="s">
        <v>62</v>
      </c>
      <c r="L291">
        <v>8810</v>
      </c>
      <c r="M291">
        <v>1406</v>
      </c>
      <c r="N291">
        <v>1411</v>
      </c>
      <c r="O291">
        <v>6</v>
      </c>
      <c r="P291">
        <v>644</v>
      </c>
      <c r="Q291">
        <v>1388</v>
      </c>
      <c r="R291">
        <v>209</v>
      </c>
      <c r="S291">
        <v>698</v>
      </c>
      <c r="T291">
        <v>46</v>
      </c>
      <c r="U291">
        <v>26</v>
      </c>
      <c r="V291">
        <v>17</v>
      </c>
      <c r="W291">
        <v>22</v>
      </c>
      <c r="X291">
        <v>17</v>
      </c>
      <c r="Y291">
        <v>7</v>
      </c>
      <c r="Z291">
        <v>7</v>
      </c>
      <c r="AA291">
        <v>16</v>
      </c>
      <c r="AB291">
        <v>13</v>
      </c>
      <c r="AC291">
        <v>209</v>
      </c>
      <c r="AD291">
        <v>208</v>
      </c>
      <c r="AE291">
        <v>17</v>
      </c>
      <c r="AF291">
        <v>10</v>
      </c>
      <c r="AG291">
        <v>786</v>
      </c>
      <c r="AH291">
        <v>1</v>
      </c>
    </row>
    <row r="292" spans="1:34" x14ac:dyDescent="0.25">
      <c r="A292" s="22">
        <v>43770</v>
      </c>
      <c r="B292" s="19" t="str">
        <f>VLOOKUP(J292,PRACTICE!$A$1:$E$44,5,0)</f>
        <v>NW8</v>
      </c>
      <c r="J292" t="s">
        <v>63</v>
      </c>
      <c r="L292">
        <v>12221</v>
      </c>
      <c r="M292">
        <v>2945</v>
      </c>
      <c r="N292">
        <v>2947</v>
      </c>
      <c r="O292">
        <v>2</v>
      </c>
      <c r="P292">
        <v>1400</v>
      </c>
      <c r="Q292">
        <v>2902</v>
      </c>
      <c r="R292">
        <v>411</v>
      </c>
      <c r="S292">
        <v>1510</v>
      </c>
      <c r="T292">
        <v>336</v>
      </c>
      <c r="U292">
        <v>41</v>
      </c>
      <c r="V292">
        <v>22</v>
      </c>
      <c r="W292">
        <v>46</v>
      </c>
      <c r="X292">
        <v>26</v>
      </c>
      <c r="Y292">
        <v>37</v>
      </c>
      <c r="Z292">
        <v>37</v>
      </c>
      <c r="AA292">
        <v>16</v>
      </c>
      <c r="AB292">
        <v>10</v>
      </c>
      <c r="AC292">
        <v>411</v>
      </c>
      <c r="AD292">
        <v>357</v>
      </c>
      <c r="AE292">
        <v>20</v>
      </c>
      <c r="AF292">
        <v>21</v>
      </c>
      <c r="AG292">
        <v>1414</v>
      </c>
      <c r="AH292">
        <v>184</v>
      </c>
    </row>
    <row r="293" spans="1:34" x14ac:dyDescent="0.25">
      <c r="A293" s="22">
        <v>43770</v>
      </c>
      <c r="B293" s="19" t="str">
        <f>VLOOKUP(J293,PRACTICE!$A$1:$E$44,5,0)</f>
        <v>NW6</v>
      </c>
      <c r="J293" t="s">
        <v>64</v>
      </c>
      <c r="L293">
        <v>14105</v>
      </c>
      <c r="M293">
        <v>2056</v>
      </c>
      <c r="N293">
        <v>2065</v>
      </c>
      <c r="O293">
        <v>9</v>
      </c>
      <c r="P293">
        <v>786</v>
      </c>
      <c r="Q293">
        <v>1992</v>
      </c>
      <c r="R293">
        <v>294</v>
      </c>
      <c r="S293">
        <v>802</v>
      </c>
      <c r="T293">
        <v>51</v>
      </c>
      <c r="U293">
        <v>47</v>
      </c>
      <c r="V293">
        <v>25</v>
      </c>
      <c r="W293">
        <v>46</v>
      </c>
      <c r="X293">
        <v>32</v>
      </c>
      <c r="Y293">
        <v>8</v>
      </c>
      <c r="Z293">
        <v>7</v>
      </c>
      <c r="AA293">
        <v>22</v>
      </c>
      <c r="AB293">
        <v>17</v>
      </c>
      <c r="AC293">
        <v>294</v>
      </c>
      <c r="AD293">
        <v>289</v>
      </c>
      <c r="AE293">
        <v>14</v>
      </c>
      <c r="AF293">
        <v>23</v>
      </c>
      <c r="AG293">
        <v>1027</v>
      </c>
      <c r="AH293">
        <v>100</v>
      </c>
    </row>
    <row r="294" spans="1:34" x14ac:dyDescent="0.25">
      <c r="A294" s="22">
        <v>43770</v>
      </c>
      <c r="B294" s="19" t="str">
        <f>VLOOKUP(J294,PRACTICE!$A$1:$E$44,5,0)</f>
        <v>NW2</v>
      </c>
      <c r="J294" t="s">
        <v>65</v>
      </c>
      <c r="L294">
        <v>14831</v>
      </c>
      <c r="M294">
        <v>2225</v>
      </c>
      <c r="N294">
        <v>2231</v>
      </c>
      <c r="O294">
        <v>6</v>
      </c>
      <c r="P294">
        <v>779</v>
      </c>
      <c r="Q294">
        <v>2206</v>
      </c>
      <c r="R294">
        <v>354</v>
      </c>
      <c r="S294">
        <v>947</v>
      </c>
      <c r="T294">
        <v>34</v>
      </c>
      <c r="U294">
        <v>78</v>
      </c>
      <c r="V294">
        <v>45</v>
      </c>
      <c r="W294">
        <v>96</v>
      </c>
      <c r="X294">
        <v>64</v>
      </c>
      <c r="Y294">
        <v>17</v>
      </c>
      <c r="Z294">
        <v>16</v>
      </c>
      <c r="AA294">
        <v>17</v>
      </c>
      <c r="AB294">
        <v>5</v>
      </c>
      <c r="AC294">
        <v>354</v>
      </c>
      <c r="AD294">
        <v>319</v>
      </c>
      <c r="AE294">
        <v>14</v>
      </c>
      <c r="AF294">
        <v>19</v>
      </c>
      <c r="AG294">
        <v>671</v>
      </c>
      <c r="AH294">
        <v>186</v>
      </c>
    </row>
    <row r="295" spans="1:34" x14ac:dyDescent="0.25">
      <c r="A295" s="22">
        <v>43770</v>
      </c>
      <c r="B295" s="19" t="str">
        <f>VLOOKUP(J295,PRACTICE!$A$1:$E$44,5,0)</f>
        <v>NW4</v>
      </c>
      <c r="J295" t="s">
        <v>66</v>
      </c>
      <c r="L295">
        <v>2121</v>
      </c>
      <c r="M295">
        <v>665</v>
      </c>
      <c r="N295">
        <v>666</v>
      </c>
      <c r="O295">
        <v>1</v>
      </c>
      <c r="P295">
        <v>165</v>
      </c>
      <c r="Q295">
        <v>658</v>
      </c>
      <c r="R295">
        <v>114</v>
      </c>
      <c r="S295">
        <v>241</v>
      </c>
      <c r="T295">
        <v>0</v>
      </c>
      <c r="U295">
        <v>11</v>
      </c>
      <c r="V295">
        <v>6</v>
      </c>
      <c r="W295">
        <v>8</v>
      </c>
      <c r="X295">
        <v>6</v>
      </c>
      <c r="Y295">
        <v>14</v>
      </c>
      <c r="Z295">
        <v>14</v>
      </c>
      <c r="AA295">
        <v>3</v>
      </c>
      <c r="AB295">
        <v>3</v>
      </c>
      <c r="AC295">
        <v>114</v>
      </c>
      <c r="AD295">
        <v>113</v>
      </c>
      <c r="AE295">
        <v>6</v>
      </c>
      <c r="AF295">
        <v>1</v>
      </c>
      <c r="AG295">
        <v>57</v>
      </c>
      <c r="AH295">
        <v>2</v>
      </c>
    </row>
    <row r="296" spans="1:34" x14ac:dyDescent="0.25">
      <c r="A296" s="22">
        <v>43770</v>
      </c>
      <c r="B296" s="19" t="str">
        <f>VLOOKUP(J296,PRACTICE!$A$1:$E$44,5,0)</f>
        <v>NW2</v>
      </c>
      <c r="J296" t="s">
        <v>67</v>
      </c>
      <c r="L296">
        <v>1114</v>
      </c>
      <c r="M296">
        <v>565</v>
      </c>
      <c r="N296">
        <v>567</v>
      </c>
      <c r="O296">
        <v>2</v>
      </c>
      <c r="P296">
        <v>135</v>
      </c>
      <c r="Q296">
        <v>559</v>
      </c>
      <c r="R296">
        <v>121</v>
      </c>
      <c r="S296">
        <v>202</v>
      </c>
      <c r="T296">
        <v>10</v>
      </c>
      <c r="U296">
        <v>10</v>
      </c>
      <c r="V296">
        <v>7</v>
      </c>
      <c r="W296">
        <v>15</v>
      </c>
      <c r="X296">
        <v>10</v>
      </c>
      <c r="Y296">
        <v>6</v>
      </c>
      <c r="Z296">
        <v>4</v>
      </c>
      <c r="AA296">
        <v>5</v>
      </c>
      <c r="AB296">
        <v>0</v>
      </c>
      <c r="AC296">
        <v>121</v>
      </c>
      <c r="AD296">
        <v>115</v>
      </c>
      <c r="AE296">
        <v>2</v>
      </c>
      <c r="AF296">
        <v>3</v>
      </c>
      <c r="AG296">
        <v>91</v>
      </c>
      <c r="AH296">
        <v>1</v>
      </c>
    </row>
    <row r="297" spans="1:34" x14ac:dyDescent="0.25">
      <c r="A297" s="22">
        <v>43770</v>
      </c>
      <c r="B297" s="19" t="str">
        <f>VLOOKUP(J297,PRACTICE!$A$1:$E$44,5,0)</f>
        <v>NW8</v>
      </c>
      <c r="J297" t="s">
        <v>68</v>
      </c>
      <c r="L297">
        <v>23623</v>
      </c>
      <c r="M297">
        <v>5002</v>
      </c>
      <c r="N297">
        <v>5011</v>
      </c>
      <c r="O297">
        <v>9</v>
      </c>
      <c r="P297">
        <v>2548</v>
      </c>
      <c r="Q297">
        <v>4948</v>
      </c>
      <c r="R297">
        <v>581</v>
      </c>
      <c r="S297">
        <v>2724</v>
      </c>
      <c r="T297">
        <v>929</v>
      </c>
      <c r="U297">
        <v>41</v>
      </c>
      <c r="V297">
        <v>28</v>
      </c>
      <c r="W297">
        <v>40</v>
      </c>
      <c r="X297">
        <v>24</v>
      </c>
      <c r="Y297">
        <v>24</v>
      </c>
      <c r="Z297">
        <v>23</v>
      </c>
      <c r="AA297">
        <v>35</v>
      </c>
      <c r="AB297">
        <v>26</v>
      </c>
      <c r="AC297">
        <v>581</v>
      </c>
      <c r="AD297">
        <v>559</v>
      </c>
      <c r="AE297">
        <v>31</v>
      </c>
      <c r="AF297">
        <v>9</v>
      </c>
      <c r="AG297">
        <v>1864</v>
      </c>
      <c r="AH297">
        <v>19</v>
      </c>
    </row>
    <row r="298" spans="1:34" x14ac:dyDescent="0.25">
      <c r="A298" s="22">
        <v>43770</v>
      </c>
      <c r="B298" s="19" t="str">
        <f>VLOOKUP(J298,PRACTICE!$A$1:$E$44,5,0)</f>
        <v>NW1</v>
      </c>
      <c r="J298" t="s">
        <v>69</v>
      </c>
      <c r="L298">
        <v>4845</v>
      </c>
      <c r="M298">
        <v>837</v>
      </c>
      <c r="N298">
        <v>840</v>
      </c>
      <c r="O298">
        <v>3</v>
      </c>
      <c r="P298">
        <v>311</v>
      </c>
      <c r="Q298">
        <v>816</v>
      </c>
      <c r="R298">
        <v>156</v>
      </c>
      <c r="S298">
        <v>313</v>
      </c>
      <c r="T298">
        <v>2</v>
      </c>
      <c r="U298">
        <v>16</v>
      </c>
      <c r="V298">
        <v>4</v>
      </c>
      <c r="W298">
        <v>16</v>
      </c>
      <c r="X298">
        <v>4</v>
      </c>
      <c r="Y298">
        <v>5</v>
      </c>
      <c r="Z298">
        <v>5</v>
      </c>
      <c r="AA298">
        <v>3</v>
      </c>
      <c r="AB298">
        <v>3</v>
      </c>
      <c r="AC298">
        <v>156</v>
      </c>
      <c r="AD298">
        <v>153</v>
      </c>
      <c r="AE298">
        <v>8</v>
      </c>
      <c r="AF298">
        <v>5</v>
      </c>
      <c r="AG298">
        <v>80</v>
      </c>
      <c r="AH298">
        <v>13</v>
      </c>
    </row>
    <row r="299" spans="1:34" x14ac:dyDescent="0.25">
      <c r="A299" s="22">
        <v>43770</v>
      </c>
      <c r="B299" s="19" t="str">
        <f>VLOOKUP(J299,PRACTICE!$A$1:$E$44,5,0)</f>
        <v>NW6</v>
      </c>
      <c r="J299" t="s">
        <v>70</v>
      </c>
      <c r="L299">
        <v>14071</v>
      </c>
      <c r="M299">
        <v>1969</v>
      </c>
      <c r="N299">
        <v>1976</v>
      </c>
      <c r="O299">
        <v>7</v>
      </c>
      <c r="P299">
        <v>964</v>
      </c>
      <c r="Q299">
        <v>1932</v>
      </c>
      <c r="R299">
        <v>250</v>
      </c>
      <c r="S299">
        <v>989</v>
      </c>
      <c r="T299">
        <v>182</v>
      </c>
      <c r="U299">
        <v>29</v>
      </c>
      <c r="V299">
        <v>21</v>
      </c>
      <c r="W299">
        <v>47</v>
      </c>
      <c r="X299">
        <v>18</v>
      </c>
      <c r="Y299">
        <v>11</v>
      </c>
      <c r="Z299">
        <v>11</v>
      </c>
      <c r="AA299">
        <v>11</v>
      </c>
      <c r="AB299">
        <v>3</v>
      </c>
      <c r="AC299">
        <v>250</v>
      </c>
      <c r="AD299">
        <v>226</v>
      </c>
      <c r="AE299">
        <v>15</v>
      </c>
      <c r="AF299">
        <v>18</v>
      </c>
      <c r="AG299">
        <v>919</v>
      </c>
      <c r="AH299">
        <v>98</v>
      </c>
    </row>
    <row r="300" spans="1:34" x14ac:dyDescent="0.25">
      <c r="A300" s="22">
        <v>43800</v>
      </c>
      <c r="B300" s="19" t="e">
        <f>VLOOKUP(J300,PRACTICE!$A$1:$E$44,5,0)</f>
        <v>#N/A</v>
      </c>
      <c r="C300" t="s">
        <v>391</v>
      </c>
      <c r="E300" t="s">
        <v>372</v>
      </c>
      <c r="G300" t="s">
        <v>373</v>
      </c>
      <c r="H300">
        <v>648988</v>
      </c>
      <c r="K300" t="s">
        <v>374</v>
      </c>
      <c r="L300" t="s">
        <v>375</v>
      </c>
      <c r="M300" t="s">
        <v>401</v>
      </c>
      <c r="N300" t="s">
        <v>376</v>
      </c>
      <c r="O300" t="s">
        <v>377</v>
      </c>
      <c r="P300" t="s">
        <v>378</v>
      </c>
      <c r="Q300" t="s">
        <v>402</v>
      </c>
      <c r="R300" t="s">
        <v>403</v>
      </c>
      <c r="S300" t="s">
        <v>418</v>
      </c>
      <c r="T300" t="s">
        <v>379</v>
      </c>
      <c r="U300" t="s">
        <v>404</v>
      </c>
      <c r="V300" t="s">
        <v>405</v>
      </c>
      <c r="W300" t="s">
        <v>380</v>
      </c>
      <c r="X300" t="s">
        <v>406</v>
      </c>
      <c r="Y300" t="s">
        <v>381</v>
      </c>
      <c r="Z300" t="s">
        <v>382</v>
      </c>
      <c r="AA300" t="s">
        <v>407</v>
      </c>
      <c r="AB300" t="s">
        <v>383</v>
      </c>
      <c r="AC300" t="s">
        <v>384</v>
      </c>
      <c r="AD300" t="s">
        <v>385</v>
      </c>
      <c r="AE300" t="s">
        <v>386</v>
      </c>
      <c r="AF300" t="s">
        <v>419</v>
      </c>
      <c r="AG300" t="s">
        <v>420</v>
      </c>
      <c r="AH300" t="s">
        <v>416</v>
      </c>
    </row>
    <row r="301" spans="1:34" x14ac:dyDescent="0.25">
      <c r="A301" s="22">
        <v>43800</v>
      </c>
      <c r="B301" s="19" t="e">
        <f>VLOOKUP(J301,PRACTICE!$A$1:$E$44,5,0)</f>
        <v>#N/A</v>
      </c>
      <c r="E301" s="20">
        <v>43801.460416666669</v>
      </c>
      <c r="G301" t="s">
        <v>387</v>
      </c>
      <c r="H301">
        <v>352644</v>
      </c>
      <c r="J301" t="s">
        <v>388</v>
      </c>
      <c r="R301"/>
    </row>
    <row r="302" spans="1:34" x14ac:dyDescent="0.25">
      <c r="A302" s="22">
        <v>43800</v>
      </c>
      <c r="B302" s="19" t="str">
        <f>VLOOKUP(J302,PRACTICE!$A$1:$E$44,5,0)</f>
        <v>NW2</v>
      </c>
      <c r="E302" t="s">
        <v>389</v>
      </c>
      <c r="G302" t="s">
        <v>390</v>
      </c>
      <c r="H302">
        <v>296344</v>
      </c>
      <c r="J302" t="s">
        <v>37</v>
      </c>
      <c r="L302">
        <v>9230</v>
      </c>
      <c r="M302">
        <v>1666</v>
      </c>
      <c r="N302">
        <v>1669</v>
      </c>
      <c r="O302">
        <v>3</v>
      </c>
      <c r="P302">
        <v>545</v>
      </c>
      <c r="Q302">
        <v>1622</v>
      </c>
      <c r="R302">
        <v>299</v>
      </c>
      <c r="S302">
        <v>561</v>
      </c>
      <c r="T302">
        <v>4</v>
      </c>
      <c r="U302">
        <v>32</v>
      </c>
      <c r="V302">
        <v>15</v>
      </c>
      <c r="W302">
        <v>36</v>
      </c>
      <c r="X302">
        <v>20</v>
      </c>
      <c r="Y302">
        <v>6</v>
      </c>
      <c r="Z302">
        <v>6</v>
      </c>
      <c r="AA302">
        <v>30</v>
      </c>
      <c r="AB302">
        <v>7</v>
      </c>
      <c r="AC302">
        <v>299</v>
      </c>
      <c r="AD302">
        <v>282</v>
      </c>
      <c r="AE302">
        <v>12</v>
      </c>
      <c r="AF302">
        <v>17</v>
      </c>
      <c r="AG302">
        <v>249</v>
      </c>
      <c r="AH302">
        <v>0</v>
      </c>
    </row>
    <row r="303" spans="1:34" x14ac:dyDescent="0.25">
      <c r="A303" s="22">
        <v>43800</v>
      </c>
      <c r="B303" s="19" t="str">
        <f>VLOOKUP(J303,PRACTICE!$A$1:$E$44,5,0)</f>
        <v>NW1</v>
      </c>
      <c r="E303" s="21">
        <v>43800</v>
      </c>
      <c r="J303" t="s">
        <v>38</v>
      </c>
      <c r="L303">
        <v>11894</v>
      </c>
      <c r="M303">
        <v>2405</v>
      </c>
      <c r="N303">
        <v>2419</v>
      </c>
      <c r="O303">
        <v>15</v>
      </c>
      <c r="P303">
        <v>796</v>
      </c>
      <c r="Q303">
        <v>2377</v>
      </c>
      <c r="R303">
        <v>355</v>
      </c>
      <c r="S303">
        <v>987</v>
      </c>
      <c r="T303">
        <v>511</v>
      </c>
      <c r="U303">
        <v>60</v>
      </c>
      <c r="V303">
        <v>28</v>
      </c>
      <c r="W303">
        <v>72</v>
      </c>
      <c r="X303">
        <v>28</v>
      </c>
      <c r="Y303">
        <v>16</v>
      </c>
      <c r="Z303">
        <v>16</v>
      </c>
      <c r="AA303">
        <v>14</v>
      </c>
      <c r="AB303">
        <v>8</v>
      </c>
      <c r="AC303">
        <v>355</v>
      </c>
      <c r="AD303">
        <v>353</v>
      </c>
      <c r="AE303">
        <v>14</v>
      </c>
      <c r="AF303">
        <v>19</v>
      </c>
      <c r="AG303">
        <v>514</v>
      </c>
      <c r="AH303">
        <v>6</v>
      </c>
    </row>
    <row r="304" spans="1:34" x14ac:dyDescent="0.25">
      <c r="A304" s="22">
        <v>43800</v>
      </c>
      <c r="B304" s="19" t="str">
        <f>VLOOKUP(J304,PRACTICE!$A$1:$E$44,5,0)</f>
        <v>NW7</v>
      </c>
      <c r="J304" t="s">
        <v>39</v>
      </c>
      <c r="L304">
        <v>11327</v>
      </c>
      <c r="M304">
        <v>2021</v>
      </c>
      <c r="N304">
        <v>2067</v>
      </c>
      <c r="O304">
        <v>54</v>
      </c>
      <c r="P304">
        <v>749</v>
      </c>
      <c r="Q304">
        <v>1975</v>
      </c>
      <c r="R304">
        <v>338</v>
      </c>
      <c r="S304">
        <v>774</v>
      </c>
      <c r="T304">
        <v>304</v>
      </c>
      <c r="U304">
        <v>60</v>
      </c>
      <c r="V304">
        <v>41</v>
      </c>
      <c r="W304">
        <v>56</v>
      </c>
      <c r="X304">
        <v>43</v>
      </c>
      <c r="Y304">
        <v>16</v>
      </c>
      <c r="Z304">
        <v>16</v>
      </c>
      <c r="AA304">
        <v>32</v>
      </c>
      <c r="AB304">
        <v>31</v>
      </c>
      <c r="AC304">
        <v>338</v>
      </c>
      <c r="AD304">
        <v>327</v>
      </c>
      <c r="AE304">
        <v>17</v>
      </c>
      <c r="AF304">
        <v>25</v>
      </c>
      <c r="AG304">
        <v>1218</v>
      </c>
      <c r="AH304">
        <v>19</v>
      </c>
    </row>
    <row r="305" spans="1:34" x14ac:dyDescent="0.25">
      <c r="A305" s="22">
        <v>43800</v>
      </c>
      <c r="B305" s="19" t="str">
        <f>VLOOKUP(J305,PRACTICE!$A$1:$E$44,5,0)</f>
        <v>NW5</v>
      </c>
      <c r="J305" t="s">
        <v>40</v>
      </c>
      <c r="L305">
        <v>3581</v>
      </c>
      <c r="M305">
        <v>789</v>
      </c>
      <c r="N305">
        <v>790</v>
      </c>
      <c r="O305">
        <v>3</v>
      </c>
      <c r="P305">
        <v>264</v>
      </c>
      <c r="Q305">
        <v>779</v>
      </c>
      <c r="R305">
        <v>72</v>
      </c>
      <c r="S305">
        <v>327</v>
      </c>
      <c r="T305">
        <v>7</v>
      </c>
      <c r="U305">
        <v>1</v>
      </c>
      <c r="V305">
        <v>0</v>
      </c>
      <c r="W305">
        <v>12</v>
      </c>
      <c r="X305">
        <v>0</v>
      </c>
      <c r="Y305">
        <v>6</v>
      </c>
      <c r="Z305">
        <v>5</v>
      </c>
      <c r="AA305">
        <v>3</v>
      </c>
      <c r="AB305">
        <v>0</v>
      </c>
      <c r="AC305">
        <v>72</v>
      </c>
      <c r="AD305">
        <v>69</v>
      </c>
      <c r="AE305">
        <v>4</v>
      </c>
      <c r="AF305">
        <v>2</v>
      </c>
      <c r="AG305">
        <v>452</v>
      </c>
      <c r="AH305">
        <v>9</v>
      </c>
    </row>
    <row r="306" spans="1:34" x14ac:dyDescent="0.25">
      <c r="A306" s="22">
        <v>43800</v>
      </c>
      <c r="B306" s="19" t="str">
        <f>VLOOKUP(J306,PRACTICE!$A$1:$E$44,5,0)</f>
        <v>NW4</v>
      </c>
      <c r="J306" t="s">
        <v>41</v>
      </c>
      <c r="L306">
        <v>12870</v>
      </c>
      <c r="M306">
        <v>2506</v>
      </c>
      <c r="N306">
        <v>2515</v>
      </c>
      <c r="O306">
        <v>9</v>
      </c>
      <c r="P306">
        <v>781</v>
      </c>
      <c r="Q306">
        <v>2462</v>
      </c>
      <c r="R306">
        <v>405</v>
      </c>
      <c r="S306">
        <v>787</v>
      </c>
      <c r="T306">
        <v>94</v>
      </c>
      <c r="U306">
        <v>61</v>
      </c>
      <c r="V306">
        <v>41</v>
      </c>
      <c r="W306">
        <v>91</v>
      </c>
      <c r="X306">
        <v>42</v>
      </c>
      <c r="Y306">
        <v>30</v>
      </c>
      <c r="Z306">
        <v>22</v>
      </c>
      <c r="AA306">
        <v>20</v>
      </c>
      <c r="AB306">
        <v>18</v>
      </c>
      <c r="AC306">
        <v>405</v>
      </c>
      <c r="AD306">
        <v>374</v>
      </c>
      <c r="AE306">
        <v>48</v>
      </c>
      <c r="AF306">
        <v>12</v>
      </c>
      <c r="AG306">
        <v>452</v>
      </c>
      <c r="AH306">
        <v>86</v>
      </c>
    </row>
    <row r="307" spans="1:34" x14ac:dyDescent="0.25">
      <c r="A307" s="22">
        <v>43800</v>
      </c>
      <c r="B307" s="19" t="str">
        <f>VLOOKUP(J307,PRACTICE!$A$1:$E$44,5,0)</f>
        <v>NW5</v>
      </c>
      <c r="J307" t="s">
        <v>42</v>
      </c>
      <c r="L307">
        <v>13156</v>
      </c>
      <c r="M307">
        <v>3210</v>
      </c>
      <c r="N307">
        <v>3220</v>
      </c>
      <c r="O307">
        <v>17</v>
      </c>
      <c r="P307">
        <v>837</v>
      </c>
      <c r="Q307">
        <v>3174</v>
      </c>
      <c r="R307">
        <v>720</v>
      </c>
      <c r="S307">
        <v>1046</v>
      </c>
      <c r="T307">
        <v>19</v>
      </c>
      <c r="U307">
        <v>47</v>
      </c>
      <c r="V307">
        <v>23</v>
      </c>
      <c r="W307">
        <v>54</v>
      </c>
      <c r="X307">
        <v>20</v>
      </c>
      <c r="Y307">
        <v>43</v>
      </c>
      <c r="Z307">
        <v>38</v>
      </c>
      <c r="AA307">
        <v>23</v>
      </c>
      <c r="AB307">
        <v>10</v>
      </c>
      <c r="AC307">
        <v>720</v>
      </c>
      <c r="AD307">
        <v>700</v>
      </c>
      <c r="AE307">
        <v>48</v>
      </c>
      <c r="AF307">
        <v>61</v>
      </c>
      <c r="AG307">
        <v>1901</v>
      </c>
      <c r="AH307">
        <v>24</v>
      </c>
    </row>
    <row r="308" spans="1:34" x14ac:dyDescent="0.25">
      <c r="A308" s="22">
        <v>43800</v>
      </c>
      <c r="B308" s="19" t="str">
        <f>VLOOKUP(J308,PRACTICE!$A$1:$E$44,5,0)</f>
        <v>NW3</v>
      </c>
      <c r="J308" t="s">
        <v>43</v>
      </c>
      <c r="L308">
        <v>12579</v>
      </c>
      <c r="M308">
        <v>1665</v>
      </c>
      <c r="N308">
        <v>1667</v>
      </c>
      <c r="O308">
        <v>2</v>
      </c>
      <c r="P308">
        <v>594</v>
      </c>
      <c r="Q308">
        <v>1596</v>
      </c>
      <c r="R308">
        <v>241</v>
      </c>
      <c r="S308">
        <v>623</v>
      </c>
      <c r="T308">
        <v>21</v>
      </c>
      <c r="U308">
        <v>66</v>
      </c>
      <c r="V308">
        <v>55</v>
      </c>
      <c r="W308">
        <v>73</v>
      </c>
      <c r="X308">
        <v>44</v>
      </c>
      <c r="Y308">
        <v>4</v>
      </c>
      <c r="Z308">
        <v>4</v>
      </c>
      <c r="AA308">
        <v>30</v>
      </c>
      <c r="AB308">
        <v>28</v>
      </c>
      <c r="AC308">
        <v>241</v>
      </c>
      <c r="AD308">
        <v>230</v>
      </c>
      <c r="AE308">
        <v>20</v>
      </c>
      <c r="AF308">
        <v>42</v>
      </c>
      <c r="AG308">
        <v>961</v>
      </c>
      <c r="AH308">
        <v>35</v>
      </c>
    </row>
    <row r="309" spans="1:34" x14ac:dyDescent="0.25">
      <c r="A309" s="22">
        <v>43800</v>
      </c>
      <c r="B309" s="19" t="str">
        <f>VLOOKUP(J309,PRACTICE!$A$1:$E$44,5,0)</f>
        <v>NW5</v>
      </c>
      <c r="J309" t="s">
        <v>44</v>
      </c>
      <c r="L309">
        <v>7273</v>
      </c>
      <c r="M309">
        <v>1405</v>
      </c>
      <c r="N309">
        <v>1411</v>
      </c>
      <c r="O309">
        <v>6</v>
      </c>
      <c r="P309">
        <v>488</v>
      </c>
      <c r="Q309">
        <v>1377</v>
      </c>
      <c r="R309">
        <v>245</v>
      </c>
      <c r="S309">
        <v>550</v>
      </c>
      <c r="T309">
        <v>129</v>
      </c>
      <c r="U309">
        <v>13</v>
      </c>
      <c r="V309">
        <v>9</v>
      </c>
      <c r="W309">
        <v>28</v>
      </c>
      <c r="X309">
        <v>5</v>
      </c>
      <c r="Y309">
        <v>13</v>
      </c>
      <c r="Z309">
        <v>13</v>
      </c>
      <c r="AA309">
        <v>10</v>
      </c>
      <c r="AB309">
        <v>10</v>
      </c>
      <c r="AC309">
        <v>245</v>
      </c>
      <c r="AD309">
        <v>241</v>
      </c>
      <c r="AE309">
        <v>15</v>
      </c>
      <c r="AF309">
        <v>4</v>
      </c>
      <c r="AG309">
        <v>180</v>
      </c>
      <c r="AH309">
        <v>1</v>
      </c>
    </row>
    <row r="310" spans="1:34" x14ac:dyDescent="0.25">
      <c r="A310" s="22">
        <v>43800</v>
      </c>
      <c r="B310" s="19" t="str">
        <f>VLOOKUP(J310,PRACTICE!$A$1:$E$44,5,0)</f>
        <v>NW3</v>
      </c>
      <c r="J310" t="s">
        <v>45</v>
      </c>
      <c r="L310">
        <v>3548</v>
      </c>
      <c r="M310">
        <v>473</v>
      </c>
      <c r="N310">
        <v>474</v>
      </c>
      <c r="O310">
        <v>1</v>
      </c>
      <c r="P310">
        <v>98</v>
      </c>
      <c r="Q310">
        <v>469</v>
      </c>
      <c r="R310">
        <v>106</v>
      </c>
      <c r="S310">
        <v>112</v>
      </c>
      <c r="T310">
        <v>15</v>
      </c>
      <c r="U310">
        <v>25</v>
      </c>
      <c r="V310">
        <v>22</v>
      </c>
      <c r="W310">
        <v>24</v>
      </c>
      <c r="X310">
        <v>16</v>
      </c>
      <c r="Y310">
        <v>0</v>
      </c>
      <c r="Z310">
        <v>0</v>
      </c>
      <c r="AA310">
        <v>10</v>
      </c>
      <c r="AB310">
        <v>8</v>
      </c>
      <c r="AC310">
        <v>106</v>
      </c>
      <c r="AD310">
        <v>104</v>
      </c>
      <c r="AE310">
        <v>7</v>
      </c>
      <c r="AF310">
        <v>5</v>
      </c>
      <c r="AG310">
        <v>250</v>
      </c>
      <c r="AH310">
        <v>39</v>
      </c>
    </row>
    <row r="311" spans="1:34" x14ac:dyDescent="0.25">
      <c r="A311" s="22">
        <v>43800</v>
      </c>
      <c r="B311" s="19" t="str">
        <f>VLOOKUP(J311,PRACTICE!$A$1:$E$44,5,0)</f>
        <v>NW1</v>
      </c>
      <c r="J311" t="s">
        <v>46</v>
      </c>
      <c r="L311">
        <v>5356</v>
      </c>
      <c r="M311">
        <v>1015</v>
      </c>
      <c r="N311">
        <v>1019</v>
      </c>
      <c r="O311">
        <v>4</v>
      </c>
      <c r="P311">
        <v>382</v>
      </c>
      <c r="Q311">
        <v>992</v>
      </c>
      <c r="R311">
        <v>154</v>
      </c>
      <c r="S311">
        <v>396</v>
      </c>
      <c r="T311">
        <v>1</v>
      </c>
      <c r="U311">
        <v>18</v>
      </c>
      <c r="V311">
        <v>15</v>
      </c>
      <c r="W311">
        <v>37</v>
      </c>
      <c r="X311">
        <v>10</v>
      </c>
      <c r="Y311">
        <v>9</v>
      </c>
      <c r="Z311">
        <v>9</v>
      </c>
      <c r="AA311">
        <v>9</v>
      </c>
      <c r="AB311">
        <v>0</v>
      </c>
      <c r="AC311">
        <v>154</v>
      </c>
      <c r="AD311">
        <v>154</v>
      </c>
      <c r="AE311">
        <v>10</v>
      </c>
      <c r="AF311">
        <v>2</v>
      </c>
      <c r="AG311">
        <v>108</v>
      </c>
      <c r="AH311">
        <v>38</v>
      </c>
    </row>
    <row r="312" spans="1:34" x14ac:dyDescent="0.25">
      <c r="A312" s="22">
        <v>43800</v>
      </c>
      <c r="B312" s="19" t="str">
        <f>VLOOKUP(J312,PRACTICE!$A$1:$E$44,5,0)</f>
        <v>NW7</v>
      </c>
      <c r="J312" t="s">
        <v>47</v>
      </c>
      <c r="L312">
        <v>11040</v>
      </c>
      <c r="M312">
        <v>2398</v>
      </c>
      <c r="N312">
        <v>2404</v>
      </c>
      <c r="O312">
        <v>6</v>
      </c>
      <c r="P312">
        <v>852</v>
      </c>
      <c r="Q312">
        <v>2364</v>
      </c>
      <c r="R312">
        <v>320</v>
      </c>
      <c r="S312">
        <v>1012</v>
      </c>
      <c r="T312">
        <v>80</v>
      </c>
      <c r="U312">
        <v>68</v>
      </c>
      <c r="V312">
        <v>60</v>
      </c>
      <c r="W312">
        <v>55</v>
      </c>
      <c r="X312">
        <v>39</v>
      </c>
      <c r="Y312">
        <v>23</v>
      </c>
      <c r="Z312">
        <v>23</v>
      </c>
      <c r="AA312">
        <v>18</v>
      </c>
      <c r="AB312">
        <v>14</v>
      </c>
      <c r="AC312">
        <v>320</v>
      </c>
      <c r="AD312">
        <v>313</v>
      </c>
      <c r="AE312">
        <v>33</v>
      </c>
      <c r="AF312">
        <v>28</v>
      </c>
      <c r="AG312">
        <v>1525</v>
      </c>
      <c r="AH312">
        <v>28</v>
      </c>
    </row>
    <row r="313" spans="1:34" x14ac:dyDescent="0.25">
      <c r="A313" s="22">
        <v>43800</v>
      </c>
      <c r="B313" s="19" t="str">
        <f>VLOOKUP(J313,PRACTICE!$A$1:$E$44,5,0)</f>
        <v>NW5</v>
      </c>
      <c r="J313" t="s">
        <v>48</v>
      </c>
      <c r="L313">
        <v>3719</v>
      </c>
      <c r="M313">
        <v>714</v>
      </c>
      <c r="N313">
        <v>718</v>
      </c>
      <c r="O313">
        <v>5</v>
      </c>
      <c r="P313">
        <v>257</v>
      </c>
      <c r="Q313">
        <v>710</v>
      </c>
      <c r="R313">
        <v>113</v>
      </c>
      <c r="S313">
        <v>276</v>
      </c>
      <c r="T313">
        <v>3</v>
      </c>
      <c r="U313">
        <v>17</v>
      </c>
      <c r="V313">
        <v>11</v>
      </c>
      <c r="W313">
        <v>16</v>
      </c>
      <c r="X313">
        <v>10</v>
      </c>
      <c r="Y313">
        <v>16</v>
      </c>
      <c r="Z313">
        <v>16</v>
      </c>
      <c r="AA313">
        <v>2</v>
      </c>
      <c r="AB313">
        <v>1</v>
      </c>
      <c r="AC313">
        <v>113</v>
      </c>
      <c r="AD313">
        <v>112</v>
      </c>
      <c r="AE313">
        <v>6</v>
      </c>
      <c r="AF313">
        <v>2</v>
      </c>
      <c r="AG313">
        <v>80</v>
      </c>
      <c r="AH313">
        <v>0</v>
      </c>
    </row>
    <row r="314" spans="1:34" x14ac:dyDescent="0.25">
      <c r="A314" s="22">
        <v>43800</v>
      </c>
      <c r="B314" s="19" t="str">
        <f>VLOOKUP(J314,PRACTICE!$A$1:$E$44,5,0)</f>
        <v>NW7</v>
      </c>
      <c r="J314" t="s">
        <v>49</v>
      </c>
      <c r="L314">
        <v>14969</v>
      </c>
      <c r="M314">
        <v>2930</v>
      </c>
      <c r="N314">
        <v>2938</v>
      </c>
      <c r="O314">
        <v>15</v>
      </c>
      <c r="P314">
        <v>1127</v>
      </c>
      <c r="Q314">
        <v>2853</v>
      </c>
      <c r="R314">
        <v>370</v>
      </c>
      <c r="S314">
        <v>1230</v>
      </c>
      <c r="T314">
        <v>610</v>
      </c>
      <c r="U314">
        <v>71</v>
      </c>
      <c r="V314">
        <v>40</v>
      </c>
      <c r="W314">
        <v>110</v>
      </c>
      <c r="X314">
        <v>48</v>
      </c>
      <c r="Y314">
        <v>26</v>
      </c>
      <c r="Z314">
        <v>25</v>
      </c>
      <c r="AA314">
        <v>25</v>
      </c>
      <c r="AB314">
        <v>15</v>
      </c>
      <c r="AC314">
        <v>370</v>
      </c>
      <c r="AD314">
        <v>346</v>
      </c>
      <c r="AE314">
        <v>29</v>
      </c>
      <c r="AF314">
        <v>58</v>
      </c>
      <c r="AG314">
        <v>1672</v>
      </c>
      <c r="AH314">
        <v>49</v>
      </c>
    </row>
    <row r="315" spans="1:34" x14ac:dyDescent="0.25">
      <c r="A315" s="22">
        <v>43800</v>
      </c>
      <c r="B315" s="19" t="str">
        <f>VLOOKUP(J315,PRACTICE!$A$1:$E$44,5,0)</f>
        <v>NW4</v>
      </c>
      <c r="J315" t="s">
        <v>50</v>
      </c>
      <c r="L315">
        <v>10862</v>
      </c>
      <c r="M315">
        <v>2978</v>
      </c>
      <c r="N315">
        <v>2987</v>
      </c>
      <c r="O315">
        <v>9</v>
      </c>
      <c r="P315">
        <v>1389</v>
      </c>
      <c r="Q315">
        <v>2939</v>
      </c>
      <c r="R315">
        <v>324</v>
      </c>
      <c r="S315">
        <v>1464</v>
      </c>
      <c r="T315">
        <v>208</v>
      </c>
      <c r="U315">
        <v>29</v>
      </c>
      <c r="V315">
        <v>19</v>
      </c>
      <c r="W315">
        <v>30</v>
      </c>
      <c r="X315">
        <v>14</v>
      </c>
      <c r="Y315">
        <v>44</v>
      </c>
      <c r="Z315">
        <v>41</v>
      </c>
      <c r="AA315">
        <v>10</v>
      </c>
      <c r="AB315">
        <v>3</v>
      </c>
      <c r="AC315">
        <v>324</v>
      </c>
      <c r="AD315">
        <v>294</v>
      </c>
      <c r="AE315">
        <v>15</v>
      </c>
      <c r="AF315">
        <v>11</v>
      </c>
      <c r="AG315">
        <v>466</v>
      </c>
      <c r="AH315">
        <v>45</v>
      </c>
    </row>
    <row r="316" spans="1:34" x14ac:dyDescent="0.25">
      <c r="A316" s="22">
        <v>43800</v>
      </c>
      <c r="B316" s="19" t="str">
        <f>VLOOKUP(J316,PRACTICE!$A$1:$E$44,5,0)</f>
        <v>NW2</v>
      </c>
      <c r="J316" t="s">
        <v>51</v>
      </c>
      <c r="L316">
        <v>13953</v>
      </c>
      <c r="M316">
        <v>2256</v>
      </c>
      <c r="N316">
        <v>2265</v>
      </c>
      <c r="O316">
        <v>9</v>
      </c>
      <c r="P316">
        <v>1081</v>
      </c>
      <c r="Q316">
        <v>2171</v>
      </c>
      <c r="R316">
        <v>282</v>
      </c>
      <c r="S316">
        <v>1061</v>
      </c>
      <c r="T316">
        <v>12</v>
      </c>
      <c r="U316">
        <v>51</v>
      </c>
      <c r="V316">
        <v>29</v>
      </c>
      <c r="W316">
        <v>63</v>
      </c>
      <c r="X316">
        <v>36</v>
      </c>
      <c r="Y316">
        <v>10</v>
      </c>
      <c r="Z316">
        <v>10</v>
      </c>
      <c r="AA316">
        <v>22</v>
      </c>
      <c r="AB316">
        <v>3</v>
      </c>
      <c r="AC316">
        <v>282</v>
      </c>
      <c r="AD316">
        <v>261</v>
      </c>
      <c r="AE316">
        <v>12</v>
      </c>
      <c r="AF316">
        <v>19</v>
      </c>
      <c r="AG316">
        <v>312</v>
      </c>
      <c r="AH316">
        <v>182</v>
      </c>
    </row>
    <row r="317" spans="1:34" x14ac:dyDescent="0.25">
      <c r="A317" s="22">
        <v>43800</v>
      </c>
      <c r="B317" s="19" t="str">
        <f>VLOOKUP(J317,PRACTICE!$A$1:$E$44,5,0)</f>
        <v>NW1</v>
      </c>
      <c r="J317" t="s">
        <v>52</v>
      </c>
      <c r="L317">
        <v>8244</v>
      </c>
      <c r="M317">
        <v>1799</v>
      </c>
      <c r="N317">
        <v>1813</v>
      </c>
      <c r="O317">
        <v>14</v>
      </c>
      <c r="P317">
        <v>688</v>
      </c>
      <c r="Q317">
        <v>1765</v>
      </c>
      <c r="R317">
        <v>193</v>
      </c>
      <c r="S317">
        <v>698</v>
      </c>
      <c r="T317">
        <v>61</v>
      </c>
      <c r="U317">
        <v>46</v>
      </c>
      <c r="V317">
        <v>28</v>
      </c>
      <c r="W317">
        <v>74</v>
      </c>
      <c r="X317">
        <v>34</v>
      </c>
      <c r="Y317">
        <v>13</v>
      </c>
      <c r="Z317">
        <v>13</v>
      </c>
      <c r="AA317">
        <v>12</v>
      </c>
      <c r="AB317">
        <v>2</v>
      </c>
      <c r="AC317">
        <v>193</v>
      </c>
      <c r="AD317">
        <v>175</v>
      </c>
      <c r="AE317">
        <v>10</v>
      </c>
      <c r="AF317">
        <v>29</v>
      </c>
      <c r="AG317">
        <v>559</v>
      </c>
      <c r="AH317">
        <v>0</v>
      </c>
    </row>
    <row r="318" spans="1:34" x14ac:dyDescent="0.25">
      <c r="A318" s="22">
        <v>43800</v>
      </c>
      <c r="B318" s="19" t="str">
        <f>VLOOKUP(J318,PRACTICE!$A$1:$E$44,5,0)</f>
        <v>NW3</v>
      </c>
      <c r="J318" t="s">
        <v>53</v>
      </c>
      <c r="L318">
        <v>9469</v>
      </c>
      <c r="M318">
        <v>1635</v>
      </c>
      <c r="N318">
        <v>1637</v>
      </c>
      <c r="O318">
        <v>3</v>
      </c>
      <c r="P318">
        <v>591</v>
      </c>
      <c r="Q318">
        <v>1560</v>
      </c>
      <c r="R318">
        <v>241</v>
      </c>
      <c r="S318">
        <v>599</v>
      </c>
      <c r="T318">
        <v>4</v>
      </c>
      <c r="U318">
        <v>52</v>
      </c>
      <c r="V318">
        <v>34</v>
      </c>
      <c r="W318">
        <v>191</v>
      </c>
      <c r="X318">
        <v>20</v>
      </c>
      <c r="Y318">
        <v>8</v>
      </c>
      <c r="Z318">
        <v>8</v>
      </c>
      <c r="AA318">
        <v>16</v>
      </c>
      <c r="AB318">
        <v>16</v>
      </c>
      <c r="AC318">
        <v>241</v>
      </c>
      <c r="AD318">
        <v>232</v>
      </c>
      <c r="AE318">
        <v>17</v>
      </c>
      <c r="AF318">
        <v>36</v>
      </c>
      <c r="AG318">
        <v>1148</v>
      </c>
      <c r="AH318">
        <v>46</v>
      </c>
    </row>
    <row r="319" spans="1:34" x14ac:dyDescent="0.25">
      <c r="A319" s="22">
        <v>43800</v>
      </c>
      <c r="B319" s="19" t="str">
        <f>VLOOKUP(J319,PRACTICE!$A$1:$E$44,5,0)</f>
        <v>NW3</v>
      </c>
      <c r="J319" t="s">
        <v>54</v>
      </c>
      <c r="L319">
        <v>6617</v>
      </c>
      <c r="M319">
        <v>1243</v>
      </c>
      <c r="N319">
        <v>1246</v>
      </c>
      <c r="O319">
        <v>3</v>
      </c>
      <c r="P319">
        <v>453</v>
      </c>
      <c r="Q319">
        <v>1224</v>
      </c>
      <c r="R319">
        <v>206</v>
      </c>
      <c r="S319">
        <v>470</v>
      </c>
      <c r="T319">
        <v>16</v>
      </c>
      <c r="U319">
        <v>24</v>
      </c>
      <c r="V319">
        <v>14</v>
      </c>
      <c r="W319">
        <v>25</v>
      </c>
      <c r="X319">
        <v>7</v>
      </c>
      <c r="Y319">
        <v>15</v>
      </c>
      <c r="Z319">
        <v>15</v>
      </c>
      <c r="AA319">
        <v>12</v>
      </c>
      <c r="AB319">
        <v>10</v>
      </c>
      <c r="AC319">
        <v>206</v>
      </c>
      <c r="AD319">
        <v>192</v>
      </c>
      <c r="AE319">
        <v>5</v>
      </c>
      <c r="AF319">
        <v>4</v>
      </c>
      <c r="AG319">
        <v>262</v>
      </c>
      <c r="AH319">
        <v>30</v>
      </c>
    </row>
    <row r="320" spans="1:34" x14ac:dyDescent="0.25">
      <c r="A320" s="22">
        <v>43800</v>
      </c>
      <c r="B320" s="19" t="str">
        <f>VLOOKUP(J320,PRACTICE!$A$1:$E$44,5,0)</f>
        <v>NW6</v>
      </c>
      <c r="J320" t="s">
        <v>55</v>
      </c>
      <c r="L320">
        <v>5659</v>
      </c>
      <c r="M320">
        <v>985</v>
      </c>
      <c r="N320">
        <v>990</v>
      </c>
      <c r="O320">
        <v>6</v>
      </c>
      <c r="P320">
        <v>486</v>
      </c>
      <c r="Q320">
        <v>971</v>
      </c>
      <c r="R320">
        <v>120</v>
      </c>
      <c r="S320">
        <v>494</v>
      </c>
      <c r="T320">
        <v>1</v>
      </c>
      <c r="U320">
        <v>9</v>
      </c>
      <c r="V320">
        <v>6</v>
      </c>
      <c r="W320">
        <v>24</v>
      </c>
      <c r="X320">
        <v>5</v>
      </c>
      <c r="Y320">
        <v>6</v>
      </c>
      <c r="Z320">
        <v>6</v>
      </c>
      <c r="AA320">
        <v>9</v>
      </c>
      <c r="AB320">
        <v>4</v>
      </c>
      <c r="AC320">
        <v>120</v>
      </c>
      <c r="AD320">
        <v>104</v>
      </c>
      <c r="AE320">
        <v>0</v>
      </c>
      <c r="AF320">
        <v>10</v>
      </c>
      <c r="AG320">
        <v>553</v>
      </c>
      <c r="AH320">
        <v>68</v>
      </c>
    </row>
    <row r="321" spans="1:34" x14ac:dyDescent="0.25">
      <c r="A321" s="22">
        <v>43800</v>
      </c>
      <c r="B321" s="19" t="str">
        <f>VLOOKUP(J321,PRACTICE!$A$1:$E$44,5,0)</f>
        <v>NW6</v>
      </c>
      <c r="J321" t="s">
        <v>371</v>
      </c>
      <c r="L321">
        <v>15566</v>
      </c>
      <c r="M321">
        <v>2995</v>
      </c>
      <c r="N321">
        <v>3004</v>
      </c>
      <c r="O321">
        <v>9</v>
      </c>
      <c r="P321">
        <v>1303</v>
      </c>
      <c r="Q321">
        <v>2893</v>
      </c>
      <c r="R321">
        <v>381</v>
      </c>
      <c r="S321">
        <v>1326</v>
      </c>
      <c r="T321">
        <v>409</v>
      </c>
      <c r="U321">
        <v>83</v>
      </c>
      <c r="V321">
        <v>47</v>
      </c>
      <c r="W321">
        <v>104</v>
      </c>
      <c r="X321">
        <v>67</v>
      </c>
      <c r="Y321">
        <v>27</v>
      </c>
      <c r="Z321">
        <v>22</v>
      </c>
      <c r="AA321">
        <v>31</v>
      </c>
      <c r="AB321">
        <v>21</v>
      </c>
      <c r="AC321">
        <v>381</v>
      </c>
      <c r="AD321">
        <v>331</v>
      </c>
      <c r="AE321">
        <v>20</v>
      </c>
      <c r="AF321">
        <v>58</v>
      </c>
      <c r="AG321">
        <v>1462</v>
      </c>
      <c r="AH321">
        <v>156</v>
      </c>
    </row>
    <row r="322" spans="1:34" x14ac:dyDescent="0.25">
      <c r="A322" s="22">
        <v>43800</v>
      </c>
      <c r="B322" s="19" t="str">
        <f>VLOOKUP(J322,PRACTICE!$A$1:$E$44,5,0)</f>
        <v>NW1</v>
      </c>
      <c r="J322" t="s">
        <v>56</v>
      </c>
      <c r="L322">
        <v>15025</v>
      </c>
      <c r="M322">
        <v>1622</v>
      </c>
      <c r="N322">
        <v>1628</v>
      </c>
      <c r="O322">
        <v>6</v>
      </c>
      <c r="P322">
        <v>473</v>
      </c>
      <c r="Q322">
        <v>1606</v>
      </c>
      <c r="R322">
        <v>355</v>
      </c>
      <c r="S322">
        <v>510</v>
      </c>
      <c r="T322">
        <v>73</v>
      </c>
      <c r="U322">
        <v>36</v>
      </c>
      <c r="V322">
        <v>22</v>
      </c>
      <c r="W322">
        <v>40</v>
      </c>
      <c r="X322">
        <v>21</v>
      </c>
      <c r="Y322">
        <v>13</v>
      </c>
      <c r="Z322">
        <v>13</v>
      </c>
      <c r="AA322">
        <v>19</v>
      </c>
      <c r="AB322">
        <v>14</v>
      </c>
      <c r="AC322">
        <v>355</v>
      </c>
      <c r="AD322">
        <v>351</v>
      </c>
      <c r="AE322">
        <v>5</v>
      </c>
      <c r="AF322">
        <v>9</v>
      </c>
      <c r="AG322">
        <v>240</v>
      </c>
      <c r="AH322">
        <v>60</v>
      </c>
    </row>
    <row r="323" spans="1:34" x14ac:dyDescent="0.25">
      <c r="A323" s="22">
        <v>43800</v>
      </c>
      <c r="B323" s="19" t="str">
        <f>VLOOKUP(J323,PRACTICE!$A$1:$E$44,5,0)</f>
        <v>NW8</v>
      </c>
      <c r="J323" t="s">
        <v>57</v>
      </c>
      <c r="L323">
        <v>8805</v>
      </c>
      <c r="M323">
        <v>1618</v>
      </c>
      <c r="N323">
        <v>1619</v>
      </c>
      <c r="O323">
        <v>1</v>
      </c>
      <c r="P323">
        <v>771</v>
      </c>
      <c r="Q323">
        <v>1601</v>
      </c>
      <c r="R323">
        <v>211</v>
      </c>
      <c r="S323">
        <v>770</v>
      </c>
      <c r="T323">
        <v>114</v>
      </c>
      <c r="U323">
        <v>24</v>
      </c>
      <c r="V323">
        <v>10</v>
      </c>
      <c r="W323">
        <v>34</v>
      </c>
      <c r="X323">
        <v>10</v>
      </c>
      <c r="Y323">
        <v>16</v>
      </c>
      <c r="Z323">
        <v>16</v>
      </c>
      <c r="AA323">
        <v>11</v>
      </c>
      <c r="AB323">
        <v>9</v>
      </c>
      <c r="AC323">
        <v>211</v>
      </c>
      <c r="AD323">
        <v>195</v>
      </c>
      <c r="AE323">
        <v>6</v>
      </c>
      <c r="AF323">
        <v>5</v>
      </c>
      <c r="AG323">
        <v>705</v>
      </c>
      <c r="AH323">
        <v>111</v>
      </c>
    </row>
    <row r="324" spans="1:34" x14ac:dyDescent="0.25">
      <c r="A324" s="22">
        <v>43800</v>
      </c>
      <c r="B324" s="19" t="str">
        <f>VLOOKUP(J324,PRACTICE!$A$1:$E$44,5,0)</f>
        <v>NW8</v>
      </c>
      <c r="J324" t="s">
        <v>58</v>
      </c>
      <c r="L324">
        <v>9430</v>
      </c>
      <c r="M324">
        <v>1896</v>
      </c>
      <c r="N324">
        <v>1901</v>
      </c>
      <c r="O324">
        <v>5</v>
      </c>
      <c r="P324">
        <v>820</v>
      </c>
      <c r="Q324">
        <v>1869</v>
      </c>
      <c r="R324">
        <v>275</v>
      </c>
      <c r="S324">
        <v>849</v>
      </c>
      <c r="T324">
        <v>485</v>
      </c>
      <c r="U324">
        <v>11</v>
      </c>
      <c r="V324">
        <v>7</v>
      </c>
      <c r="W324">
        <v>15</v>
      </c>
      <c r="X324">
        <v>6</v>
      </c>
      <c r="Y324">
        <v>17</v>
      </c>
      <c r="Z324">
        <v>17</v>
      </c>
      <c r="AA324">
        <v>6</v>
      </c>
      <c r="AB324">
        <v>5</v>
      </c>
      <c r="AC324">
        <v>275</v>
      </c>
      <c r="AD324">
        <v>272</v>
      </c>
      <c r="AE324">
        <v>21</v>
      </c>
      <c r="AF324">
        <v>10</v>
      </c>
      <c r="AG324">
        <v>667</v>
      </c>
      <c r="AH324">
        <v>92</v>
      </c>
    </row>
    <row r="325" spans="1:34" x14ac:dyDescent="0.25">
      <c r="A325" s="22">
        <v>43800</v>
      </c>
      <c r="B325" s="19" t="str">
        <f>VLOOKUP(J325,PRACTICE!$A$1:$E$44,5,0)</f>
        <v>NW6</v>
      </c>
      <c r="J325" t="s">
        <v>59</v>
      </c>
      <c r="L325">
        <v>4379</v>
      </c>
      <c r="M325">
        <v>853</v>
      </c>
      <c r="N325">
        <v>860</v>
      </c>
      <c r="O325">
        <v>8</v>
      </c>
      <c r="P325">
        <v>242</v>
      </c>
      <c r="Q325">
        <v>836</v>
      </c>
      <c r="R325">
        <v>143</v>
      </c>
      <c r="S325">
        <v>261</v>
      </c>
      <c r="T325">
        <v>15</v>
      </c>
      <c r="U325">
        <v>7</v>
      </c>
      <c r="V325">
        <v>3</v>
      </c>
      <c r="W325">
        <v>13</v>
      </c>
      <c r="X325">
        <v>5</v>
      </c>
      <c r="Y325">
        <v>3</v>
      </c>
      <c r="Z325">
        <v>3</v>
      </c>
      <c r="AA325">
        <v>11</v>
      </c>
      <c r="AB325">
        <v>5</v>
      </c>
      <c r="AC325">
        <v>143</v>
      </c>
      <c r="AD325">
        <v>136</v>
      </c>
      <c r="AE325">
        <v>3</v>
      </c>
      <c r="AF325">
        <v>4</v>
      </c>
      <c r="AG325">
        <v>72</v>
      </c>
      <c r="AH325">
        <v>102</v>
      </c>
    </row>
    <row r="326" spans="1:34" x14ac:dyDescent="0.25">
      <c r="A326" s="22">
        <v>43800</v>
      </c>
      <c r="B326" s="19" t="str">
        <f>VLOOKUP(J326,PRACTICE!$A$1:$E$44,5,0)</f>
        <v>NW4</v>
      </c>
      <c r="J326" t="s">
        <v>60</v>
      </c>
      <c r="L326">
        <v>10997</v>
      </c>
      <c r="M326">
        <v>1918</v>
      </c>
      <c r="N326">
        <v>1929</v>
      </c>
      <c r="O326">
        <v>11</v>
      </c>
      <c r="P326">
        <v>533</v>
      </c>
      <c r="Q326">
        <v>1896</v>
      </c>
      <c r="R326">
        <v>352</v>
      </c>
      <c r="S326">
        <v>630</v>
      </c>
      <c r="T326">
        <v>77</v>
      </c>
      <c r="U326">
        <v>28</v>
      </c>
      <c r="V326">
        <v>18</v>
      </c>
      <c r="W326">
        <v>22</v>
      </c>
      <c r="X326">
        <v>16</v>
      </c>
      <c r="Y326">
        <v>11</v>
      </c>
      <c r="Z326">
        <v>11</v>
      </c>
      <c r="AA326">
        <v>21</v>
      </c>
      <c r="AB326">
        <v>20</v>
      </c>
      <c r="AC326">
        <v>352</v>
      </c>
      <c r="AD326">
        <v>351</v>
      </c>
      <c r="AE326">
        <v>14</v>
      </c>
      <c r="AF326">
        <v>13</v>
      </c>
      <c r="AG326">
        <v>693</v>
      </c>
      <c r="AH326">
        <v>151</v>
      </c>
    </row>
    <row r="327" spans="1:34" x14ac:dyDescent="0.25">
      <c r="A327" s="22">
        <v>43800</v>
      </c>
      <c r="B327" s="19" t="str">
        <f>VLOOKUP(J327,PRACTICE!$A$1:$E$44,5,0)</f>
        <v>NW5</v>
      </c>
      <c r="J327" t="s">
        <v>61</v>
      </c>
      <c r="L327">
        <v>5485</v>
      </c>
      <c r="M327">
        <v>1085</v>
      </c>
      <c r="N327">
        <v>1095</v>
      </c>
      <c r="O327">
        <v>11</v>
      </c>
      <c r="P327">
        <v>505</v>
      </c>
      <c r="Q327">
        <v>1075</v>
      </c>
      <c r="R327">
        <v>182</v>
      </c>
      <c r="S327">
        <v>540</v>
      </c>
      <c r="T327">
        <v>22</v>
      </c>
      <c r="U327">
        <v>17</v>
      </c>
      <c r="V327">
        <v>11</v>
      </c>
      <c r="W327">
        <v>15</v>
      </c>
      <c r="X327">
        <v>8</v>
      </c>
      <c r="Y327">
        <v>19</v>
      </c>
      <c r="Z327">
        <v>15</v>
      </c>
      <c r="AA327">
        <v>5</v>
      </c>
      <c r="AB327">
        <v>2</v>
      </c>
      <c r="AC327">
        <v>182</v>
      </c>
      <c r="AD327">
        <v>156</v>
      </c>
      <c r="AE327">
        <v>7</v>
      </c>
      <c r="AF327">
        <v>15</v>
      </c>
      <c r="AG327">
        <v>350</v>
      </c>
      <c r="AH327">
        <v>8</v>
      </c>
    </row>
    <row r="328" spans="1:34" x14ac:dyDescent="0.25">
      <c r="A328" s="22">
        <v>43800</v>
      </c>
      <c r="B328" s="19" t="str">
        <f>VLOOKUP(J328,PRACTICE!$A$1:$E$44,5,0)</f>
        <v>NW7</v>
      </c>
      <c r="J328" t="s">
        <v>62</v>
      </c>
      <c r="L328">
        <v>8891</v>
      </c>
      <c r="M328">
        <v>1412</v>
      </c>
      <c r="N328">
        <v>1417</v>
      </c>
      <c r="O328">
        <v>6</v>
      </c>
      <c r="P328">
        <v>646</v>
      </c>
      <c r="Q328">
        <v>1395</v>
      </c>
      <c r="R328">
        <v>218</v>
      </c>
      <c r="S328">
        <v>692</v>
      </c>
      <c r="T328">
        <v>44</v>
      </c>
      <c r="U328">
        <v>30</v>
      </c>
      <c r="V328">
        <v>20</v>
      </c>
      <c r="W328">
        <v>27</v>
      </c>
      <c r="X328">
        <v>22</v>
      </c>
      <c r="Y328">
        <v>8</v>
      </c>
      <c r="Z328">
        <v>8</v>
      </c>
      <c r="AA328">
        <v>18</v>
      </c>
      <c r="AB328">
        <v>14</v>
      </c>
      <c r="AC328">
        <v>218</v>
      </c>
      <c r="AD328">
        <v>217</v>
      </c>
      <c r="AE328">
        <v>18</v>
      </c>
      <c r="AF328">
        <v>10</v>
      </c>
      <c r="AG328">
        <v>784</v>
      </c>
      <c r="AH328">
        <v>1</v>
      </c>
    </row>
    <row r="329" spans="1:34" x14ac:dyDescent="0.25">
      <c r="A329" s="22">
        <v>43800</v>
      </c>
      <c r="B329" s="19" t="str">
        <f>VLOOKUP(J329,PRACTICE!$A$1:$E$44,5,0)</f>
        <v>NW8</v>
      </c>
      <c r="J329" t="s">
        <v>63</v>
      </c>
      <c r="L329">
        <v>12187</v>
      </c>
      <c r="M329">
        <v>2926</v>
      </c>
      <c r="N329">
        <v>2928</v>
      </c>
      <c r="O329">
        <v>2</v>
      </c>
      <c r="P329">
        <v>1381</v>
      </c>
      <c r="Q329">
        <v>2882</v>
      </c>
      <c r="R329">
        <v>416</v>
      </c>
      <c r="S329">
        <v>1472</v>
      </c>
      <c r="T329">
        <v>325</v>
      </c>
      <c r="U329">
        <v>41</v>
      </c>
      <c r="V329">
        <v>22</v>
      </c>
      <c r="W329">
        <v>46</v>
      </c>
      <c r="X329">
        <v>28</v>
      </c>
      <c r="Y329">
        <v>42</v>
      </c>
      <c r="Z329">
        <v>42</v>
      </c>
      <c r="AA329">
        <v>17</v>
      </c>
      <c r="AB329">
        <v>10</v>
      </c>
      <c r="AC329">
        <v>416</v>
      </c>
      <c r="AD329">
        <v>367</v>
      </c>
      <c r="AE329">
        <v>18</v>
      </c>
      <c r="AF329">
        <v>21</v>
      </c>
      <c r="AG329">
        <v>1402</v>
      </c>
      <c r="AH329">
        <v>187</v>
      </c>
    </row>
    <row r="330" spans="1:34" x14ac:dyDescent="0.25">
      <c r="A330" s="22">
        <v>43800</v>
      </c>
      <c r="B330" s="19" t="str">
        <f>VLOOKUP(J330,PRACTICE!$A$1:$E$44,5,0)</f>
        <v>NW6</v>
      </c>
      <c r="J330" t="s">
        <v>64</v>
      </c>
      <c r="L330">
        <v>14064</v>
      </c>
      <c r="M330">
        <v>2040</v>
      </c>
      <c r="N330">
        <v>2049</v>
      </c>
      <c r="O330">
        <v>9</v>
      </c>
      <c r="P330">
        <v>778</v>
      </c>
      <c r="Q330">
        <v>1976</v>
      </c>
      <c r="R330">
        <v>268</v>
      </c>
      <c r="S330">
        <v>788</v>
      </c>
      <c r="T330">
        <v>43</v>
      </c>
      <c r="U330">
        <v>56</v>
      </c>
      <c r="V330">
        <v>34</v>
      </c>
      <c r="W330">
        <v>55</v>
      </c>
      <c r="X330">
        <v>41</v>
      </c>
      <c r="Y330">
        <v>7</v>
      </c>
      <c r="Z330">
        <v>6</v>
      </c>
      <c r="AA330">
        <v>24</v>
      </c>
      <c r="AB330">
        <v>19</v>
      </c>
      <c r="AC330">
        <v>268</v>
      </c>
      <c r="AD330">
        <v>264</v>
      </c>
      <c r="AE330">
        <v>13</v>
      </c>
      <c r="AF330">
        <v>23</v>
      </c>
      <c r="AG330">
        <v>1017</v>
      </c>
      <c r="AH330">
        <v>100</v>
      </c>
    </row>
    <row r="331" spans="1:34" x14ac:dyDescent="0.25">
      <c r="A331" s="22">
        <v>43800</v>
      </c>
      <c r="B331" s="19" t="str">
        <f>VLOOKUP(J331,PRACTICE!$A$1:$E$44,5,0)</f>
        <v>NW2</v>
      </c>
      <c r="J331" t="s">
        <v>65</v>
      </c>
      <c r="L331">
        <v>14848</v>
      </c>
      <c r="M331">
        <v>2217</v>
      </c>
      <c r="N331">
        <v>2224</v>
      </c>
      <c r="O331">
        <v>7</v>
      </c>
      <c r="P331">
        <v>774</v>
      </c>
      <c r="Q331">
        <v>2196</v>
      </c>
      <c r="R331">
        <v>378</v>
      </c>
      <c r="S331">
        <v>901</v>
      </c>
      <c r="T331">
        <v>36</v>
      </c>
      <c r="U331">
        <v>85</v>
      </c>
      <c r="V331">
        <v>53</v>
      </c>
      <c r="W331">
        <v>97</v>
      </c>
      <c r="X331">
        <v>70</v>
      </c>
      <c r="Y331">
        <v>17</v>
      </c>
      <c r="Z331">
        <v>16</v>
      </c>
      <c r="AA331">
        <v>20</v>
      </c>
      <c r="AB331">
        <v>5</v>
      </c>
      <c r="AC331">
        <v>378</v>
      </c>
      <c r="AD331">
        <v>339</v>
      </c>
      <c r="AE331">
        <v>14</v>
      </c>
      <c r="AF331">
        <v>21</v>
      </c>
      <c r="AG331">
        <v>677</v>
      </c>
      <c r="AH331">
        <v>214</v>
      </c>
    </row>
    <row r="332" spans="1:34" x14ac:dyDescent="0.25">
      <c r="A332" s="22">
        <v>43800</v>
      </c>
      <c r="B332" s="19" t="str">
        <f>VLOOKUP(J332,PRACTICE!$A$1:$E$44,5,0)</f>
        <v>NW4</v>
      </c>
      <c r="J332" t="s">
        <v>66</v>
      </c>
      <c r="L332">
        <v>2116</v>
      </c>
      <c r="M332">
        <v>660</v>
      </c>
      <c r="N332">
        <v>661</v>
      </c>
      <c r="O332">
        <v>1</v>
      </c>
      <c r="P332">
        <v>166</v>
      </c>
      <c r="Q332">
        <v>654</v>
      </c>
      <c r="R332">
        <v>107</v>
      </c>
      <c r="S332">
        <v>234</v>
      </c>
      <c r="T332">
        <v>0</v>
      </c>
      <c r="U332">
        <v>11</v>
      </c>
      <c r="V332">
        <v>6</v>
      </c>
      <c r="W332">
        <v>8</v>
      </c>
      <c r="X332">
        <v>6</v>
      </c>
      <c r="Y332">
        <v>15</v>
      </c>
      <c r="Z332">
        <v>15</v>
      </c>
      <c r="AA332">
        <v>3</v>
      </c>
      <c r="AB332">
        <v>3</v>
      </c>
      <c r="AC332">
        <v>107</v>
      </c>
      <c r="AD332">
        <v>103</v>
      </c>
      <c r="AE332">
        <v>5</v>
      </c>
      <c r="AF332">
        <v>1</v>
      </c>
      <c r="AG332">
        <v>56</v>
      </c>
      <c r="AH332">
        <v>2</v>
      </c>
    </row>
    <row r="333" spans="1:34" x14ac:dyDescent="0.25">
      <c r="A333" s="22">
        <v>43800</v>
      </c>
      <c r="B333" s="19" t="str">
        <f>VLOOKUP(J333,PRACTICE!$A$1:$E$44,5,0)</f>
        <v>NW2</v>
      </c>
      <c r="J333" t="s">
        <v>67</v>
      </c>
      <c r="L333">
        <v>1093</v>
      </c>
      <c r="M333">
        <v>553</v>
      </c>
      <c r="N333">
        <v>555</v>
      </c>
      <c r="O333">
        <v>2</v>
      </c>
      <c r="P333">
        <v>138</v>
      </c>
      <c r="Q333">
        <v>548</v>
      </c>
      <c r="R333">
        <v>124</v>
      </c>
      <c r="S333">
        <v>196</v>
      </c>
      <c r="T333">
        <v>11</v>
      </c>
      <c r="U333">
        <v>10</v>
      </c>
      <c r="V333">
        <v>7</v>
      </c>
      <c r="W333">
        <v>16</v>
      </c>
      <c r="X333">
        <v>10</v>
      </c>
      <c r="Y333">
        <v>7</v>
      </c>
      <c r="Z333">
        <v>5</v>
      </c>
      <c r="AA333">
        <v>5</v>
      </c>
      <c r="AB333">
        <v>0</v>
      </c>
      <c r="AC333">
        <v>124</v>
      </c>
      <c r="AD333">
        <v>119</v>
      </c>
      <c r="AE333">
        <v>2</v>
      </c>
      <c r="AF333">
        <v>3</v>
      </c>
      <c r="AG333">
        <v>91</v>
      </c>
      <c r="AH333">
        <v>1</v>
      </c>
    </row>
    <row r="334" spans="1:34" x14ac:dyDescent="0.25">
      <c r="A334" s="22">
        <v>43800</v>
      </c>
      <c r="B334" s="19" t="str">
        <f>VLOOKUP(J334,PRACTICE!$A$1:$E$44,5,0)</f>
        <v>NW8</v>
      </c>
      <c r="J334" t="s">
        <v>68</v>
      </c>
      <c r="L334">
        <v>23690</v>
      </c>
      <c r="M334">
        <v>4976</v>
      </c>
      <c r="N334">
        <v>4986</v>
      </c>
      <c r="O334">
        <v>10</v>
      </c>
      <c r="P334">
        <v>2561</v>
      </c>
      <c r="Q334">
        <v>4924</v>
      </c>
      <c r="R334">
        <v>558</v>
      </c>
      <c r="S334">
        <v>2686</v>
      </c>
      <c r="T334">
        <v>933</v>
      </c>
      <c r="U334">
        <v>36</v>
      </c>
      <c r="V334">
        <v>24</v>
      </c>
      <c r="W334">
        <v>45</v>
      </c>
      <c r="X334">
        <v>23</v>
      </c>
      <c r="Y334">
        <v>23</v>
      </c>
      <c r="Z334">
        <v>22</v>
      </c>
      <c r="AA334">
        <v>31</v>
      </c>
      <c r="AB334">
        <v>24</v>
      </c>
      <c r="AC334">
        <v>558</v>
      </c>
      <c r="AD334">
        <v>537</v>
      </c>
      <c r="AE334">
        <v>31</v>
      </c>
      <c r="AF334">
        <v>8</v>
      </c>
      <c r="AG334">
        <v>1857</v>
      </c>
      <c r="AH334">
        <v>24</v>
      </c>
    </row>
    <row r="335" spans="1:34" x14ac:dyDescent="0.25">
      <c r="A335" s="22">
        <v>43800</v>
      </c>
      <c r="B335" s="19" t="str">
        <f>VLOOKUP(J335,PRACTICE!$A$1:$E$44,5,0)</f>
        <v>NW1</v>
      </c>
      <c r="J335" t="s">
        <v>69</v>
      </c>
      <c r="L335">
        <v>4874</v>
      </c>
      <c r="M335">
        <v>832</v>
      </c>
      <c r="N335">
        <v>835</v>
      </c>
      <c r="O335">
        <v>3</v>
      </c>
      <c r="P335">
        <v>307</v>
      </c>
      <c r="Q335">
        <v>811</v>
      </c>
      <c r="R335">
        <v>159</v>
      </c>
      <c r="S335">
        <v>308</v>
      </c>
      <c r="T335">
        <v>1</v>
      </c>
      <c r="U335">
        <v>16</v>
      </c>
      <c r="V335">
        <v>4</v>
      </c>
      <c r="W335">
        <v>16</v>
      </c>
      <c r="X335">
        <v>4</v>
      </c>
      <c r="Y335">
        <v>5</v>
      </c>
      <c r="Z335">
        <v>4</v>
      </c>
      <c r="AA335">
        <v>4</v>
      </c>
      <c r="AB335">
        <v>4</v>
      </c>
      <c r="AC335">
        <v>159</v>
      </c>
      <c r="AD335">
        <v>152</v>
      </c>
      <c r="AE335">
        <v>9</v>
      </c>
      <c r="AF335">
        <v>5</v>
      </c>
      <c r="AG335">
        <v>78</v>
      </c>
      <c r="AH335">
        <v>13</v>
      </c>
    </row>
    <row r="336" spans="1:34" x14ac:dyDescent="0.25">
      <c r="A336" s="22">
        <v>43800</v>
      </c>
      <c r="B336" s="19" t="str">
        <f>VLOOKUP(J336,PRACTICE!$A$1:$E$44,5,0)</f>
        <v>NW6</v>
      </c>
      <c r="J336" t="s">
        <v>70</v>
      </c>
      <c r="L336">
        <v>14115</v>
      </c>
      <c r="M336">
        <v>1965</v>
      </c>
      <c r="N336">
        <v>1972</v>
      </c>
      <c r="O336">
        <v>7</v>
      </c>
      <c r="P336">
        <v>953</v>
      </c>
      <c r="Q336">
        <v>1927</v>
      </c>
      <c r="R336">
        <v>243</v>
      </c>
      <c r="S336">
        <v>971</v>
      </c>
      <c r="T336">
        <v>159</v>
      </c>
      <c r="U336">
        <v>29</v>
      </c>
      <c r="V336">
        <v>20</v>
      </c>
      <c r="W336">
        <v>48</v>
      </c>
      <c r="X336">
        <v>18</v>
      </c>
      <c r="Y336">
        <v>11</v>
      </c>
      <c r="Z336">
        <v>11</v>
      </c>
      <c r="AA336">
        <v>14</v>
      </c>
      <c r="AB336">
        <v>5</v>
      </c>
      <c r="AC336">
        <v>243</v>
      </c>
      <c r="AD336">
        <v>220</v>
      </c>
      <c r="AE336">
        <v>14</v>
      </c>
      <c r="AF336">
        <v>19</v>
      </c>
      <c r="AG336">
        <v>920</v>
      </c>
      <c r="AH336">
        <v>94</v>
      </c>
    </row>
    <row r="337" spans="1:34" x14ac:dyDescent="0.25">
      <c r="A337" s="22">
        <v>43800</v>
      </c>
      <c r="B337" s="19" t="e">
        <f>VLOOKUP(J337,PRACTICE!$A$1:$E$44,5,0)</f>
        <v>#N/A</v>
      </c>
    </row>
    <row r="338" spans="1:34" x14ac:dyDescent="0.25">
      <c r="A338" s="22">
        <v>43831</v>
      </c>
      <c r="B338" s="19" t="e">
        <f>VLOOKUP(J338,PRACTICE!$A$1:$E$44,5,0)</f>
        <v>#N/A</v>
      </c>
      <c r="C338" t="s">
        <v>391</v>
      </c>
      <c r="E338" t="s">
        <v>372</v>
      </c>
      <c r="G338" t="s">
        <v>373</v>
      </c>
      <c r="H338">
        <v>647933</v>
      </c>
      <c r="K338" t="s">
        <v>374</v>
      </c>
      <c r="L338" t="s">
        <v>375</v>
      </c>
      <c r="M338" t="s">
        <v>401</v>
      </c>
      <c r="N338" t="s">
        <v>376</v>
      </c>
      <c r="O338" t="s">
        <v>377</v>
      </c>
      <c r="P338" t="s">
        <v>378</v>
      </c>
      <c r="Q338" t="s">
        <v>402</v>
      </c>
      <c r="R338" t="s">
        <v>403</v>
      </c>
      <c r="S338" t="s">
        <v>418</v>
      </c>
      <c r="T338" t="s">
        <v>379</v>
      </c>
      <c r="U338" t="s">
        <v>404</v>
      </c>
      <c r="V338" t="s">
        <v>405</v>
      </c>
      <c r="W338" t="s">
        <v>380</v>
      </c>
      <c r="X338" t="s">
        <v>406</v>
      </c>
      <c r="Y338" t="s">
        <v>381</v>
      </c>
      <c r="Z338" t="s">
        <v>382</v>
      </c>
      <c r="AA338" t="s">
        <v>407</v>
      </c>
      <c r="AB338" t="s">
        <v>383</v>
      </c>
      <c r="AC338" t="s">
        <v>384</v>
      </c>
      <c r="AD338" t="s">
        <v>385</v>
      </c>
      <c r="AE338" t="s">
        <v>386</v>
      </c>
      <c r="AF338" t="s">
        <v>419</v>
      </c>
      <c r="AG338" t="s">
        <v>420</v>
      </c>
      <c r="AH338" t="s">
        <v>416</v>
      </c>
    </row>
    <row r="339" spans="1:34" x14ac:dyDescent="0.25">
      <c r="A339" s="22">
        <v>43831</v>
      </c>
      <c r="B339" s="19" t="e">
        <f>VLOOKUP(J339,PRACTICE!$A$1:$E$44,5,0)</f>
        <v>#N/A</v>
      </c>
      <c r="E339" s="20">
        <v>43832.512499999997</v>
      </c>
      <c r="G339" t="s">
        <v>387</v>
      </c>
      <c r="H339">
        <v>352180</v>
      </c>
      <c r="J339" t="s">
        <v>388</v>
      </c>
      <c r="R339"/>
    </row>
    <row r="340" spans="1:34" x14ac:dyDescent="0.25">
      <c r="A340" s="22">
        <v>43831</v>
      </c>
      <c r="B340" s="19" t="str">
        <f>VLOOKUP(J340,PRACTICE!$A$1:$E$44,5,0)</f>
        <v>NW2</v>
      </c>
      <c r="E340" t="s">
        <v>389</v>
      </c>
      <c r="G340" t="s">
        <v>390</v>
      </c>
      <c r="H340">
        <v>295753</v>
      </c>
      <c r="J340" t="s">
        <v>37</v>
      </c>
      <c r="L340">
        <v>9197</v>
      </c>
      <c r="M340">
        <v>1651</v>
      </c>
      <c r="N340">
        <v>1654</v>
      </c>
      <c r="O340">
        <v>3</v>
      </c>
      <c r="P340">
        <v>542</v>
      </c>
      <c r="Q340">
        <v>1607</v>
      </c>
      <c r="R340">
        <v>301</v>
      </c>
      <c r="S340">
        <v>544</v>
      </c>
      <c r="T340">
        <v>4</v>
      </c>
      <c r="U340">
        <v>35</v>
      </c>
      <c r="V340">
        <v>16</v>
      </c>
      <c r="W340">
        <v>37</v>
      </c>
      <c r="X340">
        <v>22</v>
      </c>
      <c r="Y340">
        <v>6</v>
      </c>
      <c r="Z340">
        <v>6</v>
      </c>
      <c r="AA340">
        <v>28</v>
      </c>
      <c r="AB340">
        <v>7</v>
      </c>
      <c r="AC340">
        <v>301</v>
      </c>
      <c r="AD340">
        <v>284</v>
      </c>
      <c r="AE340">
        <v>12</v>
      </c>
      <c r="AF340">
        <v>17</v>
      </c>
      <c r="AG340">
        <v>247</v>
      </c>
      <c r="AH340">
        <v>0</v>
      </c>
    </row>
    <row r="341" spans="1:34" x14ac:dyDescent="0.25">
      <c r="A341" s="22">
        <v>43831</v>
      </c>
      <c r="B341" s="19" t="str">
        <f>VLOOKUP(J341,PRACTICE!$A$1:$E$44,5,0)</f>
        <v>NW1</v>
      </c>
      <c r="E341" s="21">
        <v>43831</v>
      </c>
      <c r="J341" t="s">
        <v>38</v>
      </c>
      <c r="L341">
        <v>11942</v>
      </c>
      <c r="M341">
        <v>2399</v>
      </c>
      <c r="N341">
        <v>2412</v>
      </c>
      <c r="O341">
        <v>14</v>
      </c>
      <c r="P341">
        <v>754</v>
      </c>
      <c r="Q341">
        <v>2371</v>
      </c>
      <c r="R341">
        <v>371</v>
      </c>
      <c r="S341">
        <v>938</v>
      </c>
      <c r="T341">
        <v>479</v>
      </c>
      <c r="U341">
        <v>67</v>
      </c>
      <c r="V341">
        <v>31</v>
      </c>
      <c r="W341">
        <v>78</v>
      </c>
      <c r="X341">
        <v>29</v>
      </c>
      <c r="Y341">
        <v>18</v>
      </c>
      <c r="Z341">
        <v>18</v>
      </c>
      <c r="AA341">
        <v>15</v>
      </c>
      <c r="AB341">
        <v>8</v>
      </c>
      <c r="AC341">
        <v>371</v>
      </c>
      <c r="AD341">
        <v>370</v>
      </c>
      <c r="AE341">
        <v>18</v>
      </c>
      <c r="AF341">
        <v>18</v>
      </c>
      <c r="AG341">
        <v>512</v>
      </c>
      <c r="AH341">
        <v>6</v>
      </c>
    </row>
    <row r="342" spans="1:34" x14ac:dyDescent="0.25">
      <c r="A342" s="22">
        <v>43831</v>
      </c>
      <c r="B342" s="19" t="str">
        <f>VLOOKUP(J342,PRACTICE!$A$1:$E$44,5,0)</f>
        <v>NW7</v>
      </c>
      <c r="J342" t="s">
        <v>39</v>
      </c>
      <c r="L342">
        <v>11346</v>
      </c>
      <c r="M342">
        <v>2015</v>
      </c>
      <c r="N342">
        <v>2062</v>
      </c>
      <c r="O342">
        <v>55</v>
      </c>
      <c r="P342">
        <v>743</v>
      </c>
      <c r="Q342">
        <v>1969</v>
      </c>
      <c r="R342">
        <v>360</v>
      </c>
      <c r="S342">
        <v>749</v>
      </c>
      <c r="T342">
        <v>289</v>
      </c>
      <c r="U342">
        <v>61</v>
      </c>
      <c r="V342">
        <v>42</v>
      </c>
      <c r="W342">
        <v>54</v>
      </c>
      <c r="X342">
        <v>44</v>
      </c>
      <c r="Y342">
        <v>16</v>
      </c>
      <c r="Z342">
        <v>16</v>
      </c>
      <c r="AA342">
        <v>33</v>
      </c>
      <c r="AB342">
        <v>32</v>
      </c>
      <c r="AC342">
        <v>360</v>
      </c>
      <c r="AD342">
        <v>349</v>
      </c>
      <c r="AE342">
        <v>20</v>
      </c>
      <c r="AF342">
        <v>25</v>
      </c>
      <c r="AG342">
        <v>1217</v>
      </c>
      <c r="AH342">
        <v>17</v>
      </c>
    </row>
    <row r="343" spans="1:34" x14ac:dyDescent="0.25">
      <c r="A343" s="22">
        <v>43831</v>
      </c>
      <c r="B343" s="19" t="str">
        <f>VLOOKUP(J343,PRACTICE!$A$1:$E$44,5,0)</f>
        <v>NW5</v>
      </c>
      <c r="J343" t="s">
        <v>40</v>
      </c>
      <c r="L343">
        <v>3618</v>
      </c>
      <c r="M343">
        <v>788</v>
      </c>
      <c r="N343">
        <v>788</v>
      </c>
      <c r="O343">
        <v>2</v>
      </c>
      <c r="P343">
        <v>272</v>
      </c>
      <c r="Q343">
        <v>778</v>
      </c>
      <c r="R343">
        <v>67</v>
      </c>
      <c r="S343">
        <v>324</v>
      </c>
      <c r="T343">
        <v>7</v>
      </c>
      <c r="U343">
        <v>0</v>
      </c>
      <c r="V343">
        <v>0</v>
      </c>
      <c r="W343">
        <v>14</v>
      </c>
      <c r="X343">
        <v>0</v>
      </c>
      <c r="Y343">
        <v>6</v>
      </c>
      <c r="Z343">
        <v>5</v>
      </c>
      <c r="AA343">
        <v>3</v>
      </c>
      <c r="AB343">
        <v>0</v>
      </c>
      <c r="AC343">
        <v>67</v>
      </c>
      <c r="AD343">
        <v>65</v>
      </c>
      <c r="AE343">
        <v>3</v>
      </c>
      <c r="AF343">
        <v>2</v>
      </c>
      <c r="AG343">
        <v>451</v>
      </c>
      <c r="AH343">
        <v>4</v>
      </c>
    </row>
    <row r="344" spans="1:34" x14ac:dyDescent="0.25">
      <c r="A344" s="22">
        <v>43831</v>
      </c>
      <c r="B344" s="19" t="str">
        <f>VLOOKUP(J344,PRACTICE!$A$1:$E$44,5,0)</f>
        <v>NW4</v>
      </c>
      <c r="J344" t="s">
        <v>41</v>
      </c>
      <c r="L344">
        <v>12828</v>
      </c>
      <c r="M344">
        <v>2504</v>
      </c>
      <c r="N344">
        <v>2513</v>
      </c>
      <c r="O344">
        <v>9</v>
      </c>
      <c r="P344">
        <v>784</v>
      </c>
      <c r="Q344">
        <v>2458</v>
      </c>
      <c r="R344">
        <v>384</v>
      </c>
      <c r="S344">
        <v>783</v>
      </c>
      <c r="T344">
        <v>79</v>
      </c>
      <c r="U344">
        <v>61</v>
      </c>
      <c r="V344">
        <v>42</v>
      </c>
      <c r="W344">
        <v>101</v>
      </c>
      <c r="X344">
        <v>42</v>
      </c>
      <c r="Y344">
        <v>26</v>
      </c>
      <c r="Z344">
        <v>18</v>
      </c>
      <c r="AA344">
        <v>21</v>
      </c>
      <c r="AB344">
        <v>18</v>
      </c>
      <c r="AC344">
        <v>384</v>
      </c>
      <c r="AD344">
        <v>352</v>
      </c>
      <c r="AE344">
        <v>45</v>
      </c>
      <c r="AF344">
        <v>11</v>
      </c>
      <c r="AG344">
        <v>460</v>
      </c>
      <c r="AH344">
        <v>75</v>
      </c>
    </row>
    <row r="345" spans="1:34" x14ac:dyDescent="0.25">
      <c r="A345" s="22">
        <v>43831</v>
      </c>
      <c r="B345" s="19" t="str">
        <f>VLOOKUP(J345,PRACTICE!$A$1:$E$44,5,0)</f>
        <v>NW5</v>
      </c>
      <c r="J345" t="s">
        <v>42</v>
      </c>
      <c r="L345">
        <v>13216</v>
      </c>
      <c r="M345">
        <v>3207</v>
      </c>
      <c r="N345">
        <v>3217</v>
      </c>
      <c r="O345">
        <v>16</v>
      </c>
      <c r="P345">
        <v>853</v>
      </c>
      <c r="Q345">
        <v>3172</v>
      </c>
      <c r="R345">
        <v>714</v>
      </c>
      <c r="S345">
        <v>1031</v>
      </c>
      <c r="T345">
        <v>20</v>
      </c>
      <c r="U345">
        <v>52</v>
      </c>
      <c r="V345">
        <v>24</v>
      </c>
      <c r="W345">
        <v>59</v>
      </c>
      <c r="X345">
        <v>25</v>
      </c>
      <c r="Y345">
        <v>36</v>
      </c>
      <c r="Z345">
        <v>30</v>
      </c>
      <c r="AA345">
        <v>24</v>
      </c>
      <c r="AB345">
        <v>10</v>
      </c>
      <c r="AC345">
        <v>714</v>
      </c>
      <c r="AD345">
        <v>695</v>
      </c>
      <c r="AE345">
        <v>47</v>
      </c>
      <c r="AF345">
        <v>61</v>
      </c>
      <c r="AG345">
        <v>1899</v>
      </c>
      <c r="AH345">
        <v>24</v>
      </c>
    </row>
    <row r="346" spans="1:34" x14ac:dyDescent="0.25">
      <c r="A346" s="22">
        <v>43831</v>
      </c>
      <c r="B346" s="19" t="str">
        <f>VLOOKUP(J346,PRACTICE!$A$1:$E$44,5,0)</f>
        <v>NW3</v>
      </c>
      <c r="J346" t="s">
        <v>43</v>
      </c>
      <c r="L346">
        <v>12405</v>
      </c>
      <c r="M346">
        <v>1647</v>
      </c>
      <c r="N346">
        <v>1649</v>
      </c>
      <c r="O346">
        <v>2</v>
      </c>
      <c r="P346">
        <v>583</v>
      </c>
      <c r="Q346">
        <v>1581</v>
      </c>
      <c r="R346">
        <v>251</v>
      </c>
      <c r="S346">
        <v>596</v>
      </c>
      <c r="T346">
        <v>18</v>
      </c>
      <c r="U346">
        <v>65</v>
      </c>
      <c r="V346">
        <v>54</v>
      </c>
      <c r="W346">
        <v>78</v>
      </c>
      <c r="X346">
        <v>45</v>
      </c>
      <c r="Y346">
        <v>4</v>
      </c>
      <c r="Z346">
        <v>4</v>
      </c>
      <c r="AA346">
        <v>33</v>
      </c>
      <c r="AB346">
        <v>28</v>
      </c>
      <c r="AC346">
        <v>251</v>
      </c>
      <c r="AD346">
        <v>241</v>
      </c>
      <c r="AE346">
        <v>22</v>
      </c>
      <c r="AF346">
        <v>44</v>
      </c>
      <c r="AG346">
        <v>946</v>
      </c>
      <c r="AH346">
        <v>36</v>
      </c>
    </row>
    <row r="347" spans="1:34" x14ac:dyDescent="0.25">
      <c r="A347" s="22">
        <v>43831</v>
      </c>
      <c r="B347" s="19" t="str">
        <f>VLOOKUP(J347,PRACTICE!$A$1:$E$44,5,0)</f>
        <v>NW5</v>
      </c>
      <c r="J347" t="s">
        <v>44</v>
      </c>
      <c r="L347">
        <v>7303</v>
      </c>
      <c r="M347">
        <v>1406</v>
      </c>
      <c r="N347">
        <v>1412</v>
      </c>
      <c r="O347">
        <v>6</v>
      </c>
      <c r="P347">
        <v>493</v>
      </c>
      <c r="Q347">
        <v>1378</v>
      </c>
      <c r="R347">
        <v>241</v>
      </c>
      <c r="S347">
        <v>541</v>
      </c>
      <c r="T347">
        <v>127</v>
      </c>
      <c r="U347">
        <v>13</v>
      </c>
      <c r="V347">
        <v>11</v>
      </c>
      <c r="W347">
        <v>29</v>
      </c>
      <c r="X347">
        <v>4</v>
      </c>
      <c r="Y347">
        <v>13</v>
      </c>
      <c r="Z347">
        <v>13</v>
      </c>
      <c r="AA347">
        <v>12</v>
      </c>
      <c r="AB347">
        <v>12</v>
      </c>
      <c r="AC347">
        <v>241</v>
      </c>
      <c r="AD347">
        <v>239</v>
      </c>
      <c r="AE347">
        <v>16</v>
      </c>
      <c r="AF347">
        <v>4</v>
      </c>
      <c r="AG347">
        <v>179</v>
      </c>
      <c r="AH347">
        <v>1</v>
      </c>
    </row>
    <row r="348" spans="1:34" x14ac:dyDescent="0.25">
      <c r="A348" s="22">
        <v>43831</v>
      </c>
      <c r="B348" s="19" t="str">
        <f>VLOOKUP(J348,PRACTICE!$A$1:$E$44,5,0)</f>
        <v>NW3</v>
      </c>
      <c r="J348" t="s">
        <v>45</v>
      </c>
      <c r="L348">
        <v>3559</v>
      </c>
      <c r="M348">
        <v>471</v>
      </c>
      <c r="N348">
        <v>472</v>
      </c>
      <c r="O348">
        <v>1</v>
      </c>
      <c r="P348">
        <v>100</v>
      </c>
      <c r="Q348">
        <v>467</v>
      </c>
      <c r="R348">
        <v>105</v>
      </c>
      <c r="S348">
        <v>111</v>
      </c>
      <c r="T348">
        <v>15</v>
      </c>
      <c r="U348">
        <v>25</v>
      </c>
      <c r="V348">
        <v>21</v>
      </c>
      <c r="W348">
        <v>25</v>
      </c>
      <c r="X348">
        <v>16</v>
      </c>
      <c r="Y348">
        <v>0</v>
      </c>
      <c r="Z348">
        <v>0</v>
      </c>
      <c r="AA348">
        <v>10</v>
      </c>
      <c r="AB348">
        <v>8</v>
      </c>
      <c r="AC348">
        <v>105</v>
      </c>
      <c r="AD348">
        <v>103</v>
      </c>
      <c r="AE348">
        <v>7</v>
      </c>
      <c r="AF348">
        <v>5</v>
      </c>
      <c r="AG348">
        <v>250</v>
      </c>
      <c r="AH348">
        <v>39</v>
      </c>
    </row>
    <row r="349" spans="1:34" x14ac:dyDescent="0.25">
      <c r="A349" s="22">
        <v>43831</v>
      </c>
      <c r="B349" s="19" t="str">
        <f>VLOOKUP(J349,PRACTICE!$A$1:$E$44,5,0)</f>
        <v>NW1</v>
      </c>
      <c r="J349" t="s">
        <v>46</v>
      </c>
      <c r="L349">
        <v>5391</v>
      </c>
      <c r="M349">
        <v>1009</v>
      </c>
      <c r="N349">
        <v>1013</v>
      </c>
      <c r="O349">
        <v>4</v>
      </c>
      <c r="P349">
        <v>378</v>
      </c>
      <c r="Q349">
        <v>986</v>
      </c>
      <c r="R349">
        <v>153</v>
      </c>
      <c r="S349">
        <v>387</v>
      </c>
      <c r="T349">
        <v>1</v>
      </c>
      <c r="U349">
        <v>19</v>
      </c>
      <c r="V349">
        <v>17</v>
      </c>
      <c r="W349">
        <v>35</v>
      </c>
      <c r="X349">
        <v>10</v>
      </c>
      <c r="Y349">
        <v>10</v>
      </c>
      <c r="Z349">
        <v>10</v>
      </c>
      <c r="AA349">
        <v>10</v>
      </c>
      <c r="AB349">
        <v>0</v>
      </c>
      <c r="AC349">
        <v>153</v>
      </c>
      <c r="AD349">
        <v>152</v>
      </c>
      <c r="AE349">
        <v>11</v>
      </c>
      <c r="AF349">
        <v>2</v>
      </c>
      <c r="AG349">
        <v>106</v>
      </c>
      <c r="AH349">
        <v>39</v>
      </c>
    </row>
    <row r="350" spans="1:34" x14ac:dyDescent="0.25">
      <c r="A350" s="22">
        <v>43831</v>
      </c>
      <c r="B350" s="19" t="str">
        <f>VLOOKUP(J350,PRACTICE!$A$1:$E$44,5,0)</f>
        <v>NW7</v>
      </c>
      <c r="J350" t="s">
        <v>47</v>
      </c>
      <c r="L350">
        <v>11031</v>
      </c>
      <c r="M350">
        <v>2385</v>
      </c>
      <c r="N350">
        <v>2391</v>
      </c>
      <c r="O350">
        <v>6</v>
      </c>
      <c r="P350">
        <v>840</v>
      </c>
      <c r="Q350">
        <v>2352</v>
      </c>
      <c r="R350">
        <v>306</v>
      </c>
      <c r="S350">
        <v>990</v>
      </c>
      <c r="T350">
        <v>194</v>
      </c>
      <c r="U350">
        <v>63</v>
      </c>
      <c r="V350">
        <v>55</v>
      </c>
      <c r="W350">
        <v>61</v>
      </c>
      <c r="X350">
        <v>40</v>
      </c>
      <c r="Y350">
        <v>15</v>
      </c>
      <c r="Z350">
        <v>15</v>
      </c>
      <c r="AA350">
        <v>21</v>
      </c>
      <c r="AB350">
        <v>15</v>
      </c>
      <c r="AC350">
        <v>306</v>
      </c>
      <c r="AD350">
        <v>296</v>
      </c>
      <c r="AE350">
        <v>34</v>
      </c>
      <c r="AF350">
        <v>28</v>
      </c>
      <c r="AG350">
        <v>1513</v>
      </c>
      <c r="AH350">
        <v>37</v>
      </c>
    </row>
    <row r="351" spans="1:34" x14ac:dyDescent="0.25">
      <c r="A351" s="22">
        <v>43831</v>
      </c>
      <c r="B351" s="19" t="str">
        <f>VLOOKUP(J351,PRACTICE!$A$1:$E$44,5,0)</f>
        <v>NW5</v>
      </c>
      <c r="J351" t="s">
        <v>48</v>
      </c>
      <c r="L351">
        <v>3728</v>
      </c>
      <c r="M351">
        <v>712</v>
      </c>
      <c r="N351">
        <v>716</v>
      </c>
      <c r="O351">
        <v>5</v>
      </c>
      <c r="P351">
        <v>257</v>
      </c>
      <c r="Q351">
        <v>708</v>
      </c>
      <c r="R351">
        <v>112</v>
      </c>
      <c r="S351">
        <v>269</v>
      </c>
      <c r="T351">
        <v>3</v>
      </c>
      <c r="U351">
        <v>16</v>
      </c>
      <c r="V351">
        <v>11</v>
      </c>
      <c r="W351">
        <v>14</v>
      </c>
      <c r="X351">
        <v>8</v>
      </c>
      <c r="Y351">
        <v>16</v>
      </c>
      <c r="Z351">
        <v>16</v>
      </c>
      <c r="AA351">
        <v>2</v>
      </c>
      <c r="AB351">
        <v>2</v>
      </c>
      <c r="AC351">
        <v>112</v>
      </c>
      <c r="AD351">
        <v>110</v>
      </c>
      <c r="AE351">
        <v>6</v>
      </c>
      <c r="AF351">
        <v>2</v>
      </c>
      <c r="AG351">
        <v>79</v>
      </c>
      <c r="AH351">
        <v>0</v>
      </c>
    </row>
    <row r="352" spans="1:34" x14ac:dyDescent="0.25">
      <c r="A352" s="22">
        <v>43831</v>
      </c>
      <c r="B352" s="19" t="str">
        <f>VLOOKUP(J352,PRACTICE!$A$1:$E$44,5,0)</f>
        <v>NW7</v>
      </c>
      <c r="J352" t="s">
        <v>49</v>
      </c>
      <c r="L352">
        <v>15007</v>
      </c>
      <c r="M352">
        <v>2924</v>
      </c>
      <c r="N352">
        <v>2931</v>
      </c>
      <c r="O352">
        <v>14</v>
      </c>
      <c r="P352">
        <v>1086</v>
      </c>
      <c r="Q352">
        <v>2849</v>
      </c>
      <c r="R352">
        <v>397</v>
      </c>
      <c r="S352">
        <v>1153</v>
      </c>
      <c r="T352">
        <v>275</v>
      </c>
      <c r="U352">
        <v>83</v>
      </c>
      <c r="V352">
        <v>43</v>
      </c>
      <c r="W352">
        <v>89</v>
      </c>
      <c r="X352">
        <v>57</v>
      </c>
      <c r="Y352">
        <v>31</v>
      </c>
      <c r="Z352">
        <v>30</v>
      </c>
      <c r="AA352">
        <v>34</v>
      </c>
      <c r="AB352">
        <v>20</v>
      </c>
      <c r="AC352">
        <v>397</v>
      </c>
      <c r="AD352">
        <v>342</v>
      </c>
      <c r="AE352">
        <v>30</v>
      </c>
      <c r="AF352">
        <v>58</v>
      </c>
      <c r="AG352">
        <v>1664</v>
      </c>
      <c r="AH352">
        <v>47</v>
      </c>
    </row>
    <row r="353" spans="1:34" x14ac:dyDescent="0.25">
      <c r="A353" s="22">
        <v>43831</v>
      </c>
      <c r="B353" s="19" t="str">
        <f>VLOOKUP(J353,PRACTICE!$A$1:$E$44,5,0)</f>
        <v>NW4</v>
      </c>
      <c r="J353" t="s">
        <v>50</v>
      </c>
      <c r="L353">
        <v>10919</v>
      </c>
      <c r="M353">
        <v>2989</v>
      </c>
      <c r="N353">
        <v>2998</v>
      </c>
      <c r="O353">
        <v>9</v>
      </c>
      <c r="P353">
        <v>1425</v>
      </c>
      <c r="Q353">
        <v>2952</v>
      </c>
      <c r="R353">
        <v>327</v>
      </c>
      <c r="S353">
        <v>1457</v>
      </c>
      <c r="T353">
        <v>208</v>
      </c>
      <c r="U353">
        <v>28</v>
      </c>
      <c r="V353">
        <v>20</v>
      </c>
      <c r="W353">
        <v>32</v>
      </c>
      <c r="X353">
        <v>14</v>
      </c>
      <c r="Y353">
        <v>43</v>
      </c>
      <c r="Z353">
        <v>41</v>
      </c>
      <c r="AA353">
        <v>9</v>
      </c>
      <c r="AB353">
        <v>3</v>
      </c>
      <c r="AC353">
        <v>327</v>
      </c>
      <c r="AD353">
        <v>294</v>
      </c>
      <c r="AE353">
        <v>13</v>
      </c>
      <c r="AF353">
        <v>11</v>
      </c>
      <c r="AG353">
        <v>469</v>
      </c>
      <c r="AH353">
        <v>43</v>
      </c>
    </row>
    <row r="354" spans="1:34" x14ac:dyDescent="0.25">
      <c r="A354" s="22">
        <v>43831</v>
      </c>
      <c r="B354" s="19" t="str">
        <f>VLOOKUP(J354,PRACTICE!$A$1:$E$44,5,0)</f>
        <v>NW2</v>
      </c>
      <c r="J354" t="s">
        <v>51</v>
      </c>
      <c r="L354">
        <v>13987</v>
      </c>
      <c r="M354">
        <v>2257</v>
      </c>
      <c r="N354">
        <v>2266</v>
      </c>
      <c r="O354">
        <v>9</v>
      </c>
      <c r="P354">
        <v>1099</v>
      </c>
      <c r="Q354">
        <v>2172</v>
      </c>
      <c r="R354">
        <v>270</v>
      </c>
      <c r="S354">
        <v>1067</v>
      </c>
      <c r="T354">
        <v>12</v>
      </c>
      <c r="U354">
        <v>48</v>
      </c>
      <c r="V354">
        <v>26</v>
      </c>
      <c r="W354">
        <v>65</v>
      </c>
      <c r="X354">
        <v>34</v>
      </c>
      <c r="Y354">
        <v>12</v>
      </c>
      <c r="Z354">
        <v>12</v>
      </c>
      <c r="AA354">
        <v>22</v>
      </c>
      <c r="AB354">
        <v>2</v>
      </c>
      <c r="AC354">
        <v>270</v>
      </c>
      <c r="AD354">
        <v>250</v>
      </c>
      <c r="AE354">
        <v>12</v>
      </c>
      <c r="AF354">
        <v>19</v>
      </c>
      <c r="AG354">
        <v>312</v>
      </c>
      <c r="AH354">
        <v>182</v>
      </c>
    </row>
    <row r="355" spans="1:34" x14ac:dyDescent="0.25">
      <c r="A355" s="22">
        <v>43831</v>
      </c>
      <c r="B355" s="19" t="str">
        <f>VLOOKUP(J355,PRACTICE!$A$1:$E$44,5,0)</f>
        <v>NW1</v>
      </c>
      <c r="J355" t="s">
        <v>52</v>
      </c>
      <c r="L355">
        <v>8246</v>
      </c>
      <c r="M355">
        <v>1792</v>
      </c>
      <c r="N355">
        <v>1805</v>
      </c>
      <c r="O355">
        <v>13</v>
      </c>
      <c r="P355">
        <v>668</v>
      </c>
      <c r="Q355">
        <v>1758</v>
      </c>
      <c r="R355">
        <v>213</v>
      </c>
      <c r="S355">
        <v>669</v>
      </c>
      <c r="T355">
        <v>47</v>
      </c>
      <c r="U355">
        <v>41</v>
      </c>
      <c r="V355">
        <v>28</v>
      </c>
      <c r="W355">
        <v>75</v>
      </c>
      <c r="X355">
        <v>32</v>
      </c>
      <c r="Y355">
        <v>12</v>
      </c>
      <c r="Z355">
        <v>12</v>
      </c>
      <c r="AA355">
        <v>13</v>
      </c>
      <c r="AB355">
        <v>2</v>
      </c>
      <c r="AC355">
        <v>213</v>
      </c>
      <c r="AD355">
        <v>197</v>
      </c>
      <c r="AE355">
        <v>11</v>
      </c>
      <c r="AF355">
        <v>28</v>
      </c>
      <c r="AG355">
        <v>558</v>
      </c>
      <c r="AH355">
        <v>0</v>
      </c>
    </row>
    <row r="356" spans="1:34" x14ac:dyDescent="0.25">
      <c r="A356" s="22">
        <v>43831</v>
      </c>
      <c r="B356" s="19" t="str">
        <f>VLOOKUP(J356,PRACTICE!$A$1:$E$44,5,0)</f>
        <v>NW3</v>
      </c>
      <c r="J356" t="s">
        <v>53</v>
      </c>
      <c r="L356">
        <v>9434</v>
      </c>
      <c r="M356">
        <v>1625</v>
      </c>
      <c r="N356">
        <v>1627</v>
      </c>
      <c r="O356">
        <v>3</v>
      </c>
      <c r="P356">
        <v>586</v>
      </c>
      <c r="Q356">
        <v>1551</v>
      </c>
      <c r="R356">
        <v>246</v>
      </c>
      <c r="S356">
        <v>588</v>
      </c>
      <c r="T356">
        <v>6</v>
      </c>
      <c r="U356">
        <v>51</v>
      </c>
      <c r="V356">
        <v>33</v>
      </c>
      <c r="W356">
        <v>189</v>
      </c>
      <c r="X356">
        <v>18</v>
      </c>
      <c r="Y356">
        <v>8</v>
      </c>
      <c r="Z356">
        <v>8</v>
      </c>
      <c r="AA356">
        <v>17</v>
      </c>
      <c r="AB356">
        <v>16</v>
      </c>
      <c r="AC356">
        <v>246</v>
      </c>
      <c r="AD356">
        <v>238</v>
      </c>
      <c r="AE356">
        <v>17</v>
      </c>
      <c r="AF356">
        <v>34</v>
      </c>
      <c r="AG356">
        <v>1135</v>
      </c>
      <c r="AH356">
        <v>48</v>
      </c>
    </row>
    <row r="357" spans="1:34" x14ac:dyDescent="0.25">
      <c r="A357" s="22">
        <v>43831</v>
      </c>
      <c r="B357" s="19" t="str">
        <f>VLOOKUP(J357,PRACTICE!$A$1:$E$44,5,0)</f>
        <v>NW3</v>
      </c>
      <c r="J357" t="s">
        <v>54</v>
      </c>
      <c r="L357">
        <v>6588</v>
      </c>
      <c r="M357">
        <v>1241</v>
      </c>
      <c r="N357">
        <v>1244</v>
      </c>
      <c r="O357">
        <v>3</v>
      </c>
      <c r="P357">
        <v>449</v>
      </c>
      <c r="Q357">
        <v>1221</v>
      </c>
      <c r="R357">
        <v>201</v>
      </c>
      <c r="S357">
        <v>459</v>
      </c>
      <c r="T357">
        <v>17</v>
      </c>
      <c r="U357">
        <v>24</v>
      </c>
      <c r="V357">
        <v>14</v>
      </c>
      <c r="W357">
        <v>23</v>
      </c>
      <c r="X357">
        <v>6</v>
      </c>
      <c r="Y357">
        <v>16</v>
      </c>
      <c r="Z357">
        <v>16</v>
      </c>
      <c r="AA357">
        <v>12</v>
      </c>
      <c r="AB357">
        <v>10</v>
      </c>
      <c r="AC357">
        <v>201</v>
      </c>
      <c r="AD357">
        <v>185</v>
      </c>
      <c r="AE357">
        <v>4</v>
      </c>
      <c r="AF357">
        <v>4</v>
      </c>
      <c r="AG357">
        <v>261</v>
      </c>
      <c r="AH357">
        <v>28</v>
      </c>
    </row>
    <row r="358" spans="1:34" x14ac:dyDescent="0.25">
      <c r="A358" s="22">
        <v>43831</v>
      </c>
      <c r="B358" s="19" t="str">
        <f>VLOOKUP(J358,PRACTICE!$A$1:$E$44,5,0)</f>
        <v>NW6</v>
      </c>
      <c r="J358" t="s">
        <v>55</v>
      </c>
      <c r="L358">
        <v>5669</v>
      </c>
      <c r="M358">
        <v>981</v>
      </c>
      <c r="N358">
        <v>986</v>
      </c>
      <c r="O358">
        <v>6</v>
      </c>
      <c r="P358">
        <v>488</v>
      </c>
      <c r="Q358">
        <v>968</v>
      </c>
      <c r="R358">
        <v>115</v>
      </c>
      <c r="S358">
        <v>494</v>
      </c>
      <c r="T358">
        <v>1</v>
      </c>
      <c r="U358">
        <v>8</v>
      </c>
      <c r="V358">
        <v>5</v>
      </c>
      <c r="W358">
        <v>25</v>
      </c>
      <c r="X358">
        <v>4</v>
      </c>
      <c r="Y358">
        <v>6</v>
      </c>
      <c r="Z358">
        <v>5</v>
      </c>
      <c r="AA358">
        <v>10</v>
      </c>
      <c r="AB358">
        <v>4</v>
      </c>
      <c r="AC358">
        <v>115</v>
      </c>
      <c r="AD358">
        <v>97</v>
      </c>
      <c r="AE358">
        <v>0</v>
      </c>
      <c r="AF358">
        <v>10</v>
      </c>
      <c r="AG358">
        <v>551</v>
      </c>
      <c r="AH358">
        <v>67</v>
      </c>
    </row>
    <row r="359" spans="1:34" x14ac:dyDescent="0.25">
      <c r="A359" s="22">
        <v>43831</v>
      </c>
      <c r="B359" s="19" t="str">
        <f>VLOOKUP(J359,PRACTICE!$A$1:$E$44,5,0)</f>
        <v>NW6</v>
      </c>
      <c r="J359" t="s">
        <v>371</v>
      </c>
      <c r="L359">
        <v>15596</v>
      </c>
      <c r="M359">
        <v>2979</v>
      </c>
      <c r="N359">
        <v>2988</v>
      </c>
      <c r="O359">
        <v>9</v>
      </c>
      <c r="P359">
        <v>1310</v>
      </c>
      <c r="Q359">
        <v>2880</v>
      </c>
      <c r="R359">
        <v>368</v>
      </c>
      <c r="S359">
        <v>1314</v>
      </c>
      <c r="T359">
        <v>406</v>
      </c>
      <c r="U359">
        <v>91</v>
      </c>
      <c r="V359">
        <v>50</v>
      </c>
      <c r="W359">
        <v>103</v>
      </c>
      <c r="X359">
        <v>74</v>
      </c>
      <c r="Y359">
        <v>28</v>
      </c>
      <c r="Z359">
        <v>23</v>
      </c>
      <c r="AA359">
        <v>31</v>
      </c>
      <c r="AB359">
        <v>23</v>
      </c>
      <c r="AC359">
        <v>368</v>
      </c>
      <c r="AD359">
        <v>322</v>
      </c>
      <c r="AE359">
        <v>19</v>
      </c>
      <c r="AF359">
        <v>55</v>
      </c>
      <c r="AG359">
        <v>1444</v>
      </c>
      <c r="AH359">
        <v>153</v>
      </c>
    </row>
    <row r="360" spans="1:34" x14ac:dyDescent="0.25">
      <c r="A360" s="22">
        <v>43831</v>
      </c>
      <c r="B360" s="19" t="str">
        <f>VLOOKUP(J360,PRACTICE!$A$1:$E$44,5,0)</f>
        <v>NW1</v>
      </c>
      <c r="J360" t="s">
        <v>56</v>
      </c>
      <c r="L360">
        <v>14930</v>
      </c>
      <c r="M360">
        <v>1609</v>
      </c>
      <c r="N360">
        <v>1616</v>
      </c>
      <c r="O360">
        <v>7</v>
      </c>
      <c r="P360">
        <v>464</v>
      </c>
      <c r="Q360">
        <v>1593</v>
      </c>
      <c r="R360">
        <v>348</v>
      </c>
      <c r="S360">
        <v>490</v>
      </c>
      <c r="T360">
        <v>78</v>
      </c>
      <c r="U360">
        <v>35</v>
      </c>
      <c r="V360">
        <v>19</v>
      </c>
      <c r="W360">
        <v>39</v>
      </c>
      <c r="X360">
        <v>20</v>
      </c>
      <c r="Y360">
        <v>12</v>
      </c>
      <c r="Z360">
        <v>12</v>
      </c>
      <c r="AA360">
        <v>22</v>
      </c>
      <c r="AB360">
        <v>15</v>
      </c>
      <c r="AC360">
        <v>348</v>
      </c>
      <c r="AD360">
        <v>344</v>
      </c>
      <c r="AE360">
        <v>5</v>
      </c>
      <c r="AF360">
        <v>9</v>
      </c>
      <c r="AG360">
        <v>240</v>
      </c>
      <c r="AH360">
        <v>57</v>
      </c>
    </row>
    <row r="361" spans="1:34" x14ac:dyDescent="0.25">
      <c r="A361" s="22">
        <v>43831</v>
      </c>
      <c r="B361" s="19" t="str">
        <f>VLOOKUP(J361,PRACTICE!$A$1:$E$44,5,0)</f>
        <v>NW8</v>
      </c>
      <c r="J361" t="s">
        <v>57</v>
      </c>
      <c r="L361">
        <v>8857</v>
      </c>
      <c r="M361">
        <v>1621</v>
      </c>
      <c r="N361">
        <v>1622</v>
      </c>
      <c r="O361">
        <v>1</v>
      </c>
      <c r="P361">
        <v>763</v>
      </c>
      <c r="Q361">
        <v>1604</v>
      </c>
      <c r="R361">
        <v>223</v>
      </c>
      <c r="S361">
        <v>755</v>
      </c>
      <c r="T361">
        <v>131</v>
      </c>
      <c r="U361">
        <v>23</v>
      </c>
      <c r="V361">
        <v>11</v>
      </c>
      <c r="W361">
        <v>34</v>
      </c>
      <c r="X361">
        <v>10</v>
      </c>
      <c r="Y361">
        <v>15</v>
      </c>
      <c r="Z361">
        <v>15</v>
      </c>
      <c r="AA361">
        <v>13</v>
      </c>
      <c r="AB361">
        <v>11</v>
      </c>
      <c r="AC361">
        <v>223</v>
      </c>
      <c r="AD361">
        <v>208</v>
      </c>
      <c r="AE361">
        <v>6</v>
      </c>
      <c r="AF361">
        <v>5</v>
      </c>
      <c r="AG361">
        <v>706</v>
      </c>
      <c r="AH361">
        <v>124</v>
      </c>
    </row>
    <row r="362" spans="1:34" x14ac:dyDescent="0.25">
      <c r="A362" s="22">
        <v>43831</v>
      </c>
      <c r="B362" s="19" t="str">
        <f>VLOOKUP(J362,PRACTICE!$A$1:$E$44,5,0)</f>
        <v>NW8</v>
      </c>
      <c r="J362" t="s">
        <v>58</v>
      </c>
      <c r="L362">
        <v>9461</v>
      </c>
      <c r="M362">
        <v>1893</v>
      </c>
      <c r="N362">
        <v>1898</v>
      </c>
      <c r="O362">
        <v>5</v>
      </c>
      <c r="P362">
        <v>822</v>
      </c>
      <c r="Q362">
        <v>1866</v>
      </c>
      <c r="R362">
        <v>271</v>
      </c>
      <c r="S362">
        <v>835</v>
      </c>
      <c r="T362">
        <v>475</v>
      </c>
      <c r="U362">
        <v>12</v>
      </c>
      <c r="V362">
        <v>9</v>
      </c>
      <c r="W362">
        <v>21</v>
      </c>
      <c r="X362">
        <v>9</v>
      </c>
      <c r="Y362">
        <v>14</v>
      </c>
      <c r="Z362">
        <v>14</v>
      </c>
      <c r="AA362">
        <v>5</v>
      </c>
      <c r="AB362">
        <v>4</v>
      </c>
      <c r="AC362">
        <v>271</v>
      </c>
      <c r="AD362">
        <v>270</v>
      </c>
      <c r="AE362">
        <v>22</v>
      </c>
      <c r="AF362">
        <v>10</v>
      </c>
      <c r="AG362">
        <v>665</v>
      </c>
      <c r="AH362">
        <v>92</v>
      </c>
    </row>
    <row r="363" spans="1:34" x14ac:dyDescent="0.25">
      <c r="A363" s="22">
        <v>43831</v>
      </c>
      <c r="B363" s="19" t="str">
        <f>VLOOKUP(J363,PRACTICE!$A$1:$E$44,5,0)</f>
        <v>NW6</v>
      </c>
      <c r="J363" t="s">
        <v>59</v>
      </c>
      <c r="L363">
        <v>4365</v>
      </c>
      <c r="M363">
        <v>852</v>
      </c>
      <c r="N363">
        <v>858</v>
      </c>
      <c r="O363">
        <v>7</v>
      </c>
      <c r="P363">
        <v>250</v>
      </c>
      <c r="Q363">
        <v>835</v>
      </c>
      <c r="R363">
        <v>140</v>
      </c>
      <c r="S363">
        <v>260</v>
      </c>
      <c r="T363">
        <v>15</v>
      </c>
      <c r="U363">
        <v>11</v>
      </c>
      <c r="V363">
        <v>5</v>
      </c>
      <c r="W363">
        <v>10</v>
      </c>
      <c r="X363">
        <v>8</v>
      </c>
      <c r="Y363">
        <v>3</v>
      </c>
      <c r="Z363">
        <v>3</v>
      </c>
      <c r="AA363">
        <v>12</v>
      </c>
      <c r="AB363">
        <v>10</v>
      </c>
      <c r="AC363">
        <v>140</v>
      </c>
      <c r="AD363">
        <v>135</v>
      </c>
      <c r="AE363">
        <v>3</v>
      </c>
      <c r="AF363">
        <v>4</v>
      </c>
      <c r="AG363">
        <v>72</v>
      </c>
      <c r="AH363">
        <v>100</v>
      </c>
    </row>
    <row r="364" spans="1:34" x14ac:dyDescent="0.25">
      <c r="A364" s="22">
        <v>43831</v>
      </c>
      <c r="B364" s="19" t="str">
        <f>VLOOKUP(J364,PRACTICE!$A$1:$E$44,5,0)</f>
        <v>NW4</v>
      </c>
      <c r="J364" t="s">
        <v>60</v>
      </c>
      <c r="L364">
        <v>11011</v>
      </c>
      <c r="M364">
        <v>1912</v>
      </c>
      <c r="N364">
        <v>1923</v>
      </c>
      <c r="O364">
        <v>11</v>
      </c>
      <c r="P364">
        <v>530</v>
      </c>
      <c r="Q364">
        <v>1891</v>
      </c>
      <c r="R364">
        <v>354</v>
      </c>
      <c r="S364">
        <v>620</v>
      </c>
      <c r="T364">
        <v>73</v>
      </c>
      <c r="U364">
        <v>31</v>
      </c>
      <c r="V364">
        <v>20</v>
      </c>
      <c r="W364">
        <v>22</v>
      </c>
      <c r="X364">
        <v>16</v>
      </c>
      <c r="Y364">
        <v>12</v>
      </c>
      <c r="Z364">
        <v>12</v>
      </c>
      <c r="AA364">
        <v>24</v>
      </c>
      <c r="AB364">
        <v>23</v>
      </c>
      <c r="AC364">
        <v>354</v>
      </c>
      <c r="AD364">
        <v>353</v>
      </c>
      <c r="AE364">
        <v>15</v>
      </c>
      <c r="AF364">
        <v>13</v>
      </c>
      <c r="AG364">
        <v>694</v>
      </c>
      <c r="AH364">
        <v>148</v>
      </c>
    </row>
    <row r="365" spans="1:34" x14ac:dyDescent="0.25">
      <c r="A365" s="22">
        <v>43831</v>
      </c>
      <c r="B365" s="19" t="str">
        <f>VLOOKUP(J365,PRACTICE!$A$1:$E$44,5,0)</f>
        <v>NW5</v>
      </c>
      <c r="J365" t="s">
        <v>61</v>
      </c>
      <c r="L365">
        <v>5426</v>
      </c>
      <c r="M365">
        <v>1080</v>
      </c>
      <c r="N365">
        <v>1090</v>
      </c>
      <c r="O365">
        <v>11</v>
      </c>
      <c r="P365">
        <v>498</v>
      </c>
      <c r="Q365">
        <v>1071</v>
      </c>
      <c r="R365">
        <v>184</v>
      </c>
      <c r="S365">
        <v>529</v>
      </c>
      <c r="T365">
        <v>22</v>
      </c>
      <c r="U365">
        <v>18</v>
      </c>
      <c r="V365">
        <v>12</v>
      </c>
      <c r="W365">
        <v>13</v>
      </c>
      <c r="X365">
        <v>9</v>
      </c>
      <c r="Y365">
        <v>19</v>
      </c>
      <c r="Z365">
        <v>15</v>
      </c>
      <c r="AA365">
        <v>6</v>
      </c>
      <c r="AB365">
        <v>3</v>
      </c>
      <c r="AC365">
        <v>184</v>
      </c>
      <c r="AD365">
        <v>158</v>
      </c>
      <c r="AE365">
        <v>8</v>
      </c>
      <c r="AF365">
        <v>15</v>
      </c>
      <c r="AG365">
        <v>352</v>
      </c>
      <c r="AH365">
        <v>8</v>
      </c>
    </row>
    <row r="366" spans="1:34" x14ac:dyDescent="0.25">
      <c r="A366" s="22">
        <v>43831</v>
      </c>
      <c r="B366" s="19" t="str">
        <f>VLOOKUP(J366,PRACTICE!$A$1:$E$44,5,0)</f>
        <v>NW7</v>
      </c>
      <c r="J366" t="s">
        <v>62</v>
      </c>
      <c r="L366">
        <v>8943</v>
      </c>
      <c r="M366">
        <v>1413</v>
      </c>
      <c r="N366">
        <v>1418</v>
      </c>
      <c r="O366">
        <v>6</v>
      </c>
      <c r="P366">
        <v>625</v>
      </c>
      <c r="Q366">
        <v>1397</v>
      </c>
      <c r="R366">
        <v>224</v>
      </c>
      <c r="S366">
        <v>666</v>
      </c>
      <c r="T366">
        <v>75</v>
      </c>
      <c r="U366">
        <v>28</v>
      </c>
      <c r="V366">
        <v>20</v>
      </c>
      <c r="W366">
        <v>26</v>
      </c>
      <c r="X366">
        <v>22</v>
      </c>
      <c r="Y366">
        <v>7</v>
      </c>
      <c r="Z366">
        <v>7</v>
      </c>
      <c r="AA366">
        <v>22</v>
      </c>
      <c r="AB366">
        <v>15</v>
      </c>
      <c r="AC366">
        <v>224</v>
      </c>
      <c r="AD366">
        <v>221</v>
      </c>
      <c r="AE366">
        <v>18</v>
      </c>
      <c r="AF366">
        <v>10</v>
      </c>
      <c r="AG366">
        <v>783</v>
      </c>
      <c r="AH366">
        <v>1</v>
      </c>
    </row>
    <row r="367" spans="1:34" x14ac:dyDescent="0.25">
      <c r="A367" s="22">
        <v>43831</v>
      </c>
      <c r="B367" s="19" t="str">
        <f>VLOOKUP(J367,PRACTICE!$A$1:$E$44,5,0)</f>
        <v>NW8</v>
      </c>
      <c r="J367" t="s">
        <v>63</v>
      </c>
      <c r="L367">
        <v>12148</v>
      </c>
      <c r="M367">
        <v>2910</v>
      </c>
      <c r="N367">
        <v>2912</v>
      </c>
      <c r="O367">
        <v>2</v>
      </c>
      <c r="P367">
        <v>1362</v>
      </c>
      <c r="Q367">
        <v>2866</v>
      </c>
      <c r="R367">
        <v>425</v>
      </c>
      <c r="S367">
        <v>1436</v>
      </c>
      <c r="T367">
        <v>403</v>
      </c>
      <c r="U367">
        <v>40</v>
      </c>
      <c r="V367">
        <v>21</v>
      </c>
      <c r="W367">
        <v>51</v>
      </c>
      <c r="X367">
        <v>30</v>
      </c>
      <c r="Y367">
        <v>37</v>
      </c>
      <c r="Z367">
        <v>37</v>
      </c>
      <c r="AA367">
        <v>20</v>
      </c>
      <c r="AB367">
        <v>13</v>
      </c>
      <c r="AC367">
        <v>425</v>
      </c>
      <c r="AD367">
        <v>380</v>
      </c>
      <c r="AE367">
        <v>20</v>
      </c>
      <c r="AF367">
        <v>21</v>
      </c>
      <c r="AG367">
        <v>1389</v>
      </c>
      <c r="AH367">
        <v>195</v>
      </c>
    </row>
    <row r="368" spans="1:34" x14ac:dyDescent="0.25">
      <c r="A368" s="22">
        <v>43831</v>
      </c>
      <c r="B368" s="19" t="str">
        <f>VLOOKUP(J368,PRACTICE!$A$1:$E$44,5,0)</f>
        <v>NW6</v>
      </c>
      <c r="J368" t="s">
        <v>64</v>
      </c>
      <c r="L368">
        <v>14171</v>
      </c>
      <c r="M368">
        <v>2041</v>
      </c>
      <c r="N368">
        <v>2049</v>
      </c>
      <c r="O368">
        <v>8</v>
      </c>
      <c r="P368">
        <v>759</v>
      </c>
      <c r="Q368">
        <v>1977</v>
      </c>
      <c r="R368">
        <v>281</v>
      </c>
      <c r="S368">
        <v>756</v>
      </c>
      <c r="T368">
        <v>41</v>
      </c>
      <c r="U368">
        <v>55</v>
      </c>
      <c r="V368">
        <v>35</v>
      </c>
      <c r="W368">
        <v>59</v>
      </c>
      <c r="X368">
        <v>43</v>
      </c>
      <c r="Y368">
        <v>8</v>
      </c>
      <c r="Z368">
        <v>7</v>
      </c>
      <c r="AA368">
        <v>29</v>
      </c>
      <c r="AB368">
        <v>20</v>
      </c>
      <c r="AC368">
        <v>281</v>
      </c>
      <c r="AD368">
        <v>273</v>
      </c>
      <c r="AE368">
        <v>12</v>
      </c>
      <c r="AF368">
        <v>22</v>
      </c>
      <c r="AG368">
        <v>1016</v>
      </c>
      <c r="AH368">
        <v>106</v>
      </c>
    </row>
    <row r="369" spans="1:34" x14ac:dyDescent="0.25">
      <c r="A369" s="22">
        <v>43831</v>
      </c>
      <c r="B369" s="19" t="str">
        <f>VLOOKUP(J369,PRACTICE!$A$1:$E$44,5,0)</f>
        <v>NW2</v>
      </c>
      <c r="J369" t="s">
        <v>65</v>
      </c>
      <c r="L369">
        <v>14822</v>
      </c>
      <c r="M369">
        <v>2212</v>
      </c>
      <c r="N369">
        <v>2219</v>
      </c>
      <c r="O369">
        <v>7</v>
      </c>
      <c r="P369">
        <v>786</v>
      </c>
      <c r="Q369">
        <v>2192</v>
      </c>
      <c r="R369">
        <v>388</v>
      </c>
      <c r="S369">
        <v>871</v>
      </c>
      <c r="T369">
        <v>36</v>
      </c>
      <c r="U369">
        <v>83</v>
      </c>
      <c r="V369">
        <v>53</v>
      </c>
      <c r="W369">
        <v>94</v>
      </c>
      <c r="X369">
        <v>68</v>
      </c>
      <c r="Y369">
        <v>12</v>
      </c>
      <c r="Z369">
        <v>11</v>
      </c>
      <c r="AA369">
        <v>26</v>
      </c>
      <c r="AB369">
        <v>7</v>
      </c>
      <c r="AC369">
        <v>388</v>
      </c>
      <c r="AD369">
        <v>344</v>
      </c>
      <c r="AE369">
        <v>16</v>
      </c>
      <c r="AF369">
        <v>21</v>
      </c>
      <c r="AG369">
        <v>676</v>
      </c>
      <c r="AH369">
        <v>224</v>
      </c>
    </row>
    <row r="370" spans="1:34" x14ac:dyDescent="0.25">
      <c r="A370" s="22">
        <v>43831</v>
      </c>
      <c r="B370" s="19" t="str">
        <f>VLOOKUP(J370,PRACTICE!$A$1:$E$44,5,0)</f>
        <v>NW4</v>
      </c>
      <c r="J370" t="s">
        <v>66</v>
      </c>
      <c r="L370">
        <v>2106</v>
      </c>
      <c r="M370">
        <v>655</v>
      </c>
      <c r="N370">
        <v>656</v>
      </c>
      <c r="O370">
        <v>1</v>
      </c>
      <c r="P370">
        <v>164</v>
      </c>
      <c r="Q370">
        <v>649</v>
      </c>
      <c r="R370">
        <v>104</v>
      </c>
      <c r="S370">
        <v>229</v>
      </c>
      <c r="T370">
        <v>0</v>
      </c>
      <c r="U370">
        <v>11</v>
      </c>
      <c r="V370">
        <v>6</v>
      </c>
      <c r="W370">
        <v>9</v>
      </c>
      <c r="X370">
        <v>7</v>
      </c>
      <c r="Y370">
        <v>16</v>
      </c>
      <c r="Z370">
        <v>16</v>
      </c>
      <c r="AA370">
        <v>3</v>
      </c>
      <c r="AB370">
        <v>3</v>
      </c>
      <c r="AC370">
        <v>104</v>
      </c>
      <c r="AD370">
        <v>101</v>
      </c>
      <c r="AE370">
        <v>4</v>
      </c>
      <c r="AF370">
        <v>1</v>
      </c>
      <c r="AG370">
        <v>56</v>
      </c>
      <c r="AH370">
        <v>3</v>
      </c>
    </row>
    <row r="371" spans="1:34" x14ac:dyDescent="0.25">
      <c r="A371" s="22">
        <v>43831</v>
      </c>
      <c r="B371" s="19" t="str">
        <f>VLOOKUP(J371,PRACTICE!$A$1:$E$44,5,0)</f>
        <v>NW2</v>
      </c>
      <c r="J371" t="s">
        <v>67</v>
      </c>
      <c r="L371">
        <v>1084</v>
      </c>
      <c r="M371">
        <v>545</v>
      </c>
      <c r="N371">
        <v>547</v>
      </c>
      <c r="O371">
        <v>2</v>
      </c>
      <c r="P371">
        <v>140</v>
      </c>
      <c r="Q371">
        <v>540</v>
      </c>
      <c r="R371">
        <v>129</v>
      </c>
      <c r="S371">
        <v>186</v>
      </c>
      <c r="T371">
        <v>15</v>
      </c>
      <c r="U371">
        <v>10</v>
      </c>
      <c r="V371">
        <v>8</v>
      </c>
      <c r="W371">
        <v>16</v>
      </c>
      <c r="X371">
        <v>9</v>
      </c>
      <c r="Y371">
        <v>8</v>
      </c>
      <c r="Z371">
        <v>6</v>
      </c>
      <c r="AA371">
        <v>6</v>
      </c>
      <c r="AB371">
        <v>0</v>
      </c>
      <c r="AC371">
        <v>129</v>
      </c>
      <c r="AD371">
        <v>125</v>
      </c>
      <c r="AE371">
        <v>1</v>
      </c>
      <c r="AF371">
        <v>3</v>
      </c>
      <c r="AG371">
        <v>89</v>
      </c>
      <c r="AH371">
        <v>1</v>
      </c>
    </row>
    <row r="372" spans="1:34" x14ac:dyDescent="0.25">
      <c r="A372" s="22">
        <v>43831</v>
      </c>
      <c r="B372" s="19" t="str">
        <f>VLOOKUP(J372,PRACTICE!$A$1:$E$44,5,0)</f>
        <v>NW8</v>
      </c>
      <c r="J372" t="s">
        <v>68</v>
      </c>
      <c r="L372">
        <v>23819</v>
      </c>
      <c r="M372">
        <v>4928</v>
      </c>
      <c r="N372">
        <v>4938</v>
      </c>
      <c r="O372">
        <v>10</v>
      </c>
      <c r="P372">
        <v>2521</v>
      </c>
      <c r="Q372">
        <v>4876</v>
      </c>
      <c r="R372">
        <v>565</v>
      </c>
      <c r="S372">
        <v>2608</v>
      </c>
      <c r="T372">
        <v>906</v>
      </c>
      <c r="U372">
        <v>40</v>
      </c>
      <c r="V372">
        <v>30</v>
      </c>
      <c r="W372">
        <v>42</v>
      </c>
      <c r="X372">
        <v>25</v>
      </c>
      <c r="Y372">
        <v>24</v>
      </c>
      <c r="Z372">
        <v>23</v>
      </c>
      <c r="AA372">
        <v>31</v>
      </c>
      <c r="AB372">
        <v>26</v>
      </c>
      <c r="AC372">
        <v>565</v>
      </c>
      <c r="AD372">
        <v>541</v>
      </c>
      <c r="AE372">
        <v>34</v>
      </c>
      <c r="AF372">
        <v>8</v>
      </c>
      <c r="AG372">
        <v>1836</v>
      </c>
      <c r="AH372">
        <v>26</v>
      </c>
    </row>
    <row r="373" spans="1:34" x14ac:dyDescent="0.25">
      <c r="A373" s="22">
        <v>43831</v>
      </c>
      <c r="B373" s="19" t="str">
        <f>VLOOKUP(J373,PRACTICE!$A$1:$E$44,5,0)</f>
        <v>NW1</v>
      </c>
      <c r="J373" t="s">
        <v>69</v>
      </c>
      <c r="L373">
        <v>4887</v>
      </c>
      <c r="M373">
        <v>828</v>
      </c>
      <c r="N373">
        <v>831</v>
      </c>
      <c r="O373">
        <v>3</v>
      </c>
      <c r="P373">
        <v>302</v>
      </c>
      <c r="Q373">
        <v>807</v>
      </c>
      <c r="R373">
        <v>151</v>
      </c>
      <c r="S373">
        <v>302</v>
      </c>
      <c r="T373">
        <v>2</v>
      </c>
      <c r="U373">
        <v>16</v>
      </c>
      <c r="V373">
        <v>4</v>
      </c>
      <c r="W373">
        <v>16</v>
      </c>
      <c r="X373">
        <v>4</v>
      </c>
      <c r="Y373">
        <v>5</v>
      </c>
      <c r="Z373">
        <v>4</v>
      </c>
      <c r="AA373">
        <v>4</v>
      </c>
      <c r="AB373">
        <v>4</v>
      </c>
      <c r="AC373">
        <v>151</v>
      </c>
      <c r="AD373">
        <v>148</v>
      </c>
      <c r="AE373">
        <v>9</v>
      </c>
      <c r="AF373">
        <v>5</v>
      </c>
      <c r="AG373">
        <v>79</v>
      </c>
      <c r="AH373">
        <v>12</v>
      </c>
    </row>
    <row r="374" spans="1:34" x14ac:dyDescent="0.25">
      <c r="A374" s="22">
        <v>43831</v>
      </c>
      <c r="B374" s="19" t="str">
        <f>VLOOKUP(J374,PRACTICE!$A$1:$E$44,5,0)</f>
        <v>NW6</v>
      </c>
      <c r="J374" t="s">
        <v>70</v>
      </c>
      <c r="L374">
        <v>14192</v>
      </c>
      <c r="M374">
        <v>1978</v>
      </c>
      <c r="N374">
        <v>1985</v>
      </c>
      <c r="O374">
        <v>7</v>
      </c>
      <c r="P374">
        <v>966</v>
      </c>
      <c r="Q374">
        <v>1940</v>
      </c>
      <c r="R374">
        <v>238</v>
      </c>
      <c r="S374">
        <v>975</v>
      </c>
      <c r="T374">
        <v>161</v>
      </c>
      <c r="U374">
        <v>33</v>
      </c>
      <c r="V374">
        <v>24</v>
      </c>
      <c r="W374">
        <v>51</v>
      </c>
      <c r="X374">
        <v>22</v>
      </c>
      <c r="Y374">
        <v>11</v>
      </c>
      <c r="Z374">
        <v>11</v>
      </c>
      <c r="AA374">
        <v>17</v>
      </c>
      <c r="AB374">
        <v>6</v>
      </c>
      <c r="AC374">
        <v>238</v>
      </c>
      <c r="AD374">
        <v>220</v>
      </c>
      <c r="AE374">
        <v>15</v>
      </c>
      <c r="AF374">
        <v>19</v>
      </c>
      <c r="AG374">
        <v>926</v>
      </c>
      <c r="AH374">
        <v>94</v>
      </c>
    </row>
    <row r="375" spans="1:34" x14ac:dyDescent="0.25">
      <c r="B375" s="19" t="e">
        <f>VLOOKUP(J375,PRACTICE!$A$1:$E$44,5,0)</f>
        <v>#N/A</v>
      </c>
      <c r="E375" s="20"/>
    </row>
    <row r="376" spans="1:34" x14ac:dyDescent="0.25">
      <c r="B376" s="19" t="e">
        <f>VLOOKUP(J376,PRACTICE!$A$1:$E$44,5,0)</f>
        <v>#N/A</v>
      </c>
    </row>
    <row r="377" spans="1:34" x14ac:dyDescent="0.25">
      <c r="B377" s="19" t="e">
        <f>VLOOKUP(J377,PRACTICE!$A$1:$E$44,5,0)</f>
        <v>#N/A</v>
      </c>
      <c r="E377" s="21"/>
    </row>
    <row r="378" spans="1:34" x14ac:dyDescent="0.25">
      <c r="B378" s="19" t="e">
        <f>VLOOKUP(J378,PRACTICE!$A$1:$E$44,5,0)</f>
        <v>#N/A</v>
      </c>
    </row>
    <row r="379" spans="1:34" x14ac:dyDescent="0.25">
      <c r="B379" s="19" t="e">
        <f>VLOOKUP(J379,PRACTICE!$A$1:$E$44,5,0)</f>
        <v>#N/A</v>
      </c>
    </row>
    <row r="380" spans="1:34" x14ac:dyDescent="0.25">
      <c r="B380" s="19" t="e">
        <f>VLOOKUP(J380,PRACTICE!$A$1:$E$44,5,0)</f>
        <v>#N/A</v>
      </c>
    </row>
    <row r="381" spans="1:34" x14ac:dyDescent="0.25">
      <c r="B381" s="19" t="e">
        <f>VLOOKUP(J381,PRACTICE!$A$1:$E$44,5,0)</f>
        <v>#N/A</v>
      </c>
    </row>
    <row r="382" spans="1:34" x14ac:dyDescent="0.25">
      <c r="B382" s="19" t="e">
        <f>VLOOKUP(J382,PRACTICE!$A$1:$E$44,5,0)</f>
        <v>#N/A</v>
      </c>
    </row>
    <row r="383" spans="1:34" x14ac:dyDescent="0.25">
      <c r="B383" s="19" t="e">
        <f>VLOOKUP(J383,PRACTICE!$A$1:$E$44,5,0)</f>
        <v>#N/A</v>
      </c>
    </row>
    <row r="384" spans="1:34" x14ac:dyDescent="0.25">
      <c r="B384" s="19" t="e">
        <f>VLOOKUP(J384,PRACTICE!$A$1:$E$44,5,0)</f>
        <v>#N/A</v>
      </c>
    </row>
    <row r="385" spans="2:2" x14ac:dyDescent="0.25">
      <c r="B385" s="19" t="e">
        <f>VLOOKUP(J385,PRACTICE!$A$1:$E$44,5,0)</f>
        <v>#N/A</v>
      </c>
    </row>
    <row r="386" spans="2:2" x14ac:dyDescent="0.25">
      <c r="B386" s="19" t="e">
        <f>VLOOKUP(J386,PRACTICE!$A$1:$E$44,5,0)</f>
        <v>#N/A</v>
      </c>
    </row>
    <row r="387" spans="2:2" x14ac:dyDescent="0.25">
      <c r="B387" s="19" t="e">
        <f>VLOOKUP(J387,PRACTICE!$A$1:$E$44,5,0)</f>
        <v>#N/A</v>
      </c>
    </row>
    <row r="388" spans="2:2" x14ac:dyDescent="0.25">
      <c r="B388" s="19" t="e">
        <f>VLOOKUP(J388,PRACTICE!$A$1:$E$44,5,0)</f>
        <v>#N/A</v>
      </c>
    </row>
    <row r="389" spans="2:2" x14ac:dyDescent="0.25">
      <c r="B389" s="19" t="e">
        <f>VLOOKUP(J389,PRACTICE!$A$1:$E$44,5,0)</f>
        <v>#N/A</v>
      </c>
    </row>
    <row r="390" spans="2:2" x14ac:dyDescent="0.25">
      <c r="B390" s="19" t="e">
        <f>VLOOKUP(J390,PRACTICE!$A$1:$E$44,5,0)</f>
        <v>#N/A</v>
      </c>
    </row>
    <row r="391" spans="2:2" x14ac:dyDescent="0.25">
      <c r="B391" s="19" t="e">
        <f>VLOOKUP(J391,PRACTICE!$A$1:$E$44,5,0)</f>
        <v>#N/A</v>
      </c>
    </row>
    <row r="392" spans="2:2" x14ac:dyDescent="0.25">
      <c r="B392" s="19" t="e">
        <f>VLOOKUP(J392,PRACTICE!$A$1:$E$44,5,0)</f>
        <v>#N/A</v>
      </c>
    </row>
    <row r="393" spans="2:2" x14ac:dyDescent="0.25">
      <c r="B393" s="19" t="e">
        <f>VLOOKUP(J393,PRACTICE!$A$1:$E$44,5,0)</f>
        <v>#N/A</v>
      </c>
    </row>
    <row r="394" spans="2:2" x14ac:dyDescent="0.25">
      <c r="B394" s="19" t="e">
        <f>VLOOKUP(J394,PRACTICE!$A$1:$E$44,5,0)</f>
        <v>#N/A</v>
      </c>
    </row>
    <row r="395" spans="2:2" x14ac:dyDescent="0.25">
      <c r="B395" s="19" t="e">
        <f>VLOOKUP(J395,PRACTICE!$A$1:$E$44,5,0)</f>
        <v>#N/A</v>
      </c>
    </row>
    <row r="396" spans="2:2" x14ac:dyDescent="0.25">
      <c r="B396" s="19" t="e">
        <f>VLOOKUP(J396,PRACTICE!$A$1:$E$44,5,0)</f>
        <v>#N/A</v>
      </c>
    </row>
    <row r="397" spans="2:2" x14ac:dyDescent="0.25">
      <c r="B397" s="19" t="e">
        <f>VLOOKUP(J397,PRACTICE!$A$1:$E$44,5,0)</f>
        <v>#N/A</v>
      </c>
    </row>
    <row r="398" spans="2:2" x14ac:dyDescent="0.25">
      <c r="B398" s="19" t="e">
        <f>VLOOKUP(J398,PRACTICE!$A$1:$E$44,5,0)</f>
        <v>#N/A</v>
      </c>
    </row>
    <row r="399" spans="2:2" x14ac:dyDescent="0.25">
      <c r="B399" s="19" t="e">
        <f>VLOOKUP(J399,PRACTICE!$A$1:$E$44,5,0)</f>
        <v>#N/A</v>
      </c>
    </row>
    <row r="400" spans="2:2" x14ac:dyDescent="0.25">
      <c r="B400" s="19" t="e">
        <f>VLOOKUP(J400,PRACTICE!$A$1:$E$44,5,0)</f>
        <v>#N/A</v>
      </c>
    </row>
    <row r="401" spans="2:2" x14ac:dyDescent="0.25">
      <c r="B401" s="19" t="e">
        <f>VLOOKUP(J401,PRACTICE!$A$1:$E$44,5,0)</f>
        <v>#N/A</v>
      </c>
    </row>
    <row r="402" spans="2:2" x14ac:dyDescent="0.25">
      <c r="B402" s="19" t="e">
        <f>VLOOKUP(J402,PRACTICE!$A$1:$E$44,5,0)</f>
        <v>#N/A</v>
      </c>
    </row>
    <row r="403" spans="2:2" x14ac:dyDescent="0.25">
      <c r="B403" s="19" t="e">
        <f>VLOOKUP(J403,PRACTICE!$A$1:$E$44,5,0)</f>
        <v>#N/A</v>
      </c>
    </row>
    <row r="404" spans="2:2" x14ac:dyDescent="0.25">
      <c r="B404" s="19" t="e">
        <f>VLOOKUP(J404,PRACTICE!$A$1:$E$44,5,0)</f>
        <v>#N/A</v>
      </c>
    </row>
    <row r="405" spans="2:2" x14ac:dyDescent="0.25">
      <c r="B405" s="19" t="e">
        <f>VLOOKUP(J405,PRACTICE!$A$1:$E$44,5,0)</f>
        <v>#N/A</v>
      </c>
    </row>
    <row r="406" spans="2:2" x14ac:dyDescent="0.25">
      <c r="B406" s="19" t="e">
        <f>VLOOKUP(J406,PRACTICE!$A$1:$E$44,5,0)</f>
        <v>#N/A</v>
      </c>
    </row>
    <row r="407" spans="2:2" x14ac:dyDescent="0.25">
      <c r="B407" s="19" t="e">
        <f>VLOOKUP(J407,PRACTICE!$A$1:$E$44,5,0)</f>
        <v>#N/A</v>
      </c>
    </row>
    <row r="408" spans="2:2" x14ac:dyDescent="0.25">
      <c r="B408" s="19" t="e">
        <f>VLOOKUP(J408,PRACTICE!$A$1:$E$44,5,0)</f>
        <v>#N/A</v>
      </c>
    </row>
    <row r="409" spans="2:2" x14ac:dyDescent="0.25">
      <c r="B409" s="19" t="e">
        <f>VLOOKUP(J409,PRACTICE!$A$1:$E$44,5,0)</f>
        <v>#N/A</v>
      </c>
    </row>
    <row r="410" spans="2:2" x14ac:dyDescent="0.25">
      <c r="B410" s="19" t="e">
        <f>VLOOKUP(J410,PRACTICE!$A$1:$E$44,5,0)</f>
        <v>#N/A</v>
      </c>
    </row>
    <row r="411" spans="2:2" x14ac:dyDescent="0.25">
      <c r="B411" s="19" t="e">
        <f>VLOOKUP(J411,PRACTICE!$A$1:$E$44,5,0)</f>
        <v>#N/A</v>
      </c>
    </row>
    <row r="412" spans="2:2" x14ac:dyDescent="0.25">
      <c r="B412" s="19" t="e">
        <f>VLOOKUP(J412,PRACTICE!$A$1:$E$44,5,0)</f>
        <v>#N/A</v>
      </c>
    </row>
    <row r="413" spans="2:2" x14ac:dyDescent="0.25">
      <c r="B413" s="19" t="e">
        <f>VLOOKUP(J413,PRACTICE!$A$1:$E$44,5,0)</f>
        <v>#N/A</v>
      </c>
    </row>
    <row r="414" spans="2:2" x14ac:dyDescent="0.25">
      <c r="B414" s="19" t="e">
        <f>VLOOKUP(J414,PRACTICE!$A$1:$E$44,5,0)</f>
        <v>#N/A</v>
      </c>
    </row>
    <row r="415" spans="2:2" x14ac:dyDescent="0.25">
      <c r="B415" s="19" t="e">
        <f>VLOOKUP(J415,PRACTICE!$A$1:$E$44,5,0)</f>
        <v>#N/A</v>
      </c>
    </row>
    <row r="416" spans="2:2" x14ac:dyDescent="0.25">
      <c r="B416" s="19" t="e">
        <f>VLOOKUP(J416,PRACTICE!$A$1:$E$44,5,0)</f>
        <v>#N/A</v>
      </c>
    </row>
    <row r="417" spans="2:2" x14ac:dyDescent="0.25">
      <c r="B417" s="19" t="e">
        <f>VLOOKUP(J417,PRACTICE!$A$1:$E$44,5,0)</f>
        <v>#N/A</v>
      </c>
    </row>
    <row r="418" spans="2:2" x14ac:dyDescent="0.25">
      <c r="B418" s="19" t="e">
        <f>VLOOKUP(J418,PRACTICE!$A$1:$E$44,5,0)</f>
        <v>#N/A</v>
      </c>
    </row>
    <row r="419" spans="2:2" x14ac:dyDescent="0.25">
      <c r="B419" s="19" t="e">
        <f>VLOOKUP(J419,PRACTICE!$A$1:$E$44,5,0)</f>
        <v>#N/A</v>
      </c>
    </row>
    <row r="420" spans="2:2" x14ac:dyDescent="0.25">
      <c r="B420" s="19" t="e">
        <f>VLOOKUP(J420,PRACTICE!$A$1:$E$44,5,0)</f>
        <v>#N/A</v>
      </c>
    </row>
    <row r="421" spans="2:2" x14ac:dyDescent="0.25">
      <c r="B421" s="19" t="e">
        <f>VLOOKUP(J421,PRACTICE!$A$1:$E$44,5,0)</f>
        <v>#N/A</v>
      </c>
    </row>
    <row r="422" spans="2:2" x14ac:dyDescent="0.25">
      <c r="B422" s="19" t="e">
        <f>VLOOKUP(J422,PRACTICE!$A$1:$E$44,5,0)</f>
        <v>#N/A</v>
      </c>
    </row>
    <row r="423" spans="2:2" x14ac:dyDescent="0.25">
      <c r="B423" s="19" t="e">
        <f>VLOOKUP(J423,PRACTICE!$A$1:$E$44,5,0)</f>
        <v>#N/A</v>
      </c>
    </row>
    <row r="424" spans="2:2" x14ac:dyDescent="0.25">
      <c r="B424" s="19" t="e">
        <f>VLOOKUP(J424,PRACTICE!$A$1:$E$44,5,0)</f>
        <v>#N/A</v>
      </c>
    </row>
    <row r="425" spans="2:2" x14ac:dyDescent="0.25">
      <c r="B425" s="19" t="e">
        <f>VLOOKUP(J425,PRACTICE!$A$1:$E$44,5,0)</f>
        <v>#N/A</v>
      </c>
    </row>
    <row r="426" spans="2:2" x14ac:dyDescent="0.25">
      <c r="B426" s="19" t="e">
        <f>VLOOKUP(J426,PRACTICE!$A$1:$E$44,5,0)</f>
        <v>#N/A</v>
      </c>
    </row>
    <row r="427" spans="2:2" x14ac:dyDescent="0.25">
      <c r="B427" s="19" t="e">
        <f>VLOOKUP(J427,PRACTICE!$A$1:$E$44,5,0)</f>
        <v>#N/A</v>
      </c>
    </row>
    <row r="428" spans="2:2" x14ac:dyDescent="0.25">
      <c r="B428" s="19" t="e">
        <f>VLOOKUP(J428,PRACTICE!$A$1:$E$44,5,0)</f>
        <v>#N/A</v>
      </c>
    </row>
    <row r="429" spans="2:2" x14ac:dyDescent="0.25">
      <c r="B429" s="19" t="e">
        <f>VLOOKUP(J429,PRACTICE!$A$1:$E$44,5,0)</f>
        <v>#N/A</v>
      </c>
    </row>
    <row r="430" spans="2:2" x14ac:dyDescent="0.25">
      <c r="B430" s="19" t="e">
        <f>VLOOKUP(J430,PRACTICE!$A$1:$E$44,5,0)</f>
        <v>#N/A</v>
      </c>
    </row>
    <row r="431" spans="2:2" x14ac:dyDescent="0.25">
      <c r="B431" s="19" t="e">
        <f>VLOOKUP(J431,PRACTICE!$A$1:$E$44,5,0)</f>
        <v>#N/A</v>
      </c>
    </row>
    <row r="432" spans="2:2" x14ac:dyDescent="0.25">
      <c r="B432" s="19" t="e">
        <f>VLOOKUP(J432,PRACTICE!$A$1:$E$44,5,0)</f>
        <v>#N/A</v>
      </c>
    </row>
    <row r="433" spans="2:2" x14ac:dyDescent="0.25">
      <c r="B433" s="19" t="e">
        <f>VLOOKUP(J433,PRACTICE!$A$1:$E$44,5,0)</f>
        <v>#N/A</v>
      </c>
    </row>
    <row r="434" spans="2:2" x14ac:dyDescent="0.25">
      <c r="B434" s="19" t="e">
        <f>VLOOKUP(J434,PRACTICE!$A$1:$E$44,5,0)</f>
        <v>#N/A</v>
      </c>
    </row>
    <row r="435" spans="2:2" x14ac:dyDescent="0.25">
      <c r="B435" s="19" t="e">
        <f>VLOOKUP(J435,PRACTICE!$A$1:$E$44,5,0)</f>
        <v>#N/A</v>
      </c>
    </row>
    <row r="436" spans="2:2" x14ac:dyDescent="0.25">
      <c r="B436" s="19" t="e">
        <f>VLOOKUP(J436,PRACTICE!$A$1:$E$44,5,0)</f>
        <v>#N/A</v>
      </c>
    </row>
    <row r="437" spans="2:2" x14ac:dyDescent="0.25">
      <c r="B437" s="19" t="e">
        <f>VLOOKUP(J437,PRACTICE!$A$1:$E$44,5,0)</f>
        <v>#N/A</v>
      </c>
    </row>
    <row r="438" spans="2:2" x14ac:dyDescent="0.25">
      <c r="B438" s="19" t="e">
        <f>VLOOKUP(J438,PRACTICE!$A$1:$E$44,5,0)</f>
        <v>#N/A</v>
      </c>
    </row>
    <row r="439" spans="2:2" x14ac:dyDescent="0.25">
      <c r="B439" s="19" t="e">
        <f>VLOOKUP(J439,PRACTICE!$A$1:$E$44,5,0)</f>
        <v>#N/A</v>
      </c>
    </row>
    <row r="440" spans="2:2" x14ac:dyDescent="0.25">
      <c r="B440" s="19" t="e">
        <f>VLOOKUP(J440,PRACTICE!$A$1:$E$44,5,0)</f>
        <v>#N/A</v>
      </c>
    </row>
    <row r="441" spans="2:2" x14ac:dyDescent="0.25">
      <c r="B441" s="19" t="e">
        <f>VLOOKUP(J441,PRACTICE!$A$1:$E$44,5,0)</f>
        <v>#N/A</v>
      </c>
    </row>
    <row r="442" spans="2:2" x14ac:dyDescent="0.25">
      <c r="B442" s="19" t="e">
        <f>VLOOKUP(J442,PRACTICE!$A$1:$E$44,5,0)</f>
        <v>#N/A</v>
      </c>
    </row>
    <row r="443" spans="2:2" x14ac:dyDescent="0.25">
      <c r="B443" s="19" t="e">
        <f>VLOOKUP(J443,PRACTICE!$A$1:$E$44,5,0)</f>
        <v>#N/A</v>
      </c>
    </row>
    <row r="444" spans="2:2" x14ac:dyDescent="0.25">
      <c r="B444" s="19" t="e">
        <f>VLOOKUP(J444,PRACTICE!$A$1:$E$44,5,0)</f>
        <v>#N/A</v>
      </c>
    </row>
    <row r="445" spans="2:2" x14ac:dyDescent="0.25">
      <c r="B445" s="19" t="e">
        <f>VLOOKUP(J445,PRACTICE!$A$1:$E$44,5,0)</f>
        <v>#N/A</v>
      </c>
    </row>
    <row r="446" spans="2:2" x14ac:dyDescent="0.25">
      <c r="B446" s="19" t="e">
        <f>VLOOKUP(J446,PRACTICE!$A$1:$E$44,5,0)</f>
        <v>#N/A</v>
      </c>
    </row>
    <row r="447" spans="2:2" x14ac:dyDescent="0.25">
      <c r="B447" s="19" t="e">
        <f>VLOOKUP(J447,PRACTICE!$A$1:$E$44,5,0)</f>
        <v>#N/A</v>
      </c>
    </row>
    <row r="448" spans="2:2" x14ac:dyDescent="0.25">
      <c r="B448" s="19" t="e">
        <f>VLOOKUP(J448,PRACTICE!$A$1:$E$44,5,0)</f>
        <v>#N/A</v>
      </c>
    </row>
    <row r="449" spans="2:5" x14ac:dyDescent="0.25">
      <c r="B449" s="19" t="e">
        <f>VLOOKUP(J449,PRACTICE!$A$1:$E$44,5,0)</f>
        <v>#N/A</v>
      </c>
      <c r="E449" s="20"/>
    </row>
    <row r="450" spans="2:5" x14ac:dyDescent="0.25">
      <c r="B450" s="19" t="e">
        <f>VLOOKUP(J450,PRACTICE!$A$1:$E$44,5,0)</f>
        <v>#N/A</v>
      </c>
    </row>
    <row r="451" spans="2:5" x14ac:dyDescent="0.25">
      <c r="B451" s="19" t="e">
        <f>VLOOKUP(J451,PRACTICE!$A$1:$E$44,5,0)</f>
        <v>#N/A</v>
      </c>
      <c r="E451" s="21"/>
    </row>
    <row r="452" spans="2:5" x14ac:dyDescent="0.25">
      <c r="B452" s="19" t="e">
        <f>VLOOKUP(J452,PRACTICE!$A$1:$E$44,5,0)</f>
        <v>#N/A</v>
      </c>
    </row>
    <row r="453" spans="2:5" x14ac:dyDescent="0.25">
      <c r="B453" s="19" t="e">
        <f>VLOOKUP(J453,PRACTICE!$A$1:$E$44,5,0)</f>
        <v>#N/A</v>
      </c>
    </row>
    <row r="454" spans="2:5" x14ac:dyDescent="0.25">
      <c r="B454" s="19" t="e">
        <f>VLOOKUP(J454,PRACTICE!$A$1:$E$44,5,0)</f>
        <v>#N/A</v>
      </c>
    </row>
    <row r="455" spans="2:5" x14ac:dyDescent="0.25">
      <c r="B455" s="19" t="e">
        <f>VLOOKUP(J455,PRACTICE!$A$1:$E$44,5,0)</f>
        <v>#N/A</v>
      </c>
    </row>
    <row r="456" spans="2:5" x14ac:dyDescent="0.25">
      <c r="B456" s="19" t="e">
        <f>VLOOKUP(J456,PRACTICE!$A$1:$E$44,5,0)</f>
        <v>#N/A</v>
      </c>
    </row>
    <row r="457" spans="2:5" x14ac:dyDescent="0.25">
      <c r="B457" s="19" t="e">
        <f>VLOOKUP(J457,PRACTICE!$A$1:$E$44,5,0)</f>
        <v>#N/A</v>
      </c>
    </row>
    <row r="458" spans="2:5" x14ac:dyDescent="0.25">
      <c r="B458" s="19" t="e">
        <f>VLOOKUP(J458,PRACTICE!$A$1:$E$44,5,0)</f>
        <v>#N/A</v>
      </c>
    </row>
    <row r="459" spans="2:5" x14ac:dyDescent="0.25">
      <c r="B459" s="19" t="e">
        <f>VLOOKUP(J459,PRACTICE!$A$1:$E$44,5,0)</f>
        <v>#N/A</v>
      </c>
    </row>
    <row r="460" spans="2:5" x14ac:dyDescent="0.25">
      <c r="B460" s="19" t="e">
        <f>VLOOKUP(J460,PRACTICE!$A$1:$E$44,5,0)</f>
        <v>#N/A</v>
      </c>
    </row>
    <row r="461" spans="2:5" x14ac:dyDescent="0.25">
      <c r="B461" s="19" t="e">
        <f>VLOOKUP(J461,PRACTICE!$A$1:$E$44,5,0)</f>
        <v>#N/A</v>
      </c>
    </row>
    <row r="462" spans="2:5" x14ac:dyDescent="0.25">
      <c r="B462" s="19" t="e">
        <f>VLOOKUP(J462,PRACTICE!$A$1:$E$44,5,0)</f>
        <v>#N/A</v>
      </c>
    </row>
    <row r="463" spans="2:5" x14ac:dyDescent="0.25">
      <c r="B463" s="19" t="e">
        <f>VLOOKUP(J463,PRACTICE!$A$1:$E$44,5,0)</f>
        <v>#N/A</v>
      </c>
    </row>
    <row r="464" spans="2:5" x14ac:dyDescent="0.25">
      <c r="B464" s="19" t="e">
        <f>VLOOKUP(J464,PRACTICE!$A$1:$E$44,5,0)</f>
        <v>#N/A</v>
      </c>
    </row>
    <row r="465" spans="2:2" x14ac:dyDescent="0.25">
      <c r="B465" s="19" t="e">
        <f>VLOOKUP(J465,PRACTICE!$A$1:$E$44,5,0)</f>
        <v>#N/A</v>
      </c>
    </row>
    <row r="466" spans="2:2" x14ac:dyDescent="0.25">
      <c r="B466" s="19" t="e">
        <f>VLOOKUP(J466,PRACTICE!$A$1:$E$44,5,0)</f>
        <v>#N/A</v>
      </c>
    </row>
    <row r="467" spans="2:2" x14ac:dyDescent="0.25">
      <c r="B467" s="19" t="e">
        <f>VLOOKUP(J467,PRACTICE!$A$1:$E$44,5,0)</f>
        <v>#N/A</v>
      </c>
    </row>
    <row r="468" spans="2:2" x14ac:dyDescent="0.25">
      <c r="B468" s="19" t="e">
        <f>VLOOKUP(J468,PRACTICE!$A$1:$E$44,5,0)</f>
        <v>#N/A</v>
      </c>
    </row>
    <row r="469" spans="2:2" x14ac:dyDescent="0.25">
      <c r="B469" s="19" t="e">
        <f>VLOOKUP(J469,PRACTICE!$A$1:$E$44,5,0)</f>
        <v>#N/A</v>
      </c>
    </row>
    <row r="470" spans="2:2" x14ac:dyDescent="0.25">
      <c r="B470" s="19" t="e">
        <f>VLOOKUP(J470,PRACTICE!$A$1:$E$44,5,0)</f>
        <v>#N/A</v>
      </c>
    </row>
    <row r="471" spans="2:2" x14ac:dyDescent="0.25">
      <c r="B471" s="19" t="e">
        <f>VLOOKUP(J471,PRACTICE!$A$1:$E$44,5,0)</f>
        <v>#N/A</v>
      </c>
    </row>
    <row r="472" spans="2:2" x14ac:dyDescent="0.25">
      <c r="B472" s="19" t="e">
        <f>VLOOKUP(J472,PRACTICE!$A$1:$E$44,5,0)</f>
        <v>#N/A</v>
      </c>
    </row>
    <row r="473" spans="2:2" x14ac:dyDescent="0.25">
      <c r="B473" s="19" t="e">
        <f>VLOOKUP(J473,PRACTICE!$A$1:$E$44,5,0)</f>
        <v>#N/A</v>
      </c>
    </row>
    <row r="474" spans="2:2" x14ac:dyDescent="0.25">
      <c r="B474" s="19" t="e">
        <f>VLOOKUP(J474,PRACTICE!$A$1:$E$44,5,0)</f>
        <v>#N/A</v>
      </c>
    </row>
    <row r="475" spans="2:2" x14ac:dyDescent="0.25">
      <c r="B475" s="19" t="e">
        <f>VLOOKUP(J475,PRACTICE!$A$1:$E$44,5,0)</f>
        <v>#N/A</v>
      </c>
    </row>
    <row r="476" spans="2:2" x14ac:dyDescent="0.25">
      <c r="B476" s="19" t="e">
        <f>VLOOKUP(J476,PRACTICE!$A$1:$E$44,5,0)</f>
        <v>#N/A</v>
      </c>
    </row>
    <row r="477" spans="2:2" x14ac:dyDescent="0.25">
      <c r="B477" s="19" t="e">
        <f>VLOOKUP(J477,PRACTICE!$A$1:$E$44,5,0)</f>
        <v>#N/A</v>
      </c>
    </row>
    <row r="478" spans="2:2" x14ac:dyDescent="0.25">
      <c r="B478" s="19" t="e">
        <f>VLOOKUP(J478,PRACTICE!$A$1:$E$44,5,0)</f>
        <v>#N/A</v>
      </c>
    </row>
    <row r="479" spans="2:2" x14ac:dyDescent="0.25">
      <c r="B479" s="19" t="e">
        <f>VLOOKUP(J479,PRACTICE!$A$1:$E$44,5,0)</f>
        <v>#N/A</v>
      </c>
    </row>
    <row r="480" spans="2:2" x14ac:dyDescent="0.25">
      <c r="B480" s="19" t="e">
        <f>VLOOKUP(J480,PRACTICE!$A$1:$E$44,5,0)</f>
        <v>#N/A</v>
      </c>
    </row>
    <row r="481" spans="2:2" x14ac:dyDescent="0.25">
      <c r="B481" s="19" t="e">
        <f>VLOOKUP(J481,PRACTICE!$A$1:$E$44,5,0)</f>
        <v>#N/A</v>
      </c>
    </row>
    <row r="482" spans="2:2" x14ac:dyDescent="0.25">
      <c r="B482" s="19" t="e">
        <f>VLOOKUP(J482,PRACTICE!$A$1:$E$44,5,0)</f>
        <v>#N/A</v>
      </c>
    </row>
    <row r="483" spans="2:2" x14ac:dyDescent="0.25">
      <c r="B483" s="19" t="e">
        <f>VLOOKUP(J483,PRACTICE!$A$1:$E$44,5,0)</f>
        <v>#N/A</v>
      </c>
    </row>
    <row r="484" spans="2:2" x14ac:dyDescent="0.25">
      <c r="B484" s="19" t="e">
        <f>VLOOKUP(J484,PRACTICE!$A$1:$E$44,5,0)</f>
        <v>#N/A</v>
      </c>
    </row>
  </sheetData>
  <conditionalFormatting sqref="L1:AH3">
    <cfRule type="expression" dxfId="7" priority="92">
      <formula>COUNTIF(L$4:L$374,"*")&gt;COUNTIF(L$4:L$374,"{"&amp;L$2&amp;"}*")</formula>
    </cfRule>
  </conditionalFormatting>
  <pageMargins left="0.7" right="0.7" top="0.75" bottom="0.75" header="0.3" footer="0.3"/>
  <pageSetup paperSize="9" orientation="portrait" horizontalDpi="4294967295" verticalDpi="4294967295"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6" tint="0.39997558519241921"/>
  </sheetPr>
  <dimension ref="A1:I16"/>
  <sheetViews>
    <sheetView workbookViewId="0">
      <selection activeCell="G23" sqref="G23"/>
    </sheetView>
  </sheetViews>
  <sheetFormatPr defaultRowHeight="15" x14ac:dyDescent="0.25"/>
  <cols>
    <col min="3" max="3" width="20.140625" bestFit="1" customWidth="1"/>
    <col min="5" max="5" width="13.5703125" bestFit="1" customWidth="1"/>
  </cols>
  <sheetData>
    <row r="1" spans="1:9" ht="15.75" thickBot="1" x14ac:dyDescent="0.3">
      <c r="A1" s="25"/>
      <c r="B1" s="25" t="s">
        <v>146</v>
      </c>
      <c r="C1" s="26" t="s">
        <v>147</v>
      </c>
      <c r="D1" s="27"/>
      <c r="E1" s="28" t="s">
        <v>148</v>
      </c>
      <c r="F1" s="28" t="s">
        <v>149</v>
      </c>
      <c r="G1" s="27"/>
      <c r="H1" s="29" t="s">
        <v>150</v>
      </c>
      <c r="I1" s="6" t="s">
        <v>163</v>
      </c>
    </row>
    <row r="2" spans="1:9" ht="15.75" thickBot="1" x14ac:dyDescent="0.3">
      <c r="A2" s="30" t="s">
        <v>151</v>
      </c>
      <c r="B2" s="6" t="s">
        <v>166</v>
      </c>
      <c r="C2" s="31"/>
      <c r="E2" s="32">
        <v>43556</v>
      </c>
      <c r="F2" s="33" t="s">
        <v>152</v>
      </c>
    </row>
    <row r="3" spans="1:9" ht="15.75" thickBot="1" x14ac:dyDescent="0.3">
      <c r="A3" s="34" t="s">
        <v>153</v>
      </c>
      <c r="B3" s="6" t="s">
        <v>162</v>
      </c>
      <c r="C3" s="31"/>
      <c r="E3" s="32">
        <v>43586</v>
      </c>
      <c r="F3" s="33" t="s">
        <v>154</v>
      </c>
    </row>
    <row r="4" spans="1:9" ht="15.75" thickBot="1" x14ac:dyDescent="0.3">
      <c r="A4" s="34" t="s">
        <v>155</v>
      </c>
      <c r="B4" s="35">
        <v>1</v>
      </c>
      <c r="D4" s="36"/>
      <c r="E4" s="32">
        <v>43617</v>
      </c>
      <c r="F4" s="33" t="s">
        <v>154</v>
      </c>
    </row>
    <row r="5" spans="1:9" ht="15.75" thickBot="1" x14ac:dyDescent="0.3">
      <c r="A5" s="34" t="s">
        <v>277</v>
      </c>
      <c r="B5" s="101">
        <v>3</v>
      </c>
      <c r="C5" s="100"/>
      <c r="D5" s="36"/>
      <c r="E5" s="32">
        <v>43647</v>
      </c>
      <c r="F5" s="33" t="s">
        <v>154</v>
      </c>
    </row>
    <row r="6" spans="1:9" ht="15.75" thickBot="1" x14ac:dyDescent="0.3">
      <c r="A6" s="37" t="s">
        <v>156</v>
      </c>
      <c r="B6" s="38" t="str">
        <f>IF(B2="N","BLANK!","'"&amp;B3&amp;"'!")</f>
        <v>'DATA'!</v>
      </c>
      <c r="C6" s="39" t="str">
        <f ca="1">$B$6&amp;ADDRESS(1,1)&amp;":"&amp;ADDRESS(B7,B8)</f>
        <v>'DATA'!$A$1:$AH$374</v>
      </c>
      <c r="E6" s="32">
        <v>43678</v>
      </c>
      <c r="F6" s="33" t="s">
        <v>158</v>
      </c>
    </row>
    <row r="7" spans="1:9" ht="15.75" thickBot="1" x14ac:dyDescent="0.3">
      <c r="A7" s="37" t="s">
        <v>157</v>
      </c>
      <c r="B7" s="36">
        <f t="array" aca="1" ref="B7" ca="1">MAX(IF(NOT(ISBLANK(INDIRECT(B6&amp;"A1:A50000"))),ROW($A$1:$A$49990),0))</f>
        <v>374</v>
      </c>
      <c r="C7" s="31"/>
      <c r="D7" s="36"/>
      <c r="E7" s="32">
        <v>43709</v>
      </c>
      <c r="F7" s="33" t="s">
        <v>158</v>
      </c>
    </row>
    <row r="8" spans="1:9" ht="15.75" thickBot="1" x14ac:dyDescent="0.3">
      <c r="A8" s="37" t="s">
        <v>159</v>
      </c>
      <c r="B8" s="36">
        <f ca="1">COUNTA(INDIRECT(B6&amp;B4&amp;":"&amp;B4))</f>
        <v>34</v>
      </c>
      <c r="C8" s="31"/>
      <c r="D8" s="36"/>
      <c r="E8" s="32">
        <v>43739</v>
      </c>
      <c r="F8" s="33" t="s">
        <v>158</v>
      </c>
    </row>
    <row r="9" spans="1:9" ht="15.75" thickBot="1" x14ac:dyDescent="0.3">
      <c r="A9" s="40" t="s">
        <v>6</v>
      </c>
      <c r="B9" s="35">
        <v>10</v>
      </c>
      <c r="C9" s="39" t="str">
        <f ca="1">$B$6&amp;ADDRESS(1,B9)&amp;":"&amp;ADDRESS($B$7,B9)</f>
        <v>'DATA'!$J$1:$J$374</v>
      </c>
      <c r="E9" s="32">
        <v>43770</v>
      </c>
      <c r="F9" s="33" t="s">
        <v>160</v>
      </c>
    </row>
    <row r="10" spans="1:9" ht="15.75" thickBot="1" x14ac:dyDescent="0.3">
      <c r="A10" s="41" t="s">
        <v>0</v>
      </c>
      <c r="B10" s="35">
        <v>1</v>
      </c>
      <c r="C10" s="39" t="str">
        <f ca="1">$B$6&amp;ADDRESS(1,B10)&amp;":"&amp;ADDRESS($B$7,B10)</f>
        <v>'DATA'!$A$1:$A$374</v>
      </c>
      <c r="E10" s="32">
        <v>43800</v>
      </c>
      <c r="F10" s="33" t="s">
        <v>160</v>
      </c>
    </row>
    <row r="11" spans="1:9" ht="15.75" thickBot="1" x14ac:dyDescent="0.3">
      <c r="A11" s="40" t="s">
        <v>7</v>
      </c>
      <c r="B11" s="38" t="s">
        <v>161</v>
      </c>
      <c r="C11" s="39" t="str">
        <f ca="1">$B$6&amp;ADDRESS(B4,1)&amp;":"&amp;ADDRESS(B4,B8)</f>
        <v>'DATA'!$A$1:$AH$1</v>
      </c>
      <c r="E11" s="32">
        <v>43831</v>
      </c>
      <c r="F11" s="33" t="s">
        <v>160</v>
      </c>
    </row>
    <row r="12" spans="1:9" ht="15.75" thickBot="1" x14ac:dyDescent="0.3">
      <c r="A12" s="41" t="s">
        <v>1</v>
      </c>
      <c r="B12" s="35">
        <v>2</v>
      </c>
      <c r="C12" s="39" t="str">
        <f ca="1">$B$6&amp;ADDRESS(1,B12)&amp;":"&amp;ADDRESS($B$7,B12)</f>
        <v>'DATA'!$B$1:$B$374</v>
      </c>
      <c r="E12" s="32">
        <v>43862</v>
      </c>
      <c r="F12" s="33" t="s">
        <v>152</v>
      </c>
    </row>
    <row r="13" spans="1:9" ht="15.75" thickBot="1" x14ac:dyDescent="0.3">
      <c r="C13" s="31"/>
      <c r="E13" s="32">
        <v>43891</v>
      </c>
      <c r="F13" s="33" t="s">
        <v>152</v>
      </c>
    </row>
    <row r="14" spans="1:9" ht="15.75" thickBot="1" x14ac:dyDescent="0.3">
      <c r="C14" s="31"/>
      <c r="E14" s="32">
        <v>43922</v>
      </c>
      <c r="F14" s="33" t="s">
        <v>152</v>
      </c>
    </row>
    <row r="15" spans="1:9" x14ac:dyDescent="0.25">
      <c r="C15" s="31"/>
    </row>
    <row r="16" spans="1:9" x14ac:dyDescent="0.25">
      <c r="C16" s="31"/>
    </row>
  </sheetData>
  <pageMargins left="0.7" right="0.7" top="0.75" bottom="0.75" header="0.3" footer="0.3"/>
  <ignoredErrors>
    <ignoredError sqref="C11"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E44"/>
  <sheetViews>
    <sheetView workbookViewId="0">
      <selection activeCell="A45" sqref="A45"/>
    </sheetView>
  </sheetViews>
  <sheetFormatPr defaultRowHeight="15" x14ac:dyDescent="0.25"/>
  <sheetData>
    <row r="1" spans="1:5" ht="30" x14ac:dyDescent="0.25">
      <c r="A1" s="256" t="s">
        <v>161</v>
      </c>
      <c r="B1" s="256" t="s">
        <v>327</v>
      </c>
      <c r="C1" s="256" t="s">
        <v>328</v>
      </c>
      <c r="D1" s="256" t="s">
        <v>329</v>
      </c>
      <c r="E1" s="256" t="s">
        <v>319</v>
      </c>
    </row>
    <row r="2" spans="1:5" x14ac:dyDescent="0.25">
      <c r="A2" t="s">
        <v>52</v>
      </c>
      <c r="B2" t="s">
        <v>112</v>
      </c>
      <c r="E2" s="257" t="s">
        <v>97</v>
      </c>
    </row>
    <row r="3" spans="1:5" x14ac:dyDescent="0.25">
      <c r="A3" t="s">
        <v>38</v>
      </c>
      <c r="B3" t="s">
        <v>113</v>
      </c>
      <c r="E3" s="257" t="s">
        <v>97</v>
      </c>
    </row>
    <row r="4" spans="1:5" x14ac:dyDescent="0.25">
      <c r="A4" t="s">
        <v>56</v>
      </c>
      <c r="B4" t="s">
        <v>114</v>
      </c>
      <c r="E4" s="257" t="s">
        <v>97</v>
      </c>
    </row>
    <row r="5" spans="1:5" x14ac:dyDescent="0.25">
      <c r="A5" t="s">
        <v>69</v>
      </c>
      <c r="B5" t="s">
        <v>115</v>
      </c>
      <c r="E5" s="257" t="s">
        <v>97</v>
      </c>
    </row>
    <row r="6" spans="1:5" x14ac:dyDescent="0.25">
      <c r="A6" t="s">
        <v>46</v>
      </c>
      <c r="B6" t="s">
        <v>116</v>
      </c>
      <c r="E6" s="257" t="s">
        <v>97</v>
      </c>
    </row>
    <row r="7" spans="1:5" x14ac:dyDescent="0.25">
      <c r="A7" t="s">
        <v>51</v>
      </c>
      <c r="B7" t="s">
        <v>117</v>
      </c>
      <c r="E7" s="257" t="s">
        <v>99</v>
      </c>
    </row>
    <row r="8" spans="1:5" x14ac:dyDescent="0.25">
      <c r="A8" t="s">
        <v>65</v>
      </c>
      <c r="B8" t="s">
        <v>118</v>
      </c>
      <c r="E8" s="257" t="s">
        <v>99</v>
      </c>
    </row>
    <row r="9" spans="1:5" x14ac:dyDescent="0.25">
      <c r="A9" t="s">
        <v>67</v>
      </c>
      <c r="B9" t="s">
        <v>119</v>
      </c>
      <c r="E9" s="257" t="s">
        <v>99</v>
      </c>
    </row>
    <row r="10" spans="1:5" x14ac:dyDescent="0.25">
      <c r="A10" t="s">
        <v>37</v>
      </c>
      <c r="B10" t="s">
        <v>120</v>
      </c>
      <c r="E10" s="257" t="s">
        <v>99</v>
      </c>
    </row>
    <row r="11" spans="1:5" x14ac:dyDescent="0.25">
      <c r="A11" t="s">
        <v>53</v>
      </c>
      <c r="B11" t="s">
        <v>121</v>
      </c>
      <c r="E11" s="257" t="s">
        <v>101</v>
      </c>
    </row>
    <row r="12" spans="1:5" x14ac:dyDescent="0.25">
      <c r="A12" t="s">
        <v>45</v>
      </c>
      <c r="B12" t="s">
        <v>122</v>
      </c>
      <c r="E12" s="257" t="s">
        <v>101</v>
      </c>
    </row>
    <row r="13" spans="1:5" x14ac:dyDescent="0.25">
      <c r="A13" t="s">
        <v>43</v>
      </c>
      <c r="B13" t="s">
        <v>123</v>
      </c>
      <c r="E13" s="257" t="s">
        <v>101</v>
      </c>
    </row>
    <row r="14" spans="1:5" x14ac:dyDescent="0.25">
      <c r="A14" t="s">
        <v>54</v>
      </c>
      <c r="B14" t="s">
        <v>124</v>
      </c>
      <c r="E14" s="257" t="s">
        <v>101</v>
      </c>
    </row>
    <row r="15" spans="1:5" x14ac:dyDescent="0.25">
      <c r="A15" t="s">
        <v>50</v>
      </c>
      <c r="B15" t="s">
        <v>125</v>
      </c>
      <c r="E15" s="257" t="s">
        <v>103</v>
      </c>
    </row>
    <row r="16" spans="1:5" x14ac:dyDescent="0.25">
      <c r="A16" t="s">
        <v>41</v>
      </c>
      <c r="B16" t="s">
        <v>126</v>
      </c>
      <c r="E16" s="257" t="s">
        <v>103</v>
      </c>
    </row>
    <row r="17" spans="1:5" x14ac:dyDescent="0.25">
      <c r="A17" t="s">
        <v>66</v>
      </c>
      <c r="B17" t="s">
        <v>127</v>
      </c>
      <c r="E17" s="257" t="s">
        <v>103</v>
      </c>
    </row>
    <row r="18" spans="1:5" x14ac:dyDescent="0.25">
      <c r="A18" t="s">
        <v>60</v>
      </c>
      <c r="B18" t="s">
        <v>128</v>
      </c>
      <c r="E18" s="257" t="s">
        <v>103</v>
      </c>
    </row>
    <row r="19" spans="1:5" x14ac:dyDescent="0.25">
      <c r="A19" t="s">
        <v>44</v>
      </c>
      <c r="B19" t="s">
        <v>129</v>
      </c>
      <c r="E19" s="257" t="s">
        <v>105</v>
      </c>
    </row>
    <row r="20" spans="1:5" x14ac:dyDescent="0.25">
      <c r="A20" t="s">
        <v>42</v>
      </c>
      <c r="B20" t="s">
        <v>130</v>
      </c>
      <c r="E20" s="257" t="s">
        <v>105</v>
      </c>
    </row>
    <row r="21" spans="1:5" x14ac:dyDescent="0.25">
      <c r="A21" t="s">
        <v>40</v>
      </c>
      <c r="B21" t="s">
        <v>131</v>
      </c>
      <c r="E21" s="257" t="s">
        <v>105</v>
      </c>
    </row>
    <row r="22" spans="1:5" x14ac:dyDescent="0.25">
      <c r="A22" t="s">
        <v>48</v>
      </c>
      <c r="B22" t="s">
        <v>132</v>
      </c>
      <c r="E22" s="257" t="s">
        <v>105</v>
      </c>
    </row>
    <row r="23" spans="1:5" x14ac:dyDescent="0.25">
      <c r="A23" t="s">
        <v>61</v>
      </c>
      <c r="B23" t="s">
        <v>133</v>
      </c>
      <c r="E23" s="257" t="s">
        <v>105</v>
      </c>
    </row>
    <row r="24" spans="1:5" x14ac:dyDescent="0.25">
      <c r="A24" t="s">
        <v>59</v>
      </c>
      <c r="B24" t="s">
        <v>134</v>
      </c>
      <c r="E24" s="257" t="s">
        <v>107</v>
      </c>
    </row>
    <row r="25" spans="1:5" x14ac:dyDescent="0.25">
      <c r="A25" t="s">
        <v>70</v>
      </c>
      <c r="B25" t="s">
        <v>135</v>
      </c>
      <c r="E25" s="257" t="s">
        <v>107</v>
      </c>
    </row>
    <row r="26" spans="1:5" x14ac:dyDescent="0.25">
      <c r="A26" t="s">
        <v>55</v>
      </c>
      <c r="B26" t="s">
        <v>136</v>
      </c>
      <c r="E26" s="257" t="s">
        <v>107</v>
      </c>
    </row>
    <row r="27" spans="1:5" x14ac:dyDescent="0.25">
      <c r="A27" t="s">
        <v>64</v>
      </c>
      <c r="B27" t="s">
        <v>137</v>
      </c>
      <c r="E27" s="257" t="s">
        <v>107</v>
      </c>
    </row>
    <row r="28" spans="1:5" x14ac:dyDescent="0.25">
      <c r="A28" t="s">
        <v>371</v>
      </c>
      <c r="B28" t="s">
        <v>370</v>
      </c>
      <c r="E28" s="257" t="s">
        <v>107</v>
      </c>
    </row>
    <row r="29" spans="1:5" x14ac:dyDescent="0.25">
      <c r="A29" t="s">
        <v>47</v>
      </c>
      <c r="B29" t="s">
        <v>138</v>
      </c>
      <c r="E29" s="257" t="s">
        <v>109</v>
      </c>
    </row>
    <row r="30" spans="1:5" x14ac:dyDescent="0.25">
      <c r="A30" t="s">
        <v>49</v>
      </c>
      <c r="B30" t="s">
        <v>139</v>
      </c>
      <c r="E30" s="257" t="s">
        <v>109</v>
      </c>
    </row>
    <row r="31" spans="1:5" x14ac:dyDescent="0.25">
      <c r="A31" t="s">
        <v>62</v>
      </c>
      <c r="B31" t="s">
        <v>140</v>
      </c>
      <c r="E31" s="257" t="s">
        <v>109</v>
      </c>
    </row>
    <row r="32" spans="1:5" x14ac:dyDescent="0.25">
      <c r="A32" t="s">
        <v>39</v>
      </c>
      <c r="B32" t="s">
        <v>141</v>
      </c>
      <c r="E32" s="257" t="s">
        <v>109</v>
      </c>
    </row>
    <row r="33" spans="1:5" x14ac:dyDescent="0.25">
      <c r="A33" t="s">
        <v>63</v>
      </c>
      <c r="B33" t="s">
        <v>142</v>
      </c>
      <c r="E33" s="257" t="s">
        <v>111</v>
      </c>
    </row>
    <row r="34" spans="1:5" x14ac:dyDescent="0.25">
      <c r="A34" t="s">
        <v>58</v>
      </c>
      <c r="B34" t="s">
        <v>143</v>
      </c>
      <c r="E34" s="257" t="s">
        <v>111</v>
      </c>
    </row>
    <row r="35" spans="1:5" x14ac:dyDescent="0.25">
      <c r="A35" t="s">
        <v>57</v>
      </c>
      <c r="B35" t="s">
        <v>144</v>
      </c>
      <c r="E35" s="257" t="s">
        <v>111</v>
      </c>
    </row>
    <row r="36" spans="1:5" x14ac:dyDescent="0.25">
      <c r="A36" t="s">
        <v>68</v>
      </c>
      <c r="B36" t="s">
        <v>145</v>
      </c>
      <c r="E36" s="257" t="s">
        <v>111</v>
      </c>
    </row>
    <row r="37" spans="1:5" x14ac:dyDescent="0.25">
      <c r="A37" t="s">
        <v>97</v>
      </c>
      <c r="B37" t="s">
        <v>305</v>
      </c>
      <c r="E37" t="s">
        <v>97</v>
      </c>
    </row>
    <row r="38" spans="1:5" x14ac:dyDescent="0.25">
      <c r="A38" t="s">
        <v>99</v>
      </c>
      <c r="B38" t="s">
        <v>306</v>
      </c>
      <c r="E38" t="s">
        <v>99</v>
      </c>
    </row>
    <row r="39" spans="1:5" x14ac:dyDescent="0.25">
      <c r="A39" t="s">
        <v>101</v>
      </c>
      <c r="B39" t="s">
        <v>307</v>
      </c>
      <c r="E39" t="s">
        <v>101</v>
      </c>
    </row>
    <row r="40" spans="1:5" x14ac:dyDescent="0.25">
      <c r="A40" t="s">
        <v>103</v>
      </c>
      <c r="B40" t="s">
        <v>308</v>
      </c>
      <c r="E40" t="s">
        <v>103</v>
      </c>
    </row>
    <row r="41" spans="1:5" x14ac:dyDescent="0.25">
      <c r="A41" t="s">
        <v>105</v>
      </c>
      <c r="B41" t="s">
        <v>309</v>
      </c>
      <c r="E41" t="s">
        <v>105</v>
      </c>
    </row>
    <row r="42" spans="1:5" x14ac:dyDescent="0.25">
      <c r="A42" t="s">
        <v>107</v>
      </c>
      <c r="B42" t="s">
        <v>310</v>
      </c>
      <c r="E42" t="s">
        <v>107</v>
      </c>
    </row>
    <row r="43" spans="1:5" x14ac:dyDescent="0.25">
      <c r="A43" t="s">
        <v>109</v>
      </c>
      <c r="B43" t="s">
        <v>311</v>
      </c>
      <c r="E43" t="s">
        <v>109</v>
      </c>
    </row>
    <row r="44" spans="1:5" x14ac:dyDescent="0.25">
      <c r="A44" t="s">
        <v>111</v>
      </c>
      <c r="B44" t="s">
        <v>312</v>
      </c>
      <c r="E44" t="s">
        <v>111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9" tint="0.39997558519241921"/>
  </sheetPr>
  <dimension ref="A1:L36"/>
  <sheetViews>
    <sheetView workbookViewId="0">
      <selection activeCell="L10" sqref="L10"/>
    </sheetView>
  </sheetViews>
  <sheetFormatPr defaultRowHeight="12.75" x14ac:dyDescent="0.2"/>
  <cols>
    <col min="1" max="1" width="45.28515625" style="149" bestFit="1" customWidth="1"/>
    <col min="2" max="2" width="12.7109375" style="149" bestFit="1" customWidth="1"/>
    <col min="3" max="3" width="45.28515625" style="149" bestFit="1" customWidth="1"/>
    <col min="4" max="4" width="11.42578125" style="149" customWidth="1"/>
    <col min="5" max="5" width="12.42578125" style="149" customWidth="1"/>
    <col min="6" max="6" width="12.28515625" style="149" customWidth="1"/>
    <col min="7" max="7" width="12.140625" style="149" customWidth="1"/>
    <col min="8" max="8" width="12.5703125" style="149" customWidth="1"/>
    <col min="9" max="9" width="12.28515625" style="149" customWidth="1"/>
    <col min="10" max="10" width="11.85546875" style="149" customWidth="1"/>
    <col min="11" max="11" width="12.28515625" style="149" customWidth="1"/>
    <col min="12" max="12" width="12.5703125" style="149" customWidth="1"/>
    <col min="13" max="16384" width="9.140625" style="149"/>
  </cols>
  <sheetData>
    <row r="1" spans="1:12" x14ac:dyDescent="0.2">
      <c r="A1" s="166" t="s">
        <v>278</v>
      </c>
      <c r="B1" s="165" t="s">
        <v>279</v>
      </c>
      <c r="C1" s="165" t="s">
        <v>280</v>
      </c>
    </row>
    <row r="2" spans="1:12" x14ac:dyDescent="0.2">
      <c r="A2" s="91" t="s">
        <v>270</v>
      </c>
      <c r="B2" s="92" t="s">
        <v>21</v>
      </c>
      <c r="C2" s="92" t="s">
        <v>20</v>
      </c>
      <c r="D2" s="92"/>
    </row>
    <row r="3" spans="1:12" x14ac:dyDescent="0.2">
      <c r="A3" s="91" t="s">
        <v>81</v>
      </c>
      <c r="B3" s="92" t="s">
        <v>25</v>
      </c>
      <c r="C3" s="92" t="s">
        <v>24</v>
      </c>
      <c r="D3" s="92"/>
    </row>
    <row r="4" spans="1:12" x14ac:dyDescent="0.2">
      <c r="A4" s="91" t="s">
        <v>83</v>
      </c>
      <c r="B4" s="92" t="s">
        <v>27</v>
      </c>
      <c r="C4" s="92" t="s">
        <v>26</v>
      </c>
      <c r="D4" s="92"/>
    </row>
    <row r="5" spans="1:12" x14ac:dyDescent="0.2">
      <c r="A5" s="91" t="s">
        <v>397</v>
      </c>
      <c r="B5" s="92" t="s">
        <v>29</v>
      </c>
      <c r="C5" s="92" t="s">
        <v>28</v>
      </c>
      <c r="D5" s="92"/>
    </row>
    <row r="6" spans="1:12" x14ac:dyDescent="0.2">
      <c r="A6" s="91" t="s">
        <v>410</v>
      </c>
      <c r="B6" s="92" t="s">
        <v>31</v>
      </c>
      <c r="C6" s="92" t="s">
        <v>30</v>
      </c>
      <c r="D6" s="92"/>
    </row>
    <row r="7" spans="1:12" x14ac:dyDescent="0.2">
      <c r="A7" s="91" t="s">
        <v>271</v>
      </c>
      <c r="B7" s="92" t="s">
        <v>33</v>
      </c>
      <c r="C7" s="92" t="s">
        <v>32</v>
      </c>
      <c r="D7" s="92"/>
    </row>
    <row r="9" spans="1:12" x14ac:dyDescent="0.2">
      <c r="A9" s="149" t="s">
        <v>285</v>
      </c>
      <c r="B9" s="149" t="s">
        <v>281</v>
      </c>
      <c r="C9" s="149" t="s">
        <v>282</v>
      </c>
      <c r="D9" s="149" t="s">
        <v>283</v>
      </c>
      <c r="E9" s="149" t="s">
        <v>286</v>
      </c>
      <c r="F9" s="149" t="s">
        <v>287</v>
      </c>
      <c r="G9" s="149" t="s">
        <v>288</v>
      </c>
      <c r="H9" s="149" t="s">
        <v>289</v>
      </c>
      <c r="I9" s="149" t="s">
        <v>290</v>
      </c>
      <c r="J9" s="149" t="s">
        <v>291</v>
      </c>
      <c r="K9" s="149" t="s">
        <v>292</v>
      </c>
      <c r="L9" s="149" t="s">
        <v>293</v>
      </c>
    </row>
    <row r="10" spans="1:12" x14ac:dyDescent="0.2">
      <c r="A10" s="150">
        <v>0</v>
      </c>
      <c r="B10" s="150">
        <v>1.57131648890021</v>
      </c>
      <c r="C10" s="150">
        <v>1.5445369191217737</v>
      </c>
      <c r="D10" s="150">
        <v>1.5341688203703656</v>
      </c>
      <c r="E10" s="150">
        <v>0</v>
      </c>
      <c r="F10" s="150">
        <v>0</v>
      </c>
      <c r="G10" s="150">
        <v>0</v>
      </c>
      <c r="H10" s="150">
        <v>0</v>
      </c>
      <c r="I10" s="150">
        <v>0</v>
      </c>
      <c r="J10" s="150">
        <v>0</v>
      </c>
      <c r="K10" s="150">
        <v>0</v>
      </c>
      <c r="L10" s="150">
        <v>0</v>
      </c>
    </row>
    <row r="12" spans="1:12" x14ac:dyDescent="0.2">
      <c r="C12" s="149" t="s">
        <v>300</v>
      </c>
      <c r="E12" s="149" t="s">
        <v>296</v>
      </c>
      <c r="G12" s="149" t="s">
        <v>294</v>
      </c>
    </row>
    <row r="13" spans="1:12" ht="15" x14ac:dyDescent="0.25">
      <c r="A13" s="164" t="s">
        <v>304</v>
      </c>
      <c r="B13" s="166" t="s">
        <v>313</v>
      </c>
      <c r="C13" s="167" t="e">
        <f>#REF!</f>
        <v>#REF!</v>
      </c>
      <c r="D13" s="161" t="s">
        <v>315</v>
      </c>
      <c r="E13" s="167" t="str">
        <f>Performance!B3</f>
        <v>Bow Health Network</v>
      </c>
      <c r="F13" s="161" t="s">
        <v>315</v>
      </c>
      <c r="G13" s="167" t="str">
        <f>'Stratification &amp; Registers'!B3</f>
        <v>The One Network</v>
      </c>
      <c r="H13" s="161" t="s">
        <v>315</v>
      </c>
    </row>
    <row r="14" spans="1:12" ht="15" x14ac:dyDescent="0.25">
      <c r="A14" s="149" t="s">
        <v>305</v>
      </c>
      <c r="B14" s="149" t="s">
        <v>97</v>
      </c>
      <c r="C14" s="168" t="e">
        <f>VLOOKUP(C13,A14:B21,2,0)</f>
        <v>#REF!</v>
      </c>
      <c r="D14" s="169" t="s">
        <v>316</v>
      </c>
      <c r="E14" s="168" t="str">
        <f>VLOOKUP(E13,A14:B21,2,0)</f>
        <v>NW5</v>
      </c>
      <c r="F14" s="169" t="s">
        <v>316</v>
      </c>
      <c r="G14" s="168" t="str">
        <f>VLOOKUP(G13,A14:B21,2,0)</f>
        <v>NW1</v>
      </c>
      <c r="H14" s="169" t="s">
        <v>316</v>
      </c>
    </row>
    <row r="15" spans="1:12" ht="15" x14ac:dyDescent="0.25">
      <c r="A15" s="149" t="s">
        <v>306</v>
      </c>
      <c r="B15" s="149" t="s">
        <v>99</v>
      </c>
      <c r="C15" s="170" t="e">
        <f>MATCH(C14,'PRACTICES &amp; NETWORKS'!1:1,0)-1</f>
        <v>#REF!</v>
      </c>
      <c r="D15" s="169" t="s">
        <v>317</v>
      </c>
      <c r="E15" s="452">
        <f>MATCH(E14,'PRACTICES &amp; NETWORKS'!1:1,0)-1</f>
        <v>12</v>
      </c>
      <c r="F15" s="169" t="s">
        <v>317</v>
      </c>
      <c r="G15" s="452">
        <f>MATCH(G14,'PRACTICES &amp; NETWORKS'!1:1,0)-1</f>
        <v>4</v>
      </c>
      <c r="H15" s="169" t="s">
        <v>317</v>
      </c>
    </row>
    <row r="16" spans="1:12" ht="15" x14ac:dyDescent="0.25">
      <c r="A16" s="149" t="s">
        <v>307</v>
      </c>
      <c r="B16" s="149" t="s">
        <v>101</v>
      </c>
      <c r="C16" s="170"/>
      <c r="D16" s="169"/>
      <c r="E16" s="170"/>
      <c r="F16" s="169"/>
      <c r="G16" s="170"/>
      <c r="H16" s="169"/>
    </row>
    <row r="17" spans="1:8" ht="15" x14ac:dyDescent="0.25">
      <c r="A17" s="149" t="s">
        <v>308</v>
      </c>
      <c r="B17" s="149" t="s">
        <v>103</v>
      </c>
      <c r="C17"/>
      <c r="D17" s="169"/>
      <c r="E17"/>
      <c r="F17" s="169"/>
      <c r="G17"/>
      <c r="H17" s="169"/>
    </row>
    <row r="18" spans="1:8" x14ac:dyDescent="0.2">
      <c r="A18" s="149" t="s">
        <v>309</v>
      </c>
      <c r="B18" s="149" t="s">
        <v>105</v>
      </c>
    </row>
    <row r="19" spans="1:8" x14ac:dyDescent="0.2">
      <c r="A19" s="149" t="s">
        <v>310</v>
      </c>
      <c r="B19" s="149" t="s">
        <v>107</v>
      </c>
    </row>
    <row r="20" spans="1:8" x14ac:dyDescent="0.2">
      <c r="A20" s="149" t="s">
        <v>311</v>
      </c>
      <c r="B20" s="149" t="s">
        <v>109</v>
      </c>
    </row>
    <row r="21" spans="1:8" x14ac:dyDescent="0.2">
      <c r="A21" s="149" t="s">
        <v>312</v>
      </c>
      <c r="B21" s="149" t="s">
        <v>111</v>
      </c>
    </row>
    <row r="23" spans="1:8" x14ac:dyDescent="0.2">
      <c r="A23" s="164" t="s">
        <v>314</v>
      </c>
      <c r="C23" s="166" t="s">
        <v>318</v>
      </c>
      <c r="D23" s="165"/>
      <c r="E23" s="165"/>
    </row>
    <row r="24" spans="1:8" x14ac:dyDescent="0.2">
      <c r="A24" s="177">
        <v>43556</v>
      </c>
      <c r="C24" s="91" t="s">
        <v>270</v>
      </c>
      <c r="D24" s="92"/>
      <c r="E24" s="92"/>
    </row>
    <row r="25" spans="1:8" x14ac:dyDescent="0.2">
      <c r="A25" s="177">
        <v>43586</v>
      </c>
      <c r="C25" s="91" t="s">
        <v>81</v>
      </c>
      <c r="D25" s="92"/>
      <c r="E25" s="92"/>
    </row>
    <row r="26" spans="1:8" x14ac:dyDescent="0.2">
      <c r="A26" s="177">
        <v>43617</v>
      </c>
      <c r="C26" s="91" t="s">
        <v>83</v>
      </c>
      <c r="D26" s="92"/>
      <c r="E26" s="92"/>
    </row>
    <row r="27" spans="1:8" x14ac:dyDescent="0.2">
      <c r="A27" s="177">
        <v>43647</v>
      </c>
      <c r="C27" s="91" t="s">
        <v>397</v>
      </c>
      <c r="D27" s="92"/>
      <c r="E27" s="92"/>
    </row>
    <row r="28" spans="1:8" x14ac:dyDescent="0.2">
      <c r="A28" s="177">
        <v>43678</v>
      </c>
      <c r="C28" s="91" t="s">
        <v>410</v>
      </c>
      <c r="D28" s="92"/>
      <c r="E28" s="92"/>
    </row>
    <row r="29" spans="1:8" x14ac:dyDescent="0.2">
      <c r="A29" s="177">
        <v>43709</v>
      </c>
      <c r="C29" s="91" t="s">
        <v>271</v>
      </c>
      <c r="D29" s="92"/>
      <c r="E29" s="92"/>
    </row>
    <row r="30" spans="1:8" x14ac:dyDescent="0.2">
      <c r="A30" s="177">
        <v>43739</v>
      </c>
    </row>
    <row r="31" spans="1:8" x14ac:dyDescent="0.2">
      <c r="A31" s="177">
        <v>43770</v>
      </c>
    </row>
    <row r="32" spans="1:8" x14ac:dyDescent="0.2">
      <c r="A32" s="177">
        <v>43800</v>
      </c>
    </row>
    <row r="33" spans="1:1" x14ac:dyDescent="0.2">
      <c r="A33" s="177">
        <v>43831</v>
      </c>
    </row>
    <row r="34" spans="1:1" x14ac:dyDescent="0.2">
      <c r="A34" s="177">
        <v>43862</v>
      </c>
    </row>
    <row r="35" spans="1:1" x14ac:dyDescent="0.2">
      <c r="A35" s="177">
        <v>43891</v>
      </c>
    </row>
    <row r="36" spans="1:1" x14ac:dyDescent="0.2">
      <c r="A36" s="446">
        <v>43922</v>
      </c>
    </row>
  </sheetData>
  <conditionalFormatting sqref="A2:A7">
    <cfRule type="expression" dxfId="6" priority="4">
      <formula>ISNA(A2)</formula>
    </cfRule>
  </conditionalFormatting>
  <conditionalFormatting sqref="C24:C26 C29">
    <cfRule type="expression" dxfId="5" priority="3">
      <formula>ISNA(C24)</formula>
    </cfRule>
  </conditionalFormatting>
  <conditionalFormatting sqref="C27">
    <cfRule type="expression" dxfId="4" priority="2">
      <formula>ISNA(C27)</formula>
    </cfRule>
  </conditionalFormatting>
  <conditionalFormatting sqref="C28">
    <cfRule type="expression" dxfId="3" priority="1">
      <formula>ISNA(C28)</formula>
    </cfRule>
  </conditionalFormatting>
  <pageMargins left="0.7" right="0.7" top="0.75" bottom="0.75" header="0.3" footer="0.3"/>
  <pageSetup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U45"/>
  <sheetViews>
    <sheetView workbookViewId="0">
      <selection activeCell="H26" sqref="H26"/>
    </sheetView>
  </sheetViews>
  <sheetFormatPr defaultRowHeight="12.75" x14ac:dyDescent="0.2"/>
  <cols>
    <col min="1" max="1" width="12.7109375" style="149" customWidth="1"/>
    <col min="2" max="2" width="33.85546875" style="149" customWidth="1"/>
    <col min="3" max="3" width="7.5703125" style="149" customWidth="1"/>
    <col min="4" max="4" width="24" style="149" bestFit="1" customWidth="1"/>
    <col min="5" max="5" width="6.85546875" style="149" bestFit="1" customWidth="1"/>
    <col min="6" max="6" width="21.7109375" style="149" bestFit="1" customWidth="1"/>
    <col min="7" max="7" width="10.7109375" style="149" bestFit="1" customWidth="1"/>
    <col min="8" max="8" width="33.140625" style="149" bestFit="1" customWidth="1"/>
    <col min="9" max="9" width="6.85546875" style="149" bestFit="1" customWidth="1"/>
    <col min="10" max="10" width="23" style="149" bestFit="1" customWidth="1"/>
    <col min="11" max="11" width="6.85546875" style="149" bestFit="1" customWidth="1"/>
    <col min="12" max="12" width="24.5703125" style="149" bestFit="1" customWidth="1"/>
    <col min="13" max="13" width="6.85546875" style="149" bestFit="1" customWidth="1"/>
    <col min="14" max="14" width="24.85546875" style="149" bestFit="1" customWidth="1"/>
    <col min="15" max="15" width="11" style="149" bestFit="1" customWidth="1"/>
    <col min="16" max="16" width="26" style="149" bestFit="1" customWidth="1"/>
    <col min="17" max="17" width="6.85546875" style="149" bestFit="1" customWidth="1"/>
    <col min="18" max="18" width="22" style="149" bestFit="1" customWidth="1"/>
    <col min="19" max="19" width="6.85546875" style="149" bestFit="1" customWidth="1"/>
    <col min="20" max="20" width="12.28515625" style="149" bestFit="1" customWidth="1"/>
    <col min="21" max="21" width="4.85546875" style="149" bestFit="1" customWidth="1"/>
    <col min="22" max="16384" width="9.140625" style="149"/>
  </cols>
  <sheetData>
    <row r="1" spans="1:21" x14ac:dyDescent="0.2">
      <c r="A1" s="151" t="s">
        <v>301</v>
      </c>
      <c r="B1" s="151" t="s">
        <v>302</v>
      </c>
      <c r="C1" s="152" t="s">
        <v>303</v>
      </c>
      <c r="D1" s="153" t="s">
        <v>305</v>
      </c>
      <c r="E1" s="154" t="s">
        <v>97</v>
      </c>
      <c r="F1" s="153" t="s">
        <v>302</v>
      </c>
      <c r="G1" s="154" t="s">
        <v>99</v>
      </c>
      <c r="H1" s="153" t="s">
        <v>302</v>
      </c>
      <c r="I1" s="154" t="s">
        <v>101</v>
      </c>
      <c r="J1" s="153" t="s">
        <v>302</v>
      </c>
      <c r="K1" s="155" t="s">
        <v>103</v>
      </c>
      <c r="L1" s="153" t="s">
        <v>302</v>
      </c>
      <c r="M1" s="155" t="s">
        <v>105</v>
      </c>
      <c r="N1" s="153" t="s">
        <v>302</v>
      </c>
      <c r="O1" s="155" t="s">
        <v>107</v>
      </c>
      <c r="P1" s="153" t="s">
        <v>302</v>
      </c>
      <c r="Q1" s="155" t="s">
        <v>109</v>
      </c>
      <c r="R1" s="153" t="s">
        <v>302</v>
      </c>
      <c r="S1" s="155" t="s">
        <v>111</v>
      </c>
      <c r="T1" s="153" t="s">
        <v>302</v>
      </c>
      <c r="U1" s="153" t="s">
        <v>95</v>
      </c>
    </row>
    <row r="2" spans="1:21" x14ac:dyDescent="0.2">
      <c r="A2" s="156" t="s">
        <v>52</v>
      </c>
      <c r="B2" s="157" t="s">
        <v>112</v>
      </c>
      <c r="C2" s="156" t="s">
        <v>97</v>
      </c>
      <c r="D2" s="158" t="str">
        <f>VLOOKUP(E2,$A$2:$C$37,2,0)</f>
        <v>Bethnal Green Health Centre</v>
      </c>
      <c r="E2" s="156" t="s">
        <v>52</v>
      </c>
      <c r="F2" s="158" t="str">
        <f>VLOOKUP(G2,$A$2:$C$37,2,0)</f>
        <v>Spitalfields Practice</v>
      </c>
      <c r="G2" s="156" t="s">
        <v>51</v>
      </c>
      <c r="H2" s="158" t="str">
        <f>VLOOKUP(I2,$A$2:$C$37,2,0)</f>
        <v>Harford Health Centre</v>
      </c>
      <c r="I2" s="156" t="s">
        <v>53</v>
      </c>
      <c r="J2" s="158" t="str">
        <f>VLOOKUP(K2,$A$2:$C$37,2,0)</f>
        <v>Wapping Group Practice</v>
      </c>
      <c r="K2" s="156" t="s">
        <v>50</v>
      </c>
      <c r="L2" s="158" t="str">
        <f>VLOOKUP(M2,$A$2:$C$37,2,0)</f>
        <v>Harley Grove Medical Centre</v>
      </c>
      <c r="M2" s="156" t="s">
        <v>44</v>
      </c>
      <c r="N2" s="158" t="str">
        <f>VLOOKUP(O2,$A$2:$C$37,2,0)</f>
        <v>Stroudley Walk Centre</v>
      </c>
      <c r="O2" s="156" t="s">
        <v>59</v>
      </c>
      <c r="P2" s="158" t="str">
        <f>VLOOKUP(Q2,$A$2:$C$37,2,0)</f>
        <v>Limehouse Practice (Gill Street)</v>
      </c>
      <c r="Q2" s="156" t="s">
        <v>47</v>
      </c>
      <c r="R2" s="158" t="str">
        <f>VLOOKUP(S2,$A$2:$C$37,2,0)</f>
        <v>Island Health</v>
      </c>
      <c r="S2" s="156" t="s">
        <v>63</v>
      </c>
      <c r="T2" s="159" t="s">
        <v>161</v>
      </c>
      <c r="U2" s="160" t="s">
        <v>161</v>
      </c>
    </row>
    <row r="3" spans="1:21" x14ac:dyDescent="0.2">
      <c r="A3" s="156" t="s">
        <v>38</v>
      </c>
      <c r="B3" s="157" t="s">
        <v>113</v>
      </c>
      <c r="C3" s="156" t="s">
        <v>97</v>
      </c>
      <c r="D3" s="158" t="str">
        <f>VLOOKUP(E3,$A$2:$C$37,2,0)</f>
        <v>The Mission Practice</v>
      </c>
      <c r="E3" s="156" t="s">
        <v>38</v>
      </c>
      <c r="F3" s="158" t="str">
        <f t="shared" ref="F3:F6" si="0">VLOOKUP(G3,$A$2:$C$37,2,0)</f>
        <v>Blithehale Medical Centre</v>
      </c>
      <c r="G3" s="156" t="s">
        <v>65</v>
      </c>
      <c r="H3" s="158" t="str">
        <f>VLOOKUP(I3,$A$2:$C$37,2,0)</f>
        <v>Brayford Square (Dr Varma)</v>
      </c>
      <c r="I3" s="156" t="s">
        <v>45</v>
      </c>
      <c r="J3" s="158" t="str">
        <f>VLOOKUP(K3,$A$2:$C$37,2,0)</f>
        <v>Jubilee Street Practice</v>
      </c>
      <c r="K3" s="156" t="s">
        <v>41</v>
      </c>
      <c r="L3" s="158" t="str">
        <f>VLOOKUP(M3,$A$2:$C$37,2,0)</f>
        <v>St Stephens Health Centre</v>
      </c>
      <c r="M3" s="156" t="s">
        <v>42</v>
      </c>
      <c r="N3" s="158" t="str">
        <f>VLOOKUP(O3,$A$2:$C$37,2,0)</f>
        <v>St Andrews Health Centre</v>
      </c>
      <c r="O3" s="156" t="s">
        <v>70</v>
      </c>
      <c r="P3" s="158" t="str">
        <f t="shared" ref="P3:P6" si="1">VLOOKUP(Q3,$A$2:$C$37,2,0)</f>
        <v>Chrisp Street Health Centre</v>
      </c>
      <c r="Q3" s="156" t="s">
        <v>49</v>
      </c>
      <c r="R3" s="158" t="str">
        <f>VLOOKUP(S3,$A$2:$C$37,2,0)</f>
        <v>Docklands Medical Centre</v>
      </c>
      <c r="S3" s="156" t="s">
        <v>58</v>
      </c>
      <c r="T3" s="159" t="s">
        <v>161</v>
      </c>
      <c r="U3" s="160" t="s">
        <v>161</v>
      </c>
    </row>
    <row r="4" spans="1:21" x14ac:dyDescent="0.2">
      <c r="A4" s="156" t="s">
        <v>56</v>
      </c>
      <c r="B4" s="157" t="s">
        <v>114</v>
      </c>
      <c r="C4" s="156" t="s">
        <v>97</v>
      </c>
      <c r="D4" s="158" t="str">
        <f>VLOOKUP(E4,$A$2:$C$37,2,0)</f>
        <v>Globe Town Surgery</v>
      </c>
      <c r="E4" s="156" t="s">
        <v>56</v>
      </c>
      <c r="F4" s="158" t="str">
        <f t="shared" si="0"/>
        <v>Health E1</v>
      </c>
      <c r="G4" s="156" t="s">
        <v>67</v>
      </c>
      <c r="H4" s="158" t="str">
        <f>VLOOKUP(I4,$A$2:$C$37,2,0)</f>
        <v>Whitechapel Health (Shah Jalal)</v>
      </c>
      <c r="I4" s="156" t="s">
        <v>43</v>
      </c>
      <c r="J4" s="158" t="str">
        <f>VLOOKUP(K4,$A$2:$C$37,2,0)</f>
        <v>St Katharine Docks Practice</v>
      </c>
      <c r="K4" s="156" t="s">
        <v>66</v>
      </c>
      <c r="L4" s="158" t="str">
        <f>VLOOKUP(M4,$A$2:$C$37,2,0)</f>
        <v>Ruston Street Clinic (Dr Amin)</v>
      </c>
      <c r="M4" s="156" t="s">
        <v>40</v>
      </c>
      <c r="N4" s="158" t="str">
        <f>VLOOKUP(O4,$A$2:$C$37,2,0)</f>
        <v>Merchant Street (Dr Rana)</v>
      </c>
      <c r="O4" s="156" t="s">
        <v>55</v>
      </c>
      <c r="P4" s="158" t="str">
        <f t="shared" si="1"/>
        <v>Aberfeldy Practice</v>
      </c>
      <c r="Q4" s="156" t="s">
        <v>62</v>
      </c>
      <c r="R4" s="158" t="str">
        <f>VLOOKUP(S4,$A$2:$C$37,2,0)</f>
        <v>Island Medical Centre</v>
      </c>
      <c r="S4" s="156" t="s">
        <v>57</v>
      </c>
      <c r="T4" s="159" t="s">
        <v>161</v>
      </c>
      <c r="U4" s="160" t="s">
        <v>161</v>
      </c>
    </row>
    <row r="5" spans="1:21" x14ac:dyDescent="0.2">
      <c r="A5" s="156" t="s">
        <v>69</v>
      </c>
      <c r="B5" s="157" t="s">
        <v>115</v>
      </c>
      <c r="C5" s="156" t="s">
        <v>97</v>
      </c>
      <c r="D5" s="158" t="str">
        <f>VLOOKUP(E5,$A$2:$C$37,2,0)</f>
        <v>Pollard Row Surgery</v>
      </c>
      <c r="E5" s="156" t="s">
        <v>69</v>
      </c>
      <c r="F5" s="158" t="str">
        <f t="shared" si="0"/>
        <v>Albion Health Centre</v>
      </c>
      <c r="G5" s="156" t="s">
        <v>37</v>
      </c>
      <c r="H5" s="158" t="str">
        <f>VLOOKUP(I5,$A$2:$C$37,2,0)</f>
        <v>City Wellbeing Practice (Tower Medical)</v>
      </c>
      <c r="I5" s="156" t="s">
        <v>54</v>
      </c>
      <c r="J5" s="158" t="str">
        <f>VLOOKUP(K5,$A$2:$C$37,2,0)</f>
        <v>East One Health</v>
      </c>
      <c r="K5" s="156" t="s">
        <v>60</v>
      </c>
      <c r="L5" s="158" t="str">
        <f>VLOOKUP(M5,$A$2:$C$37,2,0)</f>
        <v>Grove Road Surgery (Dr Shah)</v>
      </c>
      <c r="M5" s="156" t="s">
        <v>48</v>
      </c>
      <c r="N5" s="158" t="str">
        <f>VLOOKUP(O5,$A$2:$C$37,2,0)</f>
        <v>St Pauls Way Medical Centre</v>
      </c>
      <c r="O5" s="156" t="s">
        <v>64</v>
      </c>
      <c r="P5" s="158" t="str">
        <f t="shared" si="1"/>
        <v>Gough Walk (Dr Selvan)</v>
      </c>
      <c r="Q5" s="156" t="s">
        <v>39</v>
      </c>
      <c r="R5" s="158" t="str">
        <f>VLOOKUP(S5,$A$2:$C$37,2,0)</f>
        <v>Barkantine Practice</v>
      </c>
      <c r="S5" s="156" t="s">
        <v>68</v>
      </c>
      <c r="T5" s="159" t="s">
        <v>161</v>
      </c>
      <c r="U5" s="160" t="s">
        <v>161</v>
      </c>
    </row>
    <row r="6" spans="1:21" x14ac:dyDescent="0.2">
      <c r="A6" s="156" t="s">
        <v>46</v>
      </c>
      <c r="B6" s="157" t="s">
        <v>116</v>
      </c>
      <c r="C6" s="156" t="s">
        <v>97</v>
      </c>
      <c r="D6" s="158" t="str">
        <f>VLOOKUP(E6,$A$2:$C$37,2,0)</f>
        <v>Strouts Place Medical Centre</v>
      </c>
      <c r="E6" s="156" t="s">
        <v>46</v>
      </c>
      <c r="F6" s="158" t="str">
        <f t="shared" si="0"/>
        <v xml:space="preserve"> -</v>
      </c>
      <c r="G6" s="156" t="s">
        <v>161</v>
      </c>
      <c r="H6" s="158" t="str">
        <f>VLOOKUP(I6,$A$2:$C$37,2,0)</f>
        <v xml:space="preserve"> -</v>
      </c>
      <c r="I6" s="156" t="s">
        <v>161</v>
      </c>
      <c r="J6" s="158" t="str">
        <f>VLOOKUP(K6,$A$2:$C$37,2,0)</f>
        <v xml:space="preserve"> -</v>
      </c>
      <c r="K6" s="160" t="s">
        <v>161</v>
      </c>
      <c r="L6" s="158" t="str">
        <f>VLOOKUP(M6,$A$2:$C$37,2,0)</f>
        <v>The Tredegar Practice</v>
      </c>
      <c r="M6" s="156" t="s">
        <v>61</v>
      </c>
      <c r="N6" s="158" t="str">
        <f>VLOOKUP(O6,$A$2:$C$37,2,0)</f>
        <v>XXP/BBB</v>
      </c>
      <c r="O6" s="156" t="s">
        <v>371</v>
      </c>
      <c r="P6" s="158" t="str">
        <f t="shared" si="1"/>
        <v xml:space="preserve"> -</v>
      </c>
      <c r="Q6" s="149" t="s">
        <v>161</v>
      </c>
      <c r="R6" s="158" t="str">
        <f>VLOOKUP(S6,$A$2:$C$37,2,0)</f>
        <v xml:space="preserve"> -</v>
      </c>
      <c r="S6" s="160" t="s">
        <v>161</v>
      </c>
      <c r="T6" s="159" t="s">
        <v>161</v>
      </c>
      <c r="U6" s="160" t="s">
        <v>161</v>
      </c>
    </row>
    <row r="7" spans="1:21" x14ac:dyDescent="0.2">
      <c r="A7" s="156" t="s">
        <v>51</v>
      </c>
      <c r="B7" s="157" t="s">
        <v>117</v>
      </c>
      <c r="C7" s="156" t="s">
        <v>99</v>
      </c>
      <c r="D7" s="157"/>
      <c r="E7" s="156"/>
    </row>
    <row r="8" spans="1:21" x14ac:dyDescent="0.2">
      <c r="A8" s="156" t="s">
        <v>65</v>
      </c>
      <c r="B8" s="157" t="s">
        <v>118</v>
      </c>
      <c r="C8" s="156" t="s">
        <v>99</v>
      </c>
      <c r="D8" s="157"/>
      <c r="E8" s="156"/>
    </row>
    <row r="9" spans="1:21" x14ac:dyDescent="0.2">
      <c r="A9" s="156" t="s">
        <v>67</v>
      </c>
      <c r="B9" s="157" t="s">
        <v>119</v>
      </c>
      <c r="C9" s="156" t="s">
        <v>99</v>
      </c>
      <c r="D9" s="157"/>
      <c r="E9" s="156"/>
    </row>
    <row r="10" spans="1:21" x14ac:dyDescent="0.2">
      <c r="A10" s="156" t="s">
        <v>37</v>
      </c>
      <c r="B10" s="157" t="s">
        <v>120</v>
      </c>
      <c r="C10" s="156" t="s">
        <v>99</v>
      </c>
      <c r="D10" s="157"/>
      <c r="E10" s="156"/>
    </row>
    <row r="11" spans="1:21" x14ac:dyDescent="0.2">
      <c r="A11" s="156" t="s">
        <v>53</v>
      </c>
      <c r="B11" s="157" t="s">
        <v>121</v>
      </c>
      <c r="C11" s="156" t="s">
        <v>101</v>
      </c>
      <c r="D11" s="156"/>
      <c r="E11" s="156"/>
    </row>
    <row r="12" spans="1:21" x14ac:dyDescent="0.2">
      <c r="A12" s="156" t="s">
        <v>45</v>
      </c>
      <c r="B12" s="157" t="s">
        <v>122</v>
      </c>
      <c r="C12" s="156" t="s">
        <v>101</v>
      </c>
      <c r="D12" s="156"/>
      <c r="E12" s="156"/>
      <c r="F12" s="156"/>
      <c r="G12" s="156"/>
      <c r="H12" s="156"/>
      <c r="I12" s="156"/>
      <c r="J12" s="156"/>
    </row>
    <row r="13" spans="1:21" x14ac:dyDescent="0.2">
      <c r="A13" s="156" t="s">
        <v>43</v>
      </c>
      <c r="B13" s="157" t="s">
        <v>123</v>
      </c>
      <c r="C13" s="156" t="s">
        <v>101</v>
      </c>
      <c r="D13" s="156"/>
      <c r="E13" s="156"/>
    </row>
    <row r="14" spans="1:21" x14ac:dyDescent="0.2">
      <c r="A14" s="156" t="s">
        <v>54</v>
      </c>
      <c r="B14" s="157" t="s">
        <v>124</v>
      </c>
      <c r="C14" s="156" t="s">
        <v>101</v>
      </c>
      <c r="D14" s="156"/>
      <c r="E14" s="156"/>
    </row>
    <row r="15" spans="1:21" x14ac:dyDescent="0.2">
      <c r="A15" s="156" t="s">
        <v>50</v>
      </c>
      <c r="B15" s="157" t="s">
        <v>125</v>
      </c>
      <c r="C15" s="156" t="s">
        <v>103</v>
      </c>
      <c r="D15" s="156"/>
      <c r="E15" s="156"/>
    </row>
    <row r="16" spans="1:21" x14ac:dyDescent="0.2">
      <c r="A16" s="156" t="s">
        <v>41</v>
      </c>
      <c r="B16" s="157" t="s">
        <v>126</v>
      </c>
      <c r="C16" s="156" t="s">
        <v>103</v>
      </c>
      <c r="D16" s="156"/>
      <c r="E16" s="156"/>
    </row>
    <row r="17" spans="1:5" x14ac:dyDescent="0.2">
      <c r="A17" s="156" t="s">
        <v>66</v>
      </c>
      <c r="B17" s="157" t="s">
        <v>127</v>
      </c>
      <c r="C17" s="156" t="s">
        <v>103</v>
      </c>
      <c r="D17" s="156"/>
      <c r="E17" s="156"/>
    </row>
    <row r="18" spans="1:5" x14ac:dyDescent="0.2">
      <c r="A18" s="156" t="s">
        <v>60</v>
      </c>
      <c r="B18" s="157" t="s">
        <v>128</v>
      </c>
      <c r="C18" s="156" t="s">
        <v>103</v>
      </c>
      <c r="D18" s="156"/>
      <c r="E18" s="156"/>
    </row>
    <row r="19" spans="1:5" x14ac:dyDescent="0.2">
      <c r="A19" s="156" t="s">
        <v>44</v>
      </c>
      <c r="B19" s="157" t="s">
        <v>129</v>
      </c>
      <c r="C19" s="156" t="s">
        <v>105</v>
      </c>
      <c r="D19" s="156"/>
      <c r="E19" s="156"/>
    </row>
    <row r="20" spans="1:5" x14ac:dyDescent="0.2">
      <c r="A20" s="156" t="s">
        <v>42</v>
      </c>
      <c r="B20" s="157" t="s">
        <v>130</v>
      </c>
      <c r="C20" s="156" t="s">
        <v>105</v>
      </c>
      <c r="D20" s="157"/>
      <c r="E20" s="156"/>
    </row>
    <row r="21" spans="1:5" x14ac:dyDescent="0.2">
      <c r="A21" s="156" t="s">
        <v>40</v>
      </c>
      <c r="B21" s="157" t="s">
        <v>131</v>
      </c>
      <c r="C21" s="156" t="s">
        <v>105</v>
      </c>
      <c r="D21" s="157"/>
      <c r="E21" s="156"/>
    </row>
    <row r="22" spans="1:5" x14ac:dyDescent="0.2">
      <c r="A22" s="156" t="s">
        <v>48</v>
      </c>
      <c r="B22" s="157" t="s">
        <v>132</v>
      </c>
      <c r="C22" s="156" t="s">
        <v>105</v>
      </c>
      <c r="D22" s="157"/>
      <c r="E22" s="156"/>
    </row>
    <row r="23" spans="1:5" x14ac:dyDescent="0.2">
      <c r="A23" s="156" t="s">
        <v>61</v>
      </c>
      <c r="B23" s="157" t="s">
        <v>133</v>
      </c>
      <c r="C23" s="156" t="s">
        <v>105</v>
      </c>
      <c r="D23" s="157"/>
      <c r="E23" s="156"/>
    </row>
    <row r="24" spans="1:5" x14ac:dyDescent="0.2">
      <c r="A24" s="156" t="s">
        <v>59</v>
      </c>
      <c r="B24" s="157" t="s">
        <v>134</v>
      </c>
      <c r="C24" s="156" t="s">
        <v>107</v>
      </c>
      <c r="D24" s="157"/>
      <c r="E24" s="156"/>
    </row>
    <row r="25" spans="1:5" x14ac:dyDescent="0.2">
      <c r="A25" s="156" t="s">
        <v>70</v>
      </c>
      <c r="B25" s="157" t="s">
        <v>135</v>
      </c>
      <c r="C25" s="156" t="s">
        <v>107</v>
      </c>
      <c r="D25" s="157"/>
      <c r="E25" s="156"/>
    </row>
    <row r="26" spans="1:5" x14ac:dyDescent="0.2">
      <c r="A26" s="156" t="s">
        <v>55</v>
      </c>
      <c r="B26" s="157" t="s">
        <v>136</v>
      </c>
      <c r="C26" s="156" t="s">
        <v>107</v>
      </c>
      <c r="D26" s="157"/>
      <c r="E26" s="156"/>
    </row>
    <row r="27" spans="1:5" x14ac:dyDescent="0.2">
      <c r="A27" s="156" t="s">
        <v>64</v>
      </c>
      <c r="B27" s="157" t="s">
        <v>137</v>
      </c>
      <c r="C27" s="156" t="s">
        <v>107</v>
      </c>
      <c r="D27" s="157"/>
      <c r="E27" s="156"/>
    </row>
    <row r="28" spans="1:5" x14ac:dyDescent="0.2">
      <c r="A28" s="156" t="s">
        <v>371</v>
      </c>
      <c r="B28" s="157" t="s">
        <v>370</v>
      </c>
      <c r="C28" s="156" t="s">
        <v>107</v>
      </c>
      <c r="D28" s="157"/>
      <c r="E28" s="156"/>
    </row>
    <row r="29" spans="1:5" x14ac:dyDescent="0.2">
      <c r="A29" s="156" t="s">
        <v>47</v>
      </c>
      <c r="B29" s="157" t="s">
        <v>138</v>
      </c>
      <c r="C29" s="156" t="s">
        <v>109</v>
      </c>
      <c r="D29" s="157"/>
      <c r="E29" s="156"/>
    </row>
    <row r="30" spans="1:5" x14ac:dyDescent="0.2">
      <c r="A30" s="156" t="s">
        <v>49</v>
      </c>
      <c r="B30" s="157" t="s">
        <v>139</v>
      </c>
      <c r="C30" s="156" t="s">
        <v>109</v>
      </c>
      <c r="D30" s="157"/>
      <c r="E30" s="156"/>
    </row>
    <row r="31" spans="1:5" x14ac:dyDescent="0.2">
      <c r="A31" s="156" t="s">
        <v>62</v>
      </c>
      <c r="B31" s="157" t="s">
        <v>140</v>
      </c>
      <c r="C31" s="156" t="s">
        <v>109</v>
      </c>
      <c r="D31" s="157"/>
      <c r="E31" s="156"/>
    </row>
    <row r="32" spans="1:5" x14ac:dyDescent="0.2">
      <c r="A32" s="156" t="s">
        <v>39</v>
      </c>
      <c r="B32" s="157" t="s">
        <v>141</v>
      </c>
      <c r="C32" s="156" t="s">
        <v>109</v>
      </c>
      <c r="D32" s="157"/>
      <c r="E32" s="156"/>
    </row>
    <row r="33" spans="1:5" x14ac:dyDescent="0.2">
      <c r="A33" s="156" t="s">
        <v>63</v>
      </c>
      <c r="B33" s="157" t="s">
        <v>142</v>
      </c>
      <c r="C33" s="156" t="s">
        <v>111</v>
      </c>
      <c r="D33" s="157"/>
      <c r="E33" s="156"/>
    </row>
    <row r="34" spans="1:5" x14ac:dyDescent="0.2">
      <c r="A34" s="156" t="s">
        <v>58</v>
      </c>
      <c r="B34" s="157" t="s">
        <v>143</v>
      </c>
      <c r="C34" s="156" t="s">
        <v>111</v>
      </c>
      <c r="D34" s="157"/>
      <c r="E34" s="156"/>
    </row>
    <row r="35" spans="1:5" x14ac:dyDescent="0.2">
      <c r="A35" s="156" t="s">
        <v>57</v>
      </c>
      <c r="B35" s="157" t="s">
        <v>144</v>
      </c>
      <c r="C35" s="156" t="s">
        <v>111</v>
      </c>
      <c r="D35" s="157"/>
      <c r="E35" s="156"/>
    </row>
    <row r="36" spans="1:5" x14ac:dyDescent="0.2">
      <c r="A36" s="156" t="s">
        <v>68</v>
      </c>
      <c r="B36" s="157" t="s">
        <v>145</v>
      </c>
      <c r="C36" s="156" t="s">
        <v>111</v>
      </c>
      <c r="D36" s="157"/>
      <c r="E36" s="156"/>
    </row>
    <row r="37" spans="1:5" x14ac:dyDescent="0.2">
      <c r="A37" s="160" t="s">
        <v>161</v>
      </c>
      <c r="B37" s="160" t="s">
        <v>161</v>
      </c>
      <c r="C37" s="160" t="s">
        <v>161</v>
      </c>
    </row>
    <row r="45" spans="1:5" x14ac:dyDescent="0.2">
      <c r="D45" s="157"/>
    </row>
  </sheetData>
  <pageMargins left="0.7" right="0.7" top="0.75" bottom="0.75" header="0.3" footer="0.3"/>
  <ignoredErrors>
    <ignoredError sqref="P6" evalError="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9" tint="0.39997558519241921"/>
  </sheetPr>
  <dimension ref="A1:N47"/>
  <sheetViews>
    <sheetView workbookViewId="0">
      <selection activeCell="F56" sqref="F56"/>
    </sheetView>
  </sheetViews>
  <sheetFormatPr defaultRowHeight="15" x14ac:dyDescent="0.25"/>
  <cols>
    <col min="1" max="5" width="13.42578125" style="72" customWidth="1"/>
    <col min="6" max="6" width="27.7109375" style="72" customWidth="1"/>
    <col min="7" max="7" width="9.140625" style="72"/>
    <col min="8" max="8" width="9.42578125" style="72" customWidth="1"/>
    <col min="9" max="9" width="13.140625" style="72" customWidth="1"/>
    <col min="10" max="16384" width="9.140625" style="72"/>
  </cols>
  <sheetData>
    <row r="1" spans="1:14" x14ac:dyDescent="0.25">
      <c r="A1" s="70" t="s">
        <v>71</v>
      </c>
      <c r="B1" s="71" t="s">
        <v>180</v>
      </c>
      <c r="C1" s="71" t="s">
        <v>181</v>
      </c>
      <c r="D1" s="71" t="s">
        <v>182</v>
      </c>
      <c r="E1" s="71" t="s">
        <v>183</v>
      </c>
      <c r="F1" s="71" t="s">
        <v>184</v>
      </c>
      <c r="G1" s="80" t="s">
        <v>185</v>
      </c>
      <c r="H1" s="81" t="s">
        <v>186</v>
      </c>
      <c r="I1" s="73" t="s">
        <v>187</v>
      </c>
      <c r="J1" s="82"/>
      <c r="K1" s="82"/>
      <c r="L1" s="82"/>
      <c r="M1" s="82"/>
      <c r="N1" s="82"/>
    </row>
    <row r="2" spans="1:14" x14ac:dyDescent="0.25">
      <c r="A2" s="74" t="s">
        <v>188</v>
      </c>
      <c r="B2" s="75">
        <v>0</v>
      </c>
      <c r="C2" s="75">
        <v>0.14990000000000001</v>
      </c>
      <c r="D2" s="76">
        <v>0</v>
      </c>
      <c r="E2" s="75"/>
      <c r="F2" s="75" t="s">
        <v>161</v>
      </c>
      <c r="G2" s="80"/>
      <c r="H2" s="81"/>
      <c r="I2" s="81"/>
      <c r="J2" s="77"/>
      <c r="K2" s="77"/>
      <c r="L2" s="77"/>
      <c r="M2" s="77"/>
      <c r="N2" s="77"/>
    </row>
    <row r="3" spans="1:14" x14ac:dyDescent="0.25">
      <c r="A3" s="74" t="s">
        <v>189</v>
      </c>
      <c r="B3" s="75">
        <v>0.15</v>
      </c>
      <c r="C3" s="75">
        <v>0.1699</v>
      </c>
      <c r="D3" s="76">
        <v>0.1</v>
      </c>
      <c r="E3" s="75" t="s">
        <v>190</v>
      </c>
      <c r="F3" s="83" t="s">
        <v>191</v>
      </c>
      <c r="G3" s="80"/>
      <c r="H3" s="84"/>
      <c r="I3" s="81"/>
      <c r="J3" s="77"/>
      <c r="K3" s="77"/>
      <c r="L3" s="77"/>
      <c r="M3" s="77"/>
      <c r="N3" s="77"/>
    </row>
    <row r="4" spans="1:14" x14ac:dyDescent="0.25">
      <c r="A4" s="74" t="s">
        <v>192</v>
      </c>
      <c r="B4" s="75">
        <v>0.17</v>
      </c>
      <c r="C4" s="75">
        <v>1</v>
      </c>
      <c r="D4" s="75">
        <v>0.15</v>
      </c>
      <c r="E4" s="75" t="s">
        <v>193</v>
      </c>
      <c r="F4" s="75" t="s">
        <v>194</v>
      </c>
      <c r="G4" s="80"/>
      <c r="H4" s="84"/>
      <c r="I4" s="84"/>
    </row>
    <row r="5" spans="1:14" x14ac:dyDescent="0.25">
      <c r="A5" s="74" t="s">
        <v>195</v>
      </c>
      <c r="B5" s="75" t="e">
        <v>#N/A</v>
      </c>
      <c r="C5" s="75" t="e">
        <v>#N/A</v>
      </c>
      <c r="D5" s="75" t="e">
        <v>#N/A</v>
      </c>
      <c r="E5" s="75" t="e">
        <v>#N/A</v>
      </c>
      <c r="F5" s="75" t="e">
        <v>#N/A</v>
      </c>
      <c r="G5" s="80"/>
      <c r="H5" s="84"/>
      <c r="I5" s="84"/>
    </row>
    <row r="6" spans="1:14" x14ac:dyDescent="0.25">
      <c r="A6" s="74" t="s">
        <v>196</v>
      </c>
      <c r="B6" s="75" t="e">
        <v>#N/A</v>
      </c>
      <c r="C6" s="75" t="e">
        <v>#N/A</v>
      </c>
      <c r="D6" s="75" t="e">
        <v>#N/A</v>
      </c>
      <c r="E6" s="75" t="e">
        <v>#N/A</v>
      </c>
      <c r="F6" s="75" t="e">
        <v>#N/A</v>
      </c>
      <c r="G6" s="80"/>
      <c r="H6" s="84"/>
      <c r="I6" s="84"/>
    </row>
    <row r="7" spans="1:14" x14ac:dyDescent="0.25">
      <c r="A7" s="70" t="s">
        <v>72</v>
      </c>
      <c r="B7" s="71" t="s">
        <v>197</v>
      </c>
      <c r="C7" s="71" t="s">
        <v>198</v>
      </c>
      <c r="D7" s="71" t="s">
        <v>199</v>
      </c>
      <c r="E7" s="71" t="s">
        <v>200</v>
      </c>
      <c r="F7" s="71" t="s">
        <v>201</v>
      </c>
      <c r="G7" s="80" t="s">
        <v>202</v>
      </c>
      <c r="H7" s="81" t="s">
        <v>203</v>
      </c>
      <c r="I7" s="84" t="s">
        <v>204</v>
      </c>
    </row>
    <row r="8" spans="1:14" x14ac:dyDescent="0.25">
      <c r="A8" s="74" t="s">
        <v>205</v>
      </c>
      <c r="B8" s="75">
        <v>0</v>
      </c>
      <c r="C8" s="75">
        <v>0.59989999999999999</v>
      </c>
      <c r="D8" s="76">
        <v>0</v>
      </c>
      <c r="E8" s="75" t="s">
        <v>206</v>
      </c>
      <c r="F8" s="75" t="s">
        <v>161</v>
      </c>
      <c r="G8" s="80"/>
      <c r="H8" s="84"/>
      <c r="I8" s="84"/>
      <c r="K8" s="75"/>
      <c r="L8" s="75"/>
      <c r="M8" s="76"/>
      <c r="N8" s="75"/>
    </row>
    <row r="9" spans="1:14" x14ac:dyDescent="0.25">
      <c r="A9" s="74" t="s">
        <v>207</v>
      </c>
      <c r="B9" s="75">
        <v>0.6</v>
      </c>
      <c r="C9" s="75">
        <v>1</v>
      </c>
      <c r="D9" s="76">
        <v>0.05</v>
      </c>
      <c r="E9" s="75" t="s">
        <v>208</v>
      </c>
      <c r="F9" s="83" t="s">
        <v>191</v>
      </c>
      <c r="G9" s="80"/>
      <c r="H9" s="84"/>
      <c r="I9" s="84"/>
      <c r="K9" s="75"/>
      <c r="L9" s="75"/>
      <c r="M9" s="76"/>
      <c r="N9" s="75"/>
    </row>
    <row r="10" spans="1:14" x14ac:dyDescent="0.25">
      <c r="A10" s="74" t="s">
        <v>173</v>
      </c>
      <c r="B10" s="75" t="e">
        <v>#N/A</v>
      </c>
      <c r="C10" s="75" t="e">
        <v>#N/A</v>
      </c>
      <c r="D10" s="75" t="e">
        <v>#N/A</v>
      </c>
      <c r="E10" s="75" t="e">
        <v>#N/A</v>
      </c>
      <c r="F10" s="75" t="e">
        <v>#N/A</v>
      </c>
      <c r="G10" s="80"/>
      <c r="H10" s="84"/>
      <c r="I10" s="84"/>
    </row>
    <row r="11" spans="1:14" x14ac:dyDescent="0.25">
      <c r="A11" s="74" t="s">
        <v>209</v>
      </c>
      <c r="B11" s="75" t="e">
        <v>#N/A</v>
      </c>
      <c r="C11" s="75" t="e">
        <v>#N/A</v>
      </c>
      <c r="D11" s="75" t="e">
        <v>#N/A</v>
      </c>
      <c r="E11" s="75" t="e">
        <v>#N/A</v>
      </c>
      <c r="F11" s="75" t="e">
        <v>#N/A</v>
      </c>
      <c r="G11" s="80"/>
      <c r="H11" s="84"/>
      <c r="I11" s="84"/>
    </row>
    <row r="12" spans="1:14" x14ac:dyDescent="0.25">
      <c r="A12" s="74" t="s">
        <v>210</v>
      </c>
      <c r="B12" s="75" t="e">
        <v>#N/A</v>
      </c>
      <c r="C12" s="75" t="e">
        <v>#N/A</v>
      </c>
      <c r="D12" s="75" t="e">
        <v>#N/A</v>
      </c>
      <c r="E12" s="75" t="e">
        <v>#N/A</v>
      </c>
      <c r="F12" s="75" t="e">
        <v>#N/A</v>
      </c>
      <c r="G12" s="80"/>
      <c r="H12" s="84"/>
      <c r="I12" s="84"/>
    </row>
    <row r="13" spans="1:14" x14ac:dyDescent="0.25">
      <c r="A13" s="70" t="s">
        <v>73</v>
      </c>
      <c r="B13" s="71" t="s">
        <v>211</v>
      </c>
      <c r="C13" s="71" t="s">
        <v>212</v>
      </c>
      <c r="D13" s="71" t="s">
        <v>213</v>
      </c>
      <c r="E13" s="71" t="s">
        <v>214</v>
      </c>
      <c r="F13" s="71" t="s">
        <v>215</v>
      </c>
      <c r="G13" s="80" t="s">
        <v>216</v>
      </c>
      <c r="H13" s="81" t="s">
        <v>217</v>
      </c>
      <c r="I13" s="84" t="s">
        <v>218</v>
      </c>
    </row>
    <row r="14" spans="1:14" x14ac:dyDescent="0.25">
      <c r="A14" s="74" t="s">
        <v>219</v>
      </c>
      <c r="B14" s="75">
        <v>0</v>
      </c>
      <c r="C14" s="75">
        <v>0.69989999999999997</v>
      </c>
      <c r="D14" s="76">
        <v>0</v>
      </c>
      <c r="E14" s="75" t="s">
        <v>220</v>
      </c>
      <c r="F14" s="75" t="s">
        <v>161</v>
      </c>
      <c r="G14" s="80"/>
      <c r="H14" s="84"/>
      <c r="I14" s="84"/>
    </row>
    <row r="15" spans="1:14" x14ac:dyDescent="0.25">
      <c r="A15" s="74" t="s">
        <v>221</v>
      </c>
      <c r="B15" s="75">
        <v>0.7</v>
      </c>
      <c r="C15" s="75">
        <v>1</v>
      </c>
      <c r="D15" s="76">
        <v>0.1</v>
      </c>
      <c r="E15" s="75" t="s">
        <v>222</v>
      </c>
      <c r="F15" s="83" t="s">
        <v>191</v>
      </c>
      <c r="G15" s="80"/>
      <c r="H15" s="84"/>
      <c r="I15" s="84"/>
    </row>
    <row r="16" spans="1:14" x14ac:dyDescent="0.25">
      <c r="A16" s="74" t="s">
        <v>173</v>
      </c>
      <c r="B16" s="75" t="e">
        <v>#N/A</v>
      </c>
      <c r="C16" s="75" t="e">
        <v>#N/A</v>
      </c>
      <c r="D16" s="75" t="e">
        <v>#N/A</v>
      </c>
      <c r="E16" s="75" t="e">
        <v>#N/A</v>
      </c>
      <c r="F16" s="75" t="e">
        <v>#N/A</v>
      </c>
      <c r="G16" s="80"/>
      <c r="H16" s="84"/>
      <c r="I16" s="84"/>
    </row>
    <row r="17" spans="1:9" x14ac:dyDescent="0.25">
      <c r="A17" s="74" t="s">
        <v>209</v>
      </c>
      <c r="B17" s="75" t="e">
        <v>#N/A</v>
      </c>
      <c r="C17" s="75" t="e">
        <v>#N/A</v>
      </c>
      <c r="D17" s="75" t="e">
        <v>#N/A</v>
      </c>
      <c r="E17" s="75" t="e">
        <v>#N/A</v>
      </c>
      <c r="F17" s="75" t="e">
        <v>#N/A</v>
      </c>
      <c r="G17" s="80"/>
      <c r="H17" s="84"/>
      <c r="I17" s="84"/>
    </row>
    <row r="18" spans="1:9" x14ac:dyDescent="0.25">
      <c r="A18" s="74" t="s">
        <v>210</v>
      </c>
      <c r="B18" s="75" t="e">
        <v>#N/A</v>
      </c>
      <c r="C18" s="75" t="e">
        <v>#N/A</v>
      </c>
      <c r="D18" s="75" t="e">
        <v>#N/A</v>
      </c>
      <c r="E18" s="75" t="e">
        <v>#N/A</v>
      </c>
      <c r="F18" s="75" t="e">
        <v>#N/A</v>
      </c>
      <c r="G18" s="80"/>
      <c r="H18" s="84"/>
      <c r="I18" s="84"/>
    </row>
    <row r="19" spans="1:9" x14ac:dyDescent="0.25">
      <c r="A19" s="74" t="s">
        <v>223</v>
      </c>
      <c r="B19" s="75" t="e">
        <v>#N/A</v>
      </c>
      <c r="C19" s="75" t="e">
        <v>#N/A</v>
      </c>
      <c r="D19" s="75" t="e">
        <v>#N/A</v>
      </c>
      <c r="E19" s="75" t="e">
        <v>#N/A</v>
      </c>
      <c r="F19" s="75" t="e">
        <v>#N/A</v>
      </c>
      <c r="G19" s="80"/>
      <c r="H19" s="84"/>
      <c r="I19" s="84"/>
    </row>
    <row r="20" spans="1:9" x14ac:dyDescent="0.25">
      <c r="A20" s="74" t="s">
        <v>224</v>
      </c>
      <c r="B20" s="75" t="e">
        <v>#N/A</v>
      </c>
      <c r="C20" s="75" t="e">
        <v>#N/A</v>
      </c>
      <c r="D20" s="75" t="e">
        <v>#N/A</v>
      </c>
      <c r="E20" s="75" t="e">
        <v>#N/A</v>
      </c>
      <c r="F20" s="75" t="e">
        <v>#N/A</v>
      </c>
      <c r="G20" s="80"/>
      <c r="H20" s="84"/>
      <c r="I20" s="84"/>
    </row>
    <row r="21" spans="1:9" x14ac:dyDescent="0.25">
      <c r="A21" s="74" t="s">
        <v>225</v>
      </c>
      <c r="B21" s="75" t="e">
        <v>#N/A</v>
      </c>
      <c r="C21" s="75" t="e">
        <v>#N/A</v>
      </c>
      <c r="D21" s="75" t="e">
        <v>#N/A</v>
      </c>
      <c r="E21" s="75" t="e">
        <v>#N/A</v>
      </c>
      <c r="F21" s="75" t="e">
        <v>#N/A</v>
      </c>
      <c r="G21" s="80"/>
      <c r="H21" s="84"/>
      <c r="I21" s="84"/>
    </row>
    <row r="22" spans="1:9" x14ac:dyDescent="0.25">
      <c r="A22" s="74" t="s">
        <v>226</v>
      </c>
      <c r="B22" s="75" t="e">
        <v>#N/A</v>
      </c>
      <c r="C22" s="75" t="e">
        <v>#N/A</v>
      </c>
      <c r="D22" s="75" t="e">
        <v>#N/A</v>
      </c>
      <c r="E22" s="75" t="e">
        <v>#N/A</v>
      </c>
      <c r="F22" s="75" t="e">
        <v>#N/A</v>
      </c>
      <c r="G22" s="80"/>
      <c r="H22" s="84"/>
      <c r="I22" s="84"/>
    </row>
    <row r="23" spans="1:9" x14ac:dyDescent="0.25">
      <c r="A23" s="74" t="s">
        <v>227</v>
      </c>
      <c r="B23" s="75" t="e">
        <v>#N/A</v>
      </c>
      <c r="C23" s="75" t="e">
        <v>#N/A</v>
      </c>
      <c r="D23" s="75" t="e">
        <v>#N/A</v>
      </c>
      <c r="E23" s="75" t="e">
        <v>#N/A</v>
      </c>
      <c r="F23" s="75" t="e">
        <v>#N/A</v>
      </c>
      <c r="G23" s="80"/>
      <c r="H23" s="84"/>
      <c r="I23" s="84"/>
    </row>
    <row r="24" spans="1:9" x14ac:dyDescent="0.25">
      <c r="A24" s="70" t="s">
        <v>74</v>
      </c>
      <c r="B24" s="71" t="s">
        <v>228</v>
      </c>
      <c r="C24" s="71" t="s">
        <v>229</v>
      </c>
      <c r="D24" s="71" t="s">
        <v>230</v>
      </c>
      <c r="E24" s="71" t="s">
        <v>231</v>
      </c>
      <c r="F24" s="71" t="s">
        <v>232</v>
      </c>
      <c r="G24" s="80" t="s">
        <v>233</v>
      </c>
      <c r="H24" s="81" t="s">
        <v>203</v>
      </c>
      <c r="I24" s="84" t="s">
        <v>234</v>
      </c>
    </row>
    <row r="25" spans="1:9" x14ac:dyDescent="0.25">
      <c r="A25" s="74" t="s">
        <v>235</v>
      </c>
      <c r="B25" s="75">
        <v>0</v>
      </c>
      <c r="C25" s="75">
        <v>0.79</v>
      </c>
      <c r="D25" s="76">
        <v>0</v>
      </c>
      <c r="E25" s="75" t="s">
        <v>236</v>
      </c>
      <c r="F25" s="75" t="s">
        <v>161</v>
      </c>
      <c r="G25" s="80"/>
      <c r="H25" s="84"/>
      <c r="I25" s="84"/>
    </row>
    <row r="26" spans="1:9" x14ac:dyDescent="0.25">
      <c r="A26" s="74" t="s">
        <v>237</v>
      </c>
      <c r="B26" s="75">
        <v>0.8</v>
      </c>
      <c r="C26" s="75">
        <v>1</v>
      </c>
      <c r="D26" s="78">
        <v>0.05</v>
      </c>
      <c r="E26" s="75" t="s">
        <v>238</v>
      </c>
      <c r="F26" s="83" t="s">
        <v>191</v>
      </c>
      <c r="G26" s="80"/>
      <c r="H26" s="84"/>
      <c r="I26" s="84"/>
    </row>
    <row r="27" spans="1:9" x14ac:dyDescent="0.25">
      <c r="A27" s="74" t="s">
        <v>173</v>
      </c>
      <c r="B27" s="75" t="e">
        <v>#N/A</v>
      </c>
      <c r="C27" s="75" t="e">
        <v>#N/A</v>
      </c>
      <c r="D27" s="75" t="e">
        <v>#N/A</v>
      </c>
      <c r="E27" s="75" t="e">
        <v>#N/A</v>
      </c>
      <c r="F27" s="75" t="e">
        <v>#N/A</v>
      </c>
      <c r="G27" s="80"/>
      <c r="H27" s="84"/>
      <c r="I27" s="84"/>
    </row>
    <row r="28" spans="1:9" x14ac:dyDescent="0.25">
      <c r="A28" s="74" t="s">
        <v>209</v>
      </c>
      <c r="B28" s="75" t="e">
        <v>#N/A</v>
      </c>
      <c r="C28" s="75" t="e">
        <v>#N/A</v>
      </c>
      <c r="D28" s="75" t="e">
        <v>#N/A</v>
      </c>
      <c r="E28" s="75" t="e">
        <v>#N/A</v>
      </c>
      <c r="F28" s="75" t="e">
        <v>#N/A</v>
      </c>
      <c r="G28" s="80"/>
      <c r="H28" s="84"/>
      <c r="I28" s="84"/>
    </row>
    <row r="29" spans="1:9" x14ac:dyDescent="0.25">
      <c r="A29" s="74" t="s">
        <v>210</v>
      </c>
      <c r="B29" s="75" t="e">
        <v>#N/A</v>
      </c>
      <c r="C29" s="75" t="e">
        <v>#N/A</v>
      </c>
      <c r="D29" s="75" t="e">
        <v>#N/A</v>
      </c>
      <c r="E29" s="75" t="e">
        <v>#N/A</v>
      </c>
      <c r="F29" s="75" t="e">
        <v>#N/A</v>
      </c>
      <c r="G29" s="80"/>
      <c r="H29" s="84"/>
      <c r="I29" s="84"/>
    </row>
    <row r="30" spans="1:9" x14ac:dyDescent="0.25">
      <c r="A30" s="70" t="s">
        <v>75</v>
      </c>
      <c r="B30" s="71" t="s">
        <v>239</v>
      </c>
      <c r="C30" s="71" t="s">
        <v>240</v>
      </c>
      <c r="D30" s="71" t="s">
        <v>241</v>
      </c>
      <c r="E30" s="71" t="s">
        <v>242</v>
      </c>
      <c r="F30" s="71" t="s">
        <v>243</v>
      </c>
      <c r="G30" s="80" t="s">
        <v>244</v>
      </c>
      <c r="H30" s="81" t="s">
        <v>203</v>
      </c>
      <c r="I30" s="84" t="s">
        <v>234</v>
      </c>
    </row>
    <row r="31" spans="1:9" x14ac:dyDescent="0.25">
      <c r="A31" s="74" t="s">
        <v>245</v>
      </c>
      <c r="B31" s="75">
        <v>0</v>
      </c>
      <c r="C31" s="75">
        <v>0.79</v>
      </c>
      <c r="D31" s="76">
        <v>0</v>
      </c>
      <c r="E31" s="75" t="s">
        <v>236</v>
      </c>
      <c r="F31" s="75" t="s">
        <v>161</v>
      </c>
      <c r="G31" s="80"/>
      <c r="H31" s="84"/>
      <c r="I31" s="84"/>
    </row>
    <row r="32" spans="1:9" x14ac:dyDescent="0.25">
      <c r="A32" s="74" t="s">
        <v>246</v>
      </c>
      <c r="B32" s="75">
        <v>0.8</v>
      </c>
      <c r="C32" s="75">
        <v>1</v>
      </c>
      <c r="D32" s="78">
        <v>0.05</v>
      </c>
      <c r="E32" s="75" t="s">
        <v>238</v>
      </c>
      <c r="F32" s="83" t="s">
        <v>191</v>
      </c>
      <c r="G32" s="80"/>
      <c r="H32" s="84"/>
      <c r="I32" s="84"/>
    </row>
    <row r="33" spans="1:9" x14ac:dyDescent="0.25">
      <c r="A33" s="74" t="s">
        <v>173</v>
      </c>
      <c r="B33" s="79" t="s">
        <v>247</v>
      </c>
      <c r="C33" s="79" t="s">
        <v>247</v>
      </c>
      <c r="D33" s="78" t="s">
        <v>247</v>
      </c>
      <c r="E33" s="75" t="e">
        <v>#N/A</v>
      </c>
      <c r="F33" s="75" t="e">
        <v>#N/A</v>
      </c>
      <c r="G33" s="80"/>
      <c r="H33" s="84"/>
      <c r="I33" s="84"/>
    </row>
    <row r="34" spans="1:9" x14ac:dyDescent="0.25">
      <c r="A34" s="74" t="s">
        <v>209</v>
      </c>
      <c r="B34" s="75" t="e">
        <v>#N/A</v>
      </c>
      <c r="C34" s="75" t="e">
        <v>#N/A</v>
      </c>
      <c r="D34" s="75" t="e">
        <v>#N/A</v>
      </c>
      <c r="E34" s="75" t="e">
        <v>#N/A</v>
      </c>
      <c r="F34" s="75" t="e">
        <v>#N/A</v>
      </c>
      <c r="G34" s="80"/>
      <c r="H34" s="84"/>
      <c r="I34" s="84"/>
    </row>
    <row r="35" spans="1:9" x14ac:dyDescent="0.25">
      <c r="A35" s="74" t="s">
        <v>210</v>
      </c>
      <c r="B35" s="75" t="e">
        <v>#N/A</v>
      </c>
      <c r="C35" s="75" t="e">
        <v>#N/A</v>
      </c>
      <c r="D35" s="75" t="e">
        <v>#N/A</v>
      </c>
      <c r="E35" s="75" t="e">
        <v>#N/A</v>
      </c>
      <c r="F35" s="75" t="e">
        <v>#N/A</v>
      </c>
      <c r="G35" s="80"/>
      <c r="H35" s="84"/>
      <c r="I35" s="84"/>
    </row>
    <row r="36" spans="1:9" x14ac:dyDescent="0.25">
      <c r="A36" s="70" t="s">
        <v>77</v>
      </c>
      <c r="B36" s="71" t="s">
        <v>248</v>
      </c>
      <c r="C36" s="71" t="s">
        <v>249</v>
      </c>
      <c r="D36" s="71" t="s">
        <v>250</v>
      </c>
      <c r="E36" s="71" t="s">
        <v>251</v>
      </c>
      <c r="F36" s="71" t="s">
        <v>252</v>
      </c>
      <c r="G36" s="80" t="s">
        <v>253</v>
      </c>
      <c r="H36" s="81" t="s">
        <v>254</v>
      </c>
      <c r="I36" s="84" t="s">
        <v>204</v>
      </c>
    </row>
    <row r="37" spans="1:9" x14ac:dyDescent="0.25">
      <c r="A37" s="74" t="s">
        <v>255</v>
      </c>
      <c r="B37" s="75">
        <v>0</v>
      </c>
      <c r="C37" s="75">
        <v>0.59989999999999999</v>
      </c>
      <c r="D37" s="75">
        <v>0</v>
      </c>
      <c r="E37" s="75" t="s">
        <v>206</v>
      </c>
      <c r="F37" s="75" t="s">
        <v>161</v>
      </c>
      <c r="G37" s="80"/>
      <c r="H37" s="84"/>
      <c r="I37" s="84"/>
    </row>
    <row r="38" spans="1:9" x14ac:dyDescent="0.25">
      <c r="A38" s="74" t="s">
        <v>256</v>
      </c>
      <c r="B38" s="75">
        <v>0.6</v>
      </c>
      <c r="C38" s="75">
        <v>1</v>
      </c>
      <c r="D38" s="75">
        <v>0</v>
      </c>
      <c r="E38" s="75" t="s">
        <v>208</v>
      </c>
      <c r="F38" s="83" t="s">
        <v>191</v>
      </c>
      <c r="G38" s="80"/>
      <c r="H38" s="84"/>
      <c r="I38" s="84"/>
    </row>
    <row r="39" spans="1:9" x14ac:dyDescent="0.25">
      <c r="A39" s="74" t="s">
        <v>173</v>
      </c>
      <c r="B39" s="75" t="e">
        <v>#N/A</v>
      </c>
      <c r="C39" s="75" t="e">
        <v>#N/A</v>
      </c>
      <c r="D39" s="75" t="e">
        <v>#N/A</v>
      </c>
      <c r="E39" s="75" t="e">
        <v>#N/A</v>
      </c>
      <c r="F39" s="75" t="e">
        <v>#N/A</v>
      </c>
      <c r="G39" s="80"/>
      <c r="H39" s="84"/>
      <c r="I39" s="84"/>
    </row>
    <row r="40" spans="1:9" x14ac:dyDescent="0.25">
      <c r="A40" s="74" t="s">
        <v>209</v>
      </c>
      <c r="B40" s="75" t="e">
        <v>#N/A</v>
      </c>
      <c r="C40" s="75" t="e">
        <v>#N/A</v>
      </c>
      <c r="D40" s="75" t="e">
        <v>#N/A</v>
      </c>
      <c r="E40" s="75" t="e">
        <v>#N/A</v>
      </c>
      <c r="F40" s="75" t="e">
        <v>#N/A</v>
      </c>
      <c r="G40" s="80"/>
      <c r="H40" s="84"/>
      <c r="I40" s="84"/>
    </row>
    <row r="41" spans="1:9" x14ac:dyDescent="0.25">
      <c r="A41" s="74" t="s">
        <v>210</v>
      </c>
      <c r="B41" s="75" t="e">
        <v>#N/A</v>
      </c>
      <c r="C41" s="75" t="e">
        <v>#N/A</v>
      </c>
      <c r="D41" s="75" t="e">
        <v>#N/A</v>
      </c>
      <c r="E41" s="75" t="e">
        <v>#N/A</v>
      </c>
      <c r="F41" s="75" t="e">
        <v>#N/A</v>
      </c>
      <c r="G41" s="80"/>
      <c r="H41" s="84"/>
      <c r="I41" s="84"/>
    </row>
    <row r="42" spans="1:9" x14ac:dyDescent="0.25">
      <c r="A42" s="70"/>
      <c r="B42" s="71" t="s">
        <v>257</v>
      </c>
      <c r="C42" s="71" t="s">
        <v>258</v>
      </c>
      <c r="D42" s="71" t="s">
        <v>259</v>
      </c>
      <c r="E42" s="71" t="s">
        <v>260</v>
      </c>
      <c r="F42" s="71" t="s">
        <v>261</v>
      </c>
      <c r="G42" s="80" t="s">
        <v>262</v>
      </c>
      <c r="H42" s="81"/>
      <c r="I42" s="84"/>
    </row>
    <row r="43" spans="1:9" x14ac:dyDescent="0.25">
      <c r="A43" s="74" t="s">
        <v>263</v>
      </c>
      <c r="B43" s="75" t="e">
        <v>#N/A</v>
      </c>
      <c r="C43" s="75" t="e">
        <v>#N/A</v>
      </c>
      <c r="D43" s="75" t="e">
        <v>#N/A</v>
      </c>
      <c r="E43" s="75" t="e">
        <v>#N/A</v>
      </c>
      <c r="F43" s="75" t="e">
        <v>#N/A</v>
      </c>
      <c r="G43" s="80"/>
      <c r="H43" s="84"/>
      <c r="I43" s="84"/>
    </row>
    <row r="44" spans="1:9" x14ac:dyDescent="0.25">
      <c r="A44" s="74" t="s">
        <v>171</v>
      </c>
      <c r="B44" s="75" t="e">
        <v>#N/A</v>
      </c>
      <c r="C44" s="75" t="e">
        <v>#N/A</v>
      </c>
      <c r="D44" s="75" t="e">
        <v>#N/A</v>
      </c>
      <c r="E44" s="75" t="e">
        <v>#N/A</v>
      </c>
      <c r="F44" s="83" t="e">
        <v>#N/A</v>
      </c>
      <c r="G44" s="80"/>
      <c r="H44" s="84"/>
      <c r="I44" s="84"/>
    </row>
    <row r="45" spans="1:9" x14ac:dyDescent="0.25">
      <c r="A45" s="74" t="s">
        <v>173</v>
      </c>
      <c r="B45" s="75" t="e">
        <v>#N/A</v>
      </c>
      <c r="C45" s="75" t="e">
        <v>#N/A</v>
      </c>
      <c r="D45" s="75" t="e">
        <v>#N/A</v>
      </c>
      <c r="E45" s="75" t="e">
        <v>#N/A</v>
      </c>
      <c r="F45" s="75" t="e">
        <v>#N/A</v>
      </c>
      <c r="G45" s="80"/>
      <c r="H45" s="84"/>
      <c r="I45" s="84"/>
    </row>
    <row r="46" spans="1:9" x14ac:dyDescent="0.25">
      <c r="A46" s="74" t="s">
        <v>209</v>
      </c>
      <c r="B46" s="75" t="e">
        <v>#N/A</v>
      </c>
      <c r="C46" s="75" t="e">
        <v>#N/A</v>
      </c>
      <c r="D46" s="75" t="e">
        <v>#N/A</v>
      </c>
      <c r="E46" s="75" t="e">
        <v>#N/A</v>
      </c>
      <c r="F46" s="75" t="e">
        <v>#N/A</v>
      </c>
      <c r="G46" s="80"/>
      <c r="H46" s="84"/>
      <c r="I46" s="84"/>
    </row>
    <row r="47" spans="1:9" x14ac:dyDescent="0.25">
      <c r="A47" s="74" t="s">
        <v>210</v>
      </c>
      <c r="B47" s="75" t="e">
        <v>#N/A</v>
      </c>
      <c r="C47" s="75" t="e">
        <v>#N/A</v>
      </c>
      <c r="D47" s="75" t="e">
        <v>#N/A</v>
      </c>
      <c r="E47" s="75" t="e">
        <v>#N/A</v>
      </c>
      <c r="F47" s="75" t="e">
        <v>#N/A</v>
      </c>
      <c r="G47" s="80"/>
      <c r="H47" s="84"/>
      <c r="I47" s="8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Performance</vt:lpstr>
      <vt:lpstr>Stratification &amp; Registers</vt:lpstr>
      <vt:lpstr>Networks Trend</vt:lpstr>
      <vt:lpstr>Networks Summary</vt:lpstr>
      <vt:lpstr>Borough Detail</vt:lpstr>
      <vt:lpstr>Payments</vt:lpstr>
      <vt:lpstr>DATA</vt:lpstr>
      <vt:lpstr>CONTROL</vt:lpstr>
      <vt:lpstr>PRACTICE</vt:lpstr>
      <vt:lpstr>SELECT</vt:lpstr>
      <vt:lpstr>PRACTICES &amp; NETWORKS</vt:lpstr>
      <vt:lpstr>TARGETS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setup</dc:creator>
  <cp:lastModifiedBy>hmy512</cp:lastModifiedBy>
  <dcterms:created xsi:type="dcterms:W3CDTF">2017-07-06T08:52:43Z</dcterms:created>
  <dcterms:modified xsi:type="dcterms:W3CDTF">2020-01-03T18:08:40Z</dcterms:modified>
</cp:coreProperties>
</file>