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4.xml" ContentType="application/vnd.openxmlformats-officedocument.spreadsheetml.worksheet+xml"/>
  <Override PartName="/xl/drawings/drawing1.xml" ContentType="application/vnd.openxmlformats-officedocument.drawing+xml"/>
  <Override PartName="/xl/worksheets/sheet3.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worksheets/sheet1.xml" ContentType="application/vnd.openxmlformats-officedocument.spreadsheetml.worksheet+xml"/>
  <Override PartName="/xl/theme/theme1.xml" ContentType="application/vnd.openxmlformats-officedocument.theme+xml"/>
  <Override PartName="/xl/worksheets/sheet5.xml" ContentType="application/vnd.openxmlformats-officedocument.spreadsheetml.worksheet+xml"/>
  <Override PartName="/xl/styles.xml" ContentType="application/vnd.openxmlformats-officedocument.spreadsheetml.styles+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externalLinks/externalLink2.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J:\CEG\Data Processing\Tower Hamlets\[CCG07] BCG\"/>
    </mc:Choice>
  </mc:AlternateContent>
  <bookViews>
    <workbookView xWindow="0" yWindow="0" windowWidth="28800" windowHeight="12440"/>
  </bookViews>
  <sheets>
    <sheet name="BCG Vacs Coded in Quarter" sheetId="7" r:id="rId1"/>
    <sheet name="NIS Payment" sheetId="8" state="hidden" r:id="rId2"/>
    <sheet name="BCG Cover" sheetId="9" r:id="rId3"/>
    <sheet name="DATA" sheetId="1" state="hidden" r:id="rId4"/>
    <sheet name="CONTROL" sheetId="2" state="hidden" r:id="rId5"/>
    <sheet name="PRACTICE" sheetId="6" state="hidden" r:id="rId6"/>
  </sheets>
  <externalReferences>
    <externalReference r:id="rId7"/>
    <externalReference r:id="rId8"/>
    <externalReference r:id="rId9"/>
    <externalReference r:id="rId10"/>
    <externalReference r:id="rId11"/>
  </externalReferences>
  <definedNames>
    <definedName name="AgeBand_Anchor">INDIRECT([1]LOCATIONS!$B$2)</definedName>
    <definedName name="AgeBand_Data">INDIRECT([1]LOCATIONS!$B$5)</definedName>
    <definedName name="AgeBand_Header">INDIRECT([1]LOCATIONS!$B$3)</definedName>
    <definedName name="AgeBand_NACS">INDIRECT([1]LOCATIONS!$B$4)</definedName>
    <definedName name="AgeBand1976_Data">INDIRECT([1]LOCATIONS!$B$9)</definedName>
    <definedName name="AgeBand1976_Header">INDIRECT([1]LOCATIONS!$B$8)</definedName>
    <definedName name="DATA" localSheetId="5">INDIRECT([2]CONTROL!$C$6)</definedName>
    <definedName name="DATA">INDIRECT(CONTROL!$C$6)</definedName>
    <definedName name="ESP1976_Data">INDIRECT([1]LOCATIONS!$B$13)</definedName>
    <definedName name="ESP1976_DataRow">INDIRECT([1]LOCATIONS!$B$14)</definedName>
    <definedName name="ESP2013_Data">INDIRECT([1]LOCATIONS!$B$11)</definedName>
    <definedName name="ESP2013_DataRow">INDIRECT([1]LOCATIONS!$B$12)</definedName>
    <definedName name="IND" localSheetId="5">INDIRECT([2]CONTROL!$C$11)</definedName>
    <definedName name="IND">INDIRECT(CONTROL!$C$11)</definedName>
    <definedName name="IND.1">INDIRECT([3]CONTROL!$C$10)</definedName>
    <definedName name="LAPS">'[4]Practice size and LAP'!$B$4:$G$39</definedName>
    <definedName name="NwID" localSheetId="5">INDIRECT([2]CONTROL!$C$12)</definedName>
    <definedName name="NwID">INDIRECT(CONTROL!$C$12)</definedName>
    <definedName name="NwID.1">INDIRECT([3]CONTROL!$C$11)</definedName>
    <definedName name="OrgID" localSheetId="5">INDIRECT([2]CONTROL!$C$9)</definedName>
    <definedName name="OrgID">INDIRECT(CONTROL!$C$9)</definedName>
    <definedName name="OrgID.1">INDIRECT([3]CONTROL!$C$8)</definedName>
    <definedName name="PRACTLISTSIZE">'[4]Practice size and LAP'!$D$4:$G$39</definedName>
    <definedName name="Prev_Data">INDIRECT([1]LOCATIONS!$B$17)</definedName>
    <definedName name="Prev_Header">INDIRECT([1]LOCATIONS!$B$16)</definedName>
    <definedName name="Prev1976_Data">INDIRECT([1]LOCATIONS!$B$20)</definedName>
    <definedName name="Prev1976_Header">INDIRECT([1]LOCATIONS!$B$19)</definedName>
    <definedName name="REL_D" localSheetId="5">INDIRECT([2]CONTROL!$C$10)</definedName>
    <definedName name="REL_D">INDIRECT(CONTROL!$C$10)</definedName>
    <definedName name="REL_D.1">INDIRECT([3]CONTROL!$C$9)</definedName>
    <definedName name="TREND_PERF01">INDIRECT([5]SELECT!$E$33)</definedName>
    <definedName name="TREND_PERF02">INDIRECT([5]SELECT!$E$34)</definedName>
    <definedName name="TREND_PERF03">INDIRECT([5]SELECT!$E$35)</definedName>
    <definedName name="TREND_PERF04">INDIRECT([5]SELECT!$E$36)</definedName>
    <definedName name="TREND_PERF05">INDIRECT([5]SELECT!$E$37)</definedName>
    <definedName name="TREND_REG01">INDIRECT([5]SELECT!$E$42)</definedName>
    <definedName name="TREND_REG02">INDIRECT([5]SELECT!$E$43)</definedName>
    <definedName name="TREND_REG03">INDIRECT([5]SELECT!$E$44)</definedName>
    <definedName name="TREND_REG201">INDIRECT([5]SELECT!$E$47)</definedName>
    <definedName name="TREND_REG202">INDIRECT([5]SELECT!$E$48)</definedName>
    <definedName name="TREND_REG203">INDIRECT([5]SELECT!$E$49)</definedName>
    <definedName name="TREND_REG204">INDIRECT([5]SELECT!$E$50)</definedName>
    <definedName name="TREND_STRAT01">INDIRECT([5]SELECT!$E$26)</definedName>
    <definedName name="TREND_STRAT02">INDIRECT([5]SELECT!$E$27)</definedName>
    <definedName name="TREND_STRAT03">INDIRECT([5]SELECT!$E$28)</definedName>
    <definedName name="TREND_STRAT04">INDIRECT([5]SELECT!$E$29)</definedName>
    <definedName name="TREND_STRAT05">INDIRECT([5]SELECT!$E$30)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41" i="1" l="1"/>
  <c r="A42" i="1" s="1"/>
  <c r="A43" i="1" s="1"/>
  <c r="A44" i="1" s="1"/>
  <c r="A45" i="1" s="1"/>
  <c r="A46" i="1" s="1"/>
  <c r="A47" i="1" s="1"/>
  <c r="A48" i="1" s="1"/>
  <c r="A49" i="1" s="1"/>
  <c r="A50" i="1" s="1"/>
  <c r="A51" i="1" s="1"/>
  <c r="A52" i="1" s="1"/>
  <c r="A53" i="1" s="1"/>
  <c r="A54" i="1" s="1"/>
  <c r="A55" i="1" s="1"/>
  <c r="A56" i="1" s="1"/>
  <c r="A57" i="1" s="1"/>
  <c r="A58" i="1" s="1"/>
  <c r="A59" i="1" s="1"/>
  <c r="A60" i="1" s="1"/>
  <c r="A61" i="1" s="1"/>
  <c r="A62" i="1" s="1"/>
  <c r="A63" i="1" s="1"/>
  <c r="A64" i="1" s="1"/>
  <c r="A65" i="1" s="1"/>
  <c r="A66" i="1" s="1"/>
  <c r="A67" i="1" s="1"/>
  <c r="A68" i="1" s="1"/>
  <c r="A69" i="1" s="1"/>
  <c r="A70" i="1" s="1"/>
  <c r="A71" i="1" s="1"/>
  <c r="A72" i="1" s="1"/>
  <c r="A73" i="1" s="1"/>
  <c r="A74" i="1" s="1"/>
  <c r="A75" i="1" s="1"/>
  <c r="A76" i="1" s="1"/>
  <c r="A77" i="1" s="1"/>
  <c r="A78" i="1" s="1"/>
  <c r="A79" i="1" s="1"/>
  <c r="A80" i="1" s="1"/>
  <c r="A81" i="1" s="1"/>
  <c r="A82" i="1" s="1"/>
  <c r="A83" i="1" s="1"/>
  <c r="A84" i="1" s="1"/>
  <c r="A85" i="1" s="1"/>
  <c r="A86" i="1" s="1"/>
  <c r="A87" i="1" s="1"/>
  <c r="A88" i="1" s="1"/>
  <c r="A89" i="1" s="1"/>
  <c r="A90" i="1" s="1"/>
  <c r="A91" i="1" s="1"/>
  <c r="A92" i="1" s="1"/>
  <c r="A93" i="1" s="1"/>
  <c r="A94" i="1" s="1"/>
  <c r="A95" i="1" s="1"/>
  <c r="A96" i="1" s="1"/>
  <c r="A97" i="1" s="1"/>
  <c r="A98" i="1" s="1"/>
  <c r="A99" i="1" s="1"/>
  <c r="A100" i="1" s="1"/>
  <c r="A101" i="1" s="1"/>
  <c r="A102" i="1" s="1"/>
  <c r="A103" i="1" s="1"/>
  <c r="A104" i="1" s="1"/>
  <c r="A105" i="1" s="1"/>
  <c r="A106" i="1" s="1"/>
  <c r="A107" i="1" s="1"/>
  <c r="A108" i="1" s="1"/>
  <c r="A109" i="1" s="1"/>
  <c r="A110" i="1" s="1"/>
  <c r="A111" i="1" s="1"/>
  <c r="A112" i="1" s="1"/>
  <c r="A113" i="1" s="1"/>
  <c r="A114" i="1" s="1"/>
  <c r="A115" i="1" s="1"/>
  <c r="A116" i="1" s="1"/>
  <c r="A117" i="1" s="1"/>
  <c r="A118" i="1" s="1"/>
  <c r="A119" i="1" s="1"/>
  <c r="A120" i="1" s="1"/>
  <c r="A121" i="1" s="1"/>
  <c r="A122" i="1" s="1"/>
  <c r="A123" i="1" s="1"/>
  <c r="A124" i="1" s="1"/>
  <c r="A125" i="1" s="1"/>
  <c r="A126" i="1" s="1"/>
  <c r="A127" i="1" s="1"/>
  <c r="A128" i="1" s="1"/>
  <c r="A129" i="1" s="1"/>
  <c r="A130" i="1" s="1"/>
  <c r="A131" i="1" s="1"/>
  <c r="A132" i="1" s="1"/>
  <c r="A133" i="1" s="1"/>
  <c r="A134" i="1" s="1"/>
  <c r="A135" i="1" s="1"/>
  <c r="A136" i="1" s="1"/>
  <c r="A137" i="1" s="1"/>
  <c r="A138" i="1" s="1"/>
  <c r="A139" i="1" s="1"/>
  <c r="A140" i="1" s="1"/>
  <c r="A141" i="1" s="1"/>
  <c r="A142" i="1" s="1"/>
  <c r="A143" i="1" s="1"/>
  <c r="A144" i="1" s="1"/>
  <c r="A145" i="1" s="1"/>
  <c r="A146" i="1" s="1"/>
  <c r="A147" i="1" s="1"/>
  <c r="A148" i="1" s="1"/>
  <c r="A149" i="1" s="1"/>
  <c r="A150" i="1" s="1"/>
  <c r="A151" i="1" s="1"/>
  <c r="A152" i="1" s="1"/>
  <c r="A153" i="1" s="1"/>
  <c r="A4" i="1"/>
  <c r="A5" i="1" s="1"/>
  <c r="A6" i="1" s="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C14" i="7" l="1"/>
  <c r="C15" i="7"/>
  <c r="C16" i="7"/>
  <c r="C17" i="7"/>
  <c r="C18" i="7"/>
  <c r="C19" i="7"/>
  <c r="C20" i="7"/>
  <c r="C21" i="7"/>
  <c r="C22" i="7"/>
  <c r="C23" i="7"/>
  <c r="C24" i="7"/>
  <c r="C25" i="7"/>
  <c r="C26" i="7"/>
  <c r="C27" i="7"/>
  <c r="C28" i="7"/>
  <c r="C29" i="7"/>
  <c r="C30" i="7"/>
  <c r="C31" i="7"/>
  <c r="C32" i="7"/>
  <c r="C33" i="7"/>
  <c r="C34" i="7"/>
  <c r="C35" i="7"/>
  <c r="C36" i="7"/>
  <c r="C37" i="7"/>
  <c r="C38" i="7"/>
  <c r="C39" i="7"/>
  <c r="C40" i="7"/>
  <c r="C41" i="7"/>
  <c r="C42" i="7"/>
  <c r="C43" i="7"/>
  <c r="C44" i="7"/>
  <c r="C45" i="7"/>
  <c r="C46" i="7"/>
  <c r="C47" i="7"/>
  <c r="C13" i="7"/>
  <c r="B14" i="7" l="1"/>
  <c r="B15" i="7"/>
  <c r="B16" i="7"/>
  <c r="B17" i="7"/>
  <c r="B18" i="7"/>
  <c r="B19" i="7"/>
  <c r="B20" i="7"/>
  <c r="B21" i="7"/>
  <c r="B22" i="7"/>
  <c r="B23" i="7"/>
  <c r="B24" i="7"/>
  <c r="B25" i="7"/>
  <c r="B26" i="7"/>
  <c r="B27" i="7"/>
  <c r="B28" i="7"/>
  <c r="B29" i="7"/>
  <c r="B30" i="7"/>
  <c r="B31" i="7"/>
  <c r="B32" i="7"/>
  <c r="B33" i="7"/>
  <c r="B34" i="7"/>
  <c r="B35" i="7"/>
  <c r="B36" i="7"/>
  <c r="B37" i="7"/>
  <c r="B38" i="7"/>
  <c r="B39" i="7"/>
  <c r="B40" i="7"/>
  <c r="B41" i="7"/>
  <c r="B42" i="7"/>
  <c r="B43" i="7"/>
  <c r="B44" i="7"/>
  <c r="B45" i="7"/>
  <c r="B46" i="7"/>
  <c r="B47" i="7"/>
  <c r="B13" i="7"/>
  <c r="N2" i="1" l="1"/>
  <c r="O2" i="1"/>
  <c r="N3" i="1"/>
  <c r="O3" i="1"/>
  <c r="B134" i="1" l="1"/>
  <c r="B135" i="1"/>
  <c r="B136" i="1"/>
  <c r="B137" i="1"/>
  <c r="B138" i="1"/>
  <c r="B139" i="1"/>
  <c r="B140" i="1"/>
  <c r="B141" i="1"/>
  <c r="B142" i="1"/>
  <c r="B143" i="1"/>
  <c r="B144" i="1"/>
  <c r="B145" i="1"/>
  <c r="B146" i="1"/>
  <c r="B147" i="1"/>
  <c r="B148" i="1"/>
  <c r="B149" i="1"/>
  <c r="B150" i="1"/>
  <c r="B151" i="1"/>
  <c r="B152" i="1"/>
  <c r="B153" i="1"/>
  <c r="B154" i="1"/>
  <c r="B155" i="1"/>
  <c r="B126" i="1"/>
  <c r="B127" i="1"/>
  <c r="B128" i="1"/>
  <c r="B129" i="1"/>
  <c r="B130" i="1"/>
  <c r="B131" i="1"/>
  <c r="B132" i="1"/>
  <c r="B133" i="1"/>
  <c r="B87" i="1" l="1"/>
  <c r="B88" i="1"/>
  <c r="B89" i="1"/>
  <c r="B90" i="1"/>
  <c r="B91" i="1"/>
  <c r="B92" i="1"/>
  <c r="B93" i="1"/>
  <c r="B94" i="1"/>
  <c r="B95" i="1"/>
  <c r="B96" i="1"/>
  <c r="B97" i="1"/>
  <c r="B98" i="1"/>
  <c r="B99" i="1"/>
  <c r="B100" i="1"/>
  <c r="B101" i="1"/>
  <c r="B102" i="1"/>
  <c r="B103" i="1"/>
  <c r="B104" i="1"/>
  <c r="B105" i="1"/>
  <c r="B106" i="1"/>
  <c r="B107" i="1"/>
  <c r="B108" i="1"/>
  <c r="B109" i="1"/>
  <c r="B110" i="1"/>
  <c r="B111" i="1"/>
  <c r="B112" i="1"/>
  <c r="B113" i="1"/>
  <c r="B114" i="1"/>
  <c r="B115" i="1"/>
  <c r="B116" i="1"/>
  <c r="B117" i="1"/>
  <c r="B118" i="1"/>
  <c r="B119" i="1"/>
  <c r="B120" i="1"/>
  <c r="B121" i="1"/>
  <c r="B122" i="1"/>
  <c r="B123" i="1"/>
  <c r="B124" i="1"/>
  <c r="B125" i="1"/>
  <c r="B83" i="1" l="1"/>
  <c r="B84" i="1"/>
  <c r="B85" i="1"/>
  <c r="B86" i="1"/>
  <c r="B76" i="1"/>
  <c r="B77" i="1"/>
  <c r="B78" i="1"/>
  <c r="B79" i="1"/>
  <c r="B80" i="1"/>
  <c r="B81" i="1"/>
  <c r="B82" i="1"/>
  <c r="B68" i="1"/>
  <c r="B69" i="1"/>
  <c r="B70" i="1"/>
  <c r="B71" i="1"/>
  <c r="B72" i="1"/>
  <c r="B73" i="1"/>
  <c r="B74" i="1"/>
  <c r="B75" i="1"/>
  <c r="B45" i="1"/>
  <c r="B46" i="1"/>
  <c r="B47" i="1"/>
  <c r="B48" i="1"/>
  <c r="B49" i="1"/>
  <c r="B50" i="1"/>
  <c r="B51" i="1"/>
  <c r="B52" i="1"/>
  <c r="B53" i="1"/>
  <c r="B54" i="1"/>
  <c r="B55" i="1"/>
  <c r="B56" i="1"/>
  <c r="B57" i="1"/>
  <c r="B58" i="1"/>
  <c r="B59" i="1"/>
  <c r="B60" i="1"/>
  <c r="B61" i="1"/>
  <c r="B62" i="1"/>
  <c r="B63" i="1"/>
  <c r="B64" i="1"/>
  <c r="B65" i="1"/>
  <c r="B66" i="1"/>
  <c r="B67" i="1"/>
  <c r="E26" i="8" l="1"/>
  <c r="C12" i="8"/>
  <c r="E11" i="8"/>
  <c r="D11" i="8"/>
  <c r="F11" i="8" s="1"/>
  <c r="E10" i="8"/>
  <c r="D10" i="8"/>
  <c r="F10" i="8" s="1"/>
  <c r="E9" i="8"/>
  <c r="D9" i="8"/>
  <c r="F9" i="8" s="1"/>
  <c r="E8" i="8"/>
  <c r="D8" i="8"/>
  <c r="F8" i="8" s="1"/>
  <c r="E7" i="8"/>
  <c r="D7" i="8"/>
  <c r="F7" i="8" s="1"/>
  <c r="E6" i="8"/>
  <c r="D6" i="8"/>
  <c r="F6" i="8" s="1"/>
  <c r="E5" i="8"/>
  <c r="D5" i="8"/>
  <c r="F5" i="8" s="1"/>
  <c r="E4" i="8"/>
  <c r="D4" i="8"/>
  <c r="D12" i="8" l="1"/>
  <c r="E12" i="8"/>
  <c r="F4" i="8"/>
  <c r="F12" i="8" s="1"/>
  <c r="M2" i="1" l="1"/>
  <c r="L3" i="1"/>
  <c r="M3" i="1"/>
  <c r="B23" i="1" l="1"/>
  <c r="B24" i="1"/>
  <c r="B25" i="1"/>
  <c r="B26" i="1"/>
  <c r="B27" i="1"/>
  <c r="B28" i="1"/>
  <c r="B29" i="1"/>
  <c r="B30" i="1"/>
  <c r="B31" i="1"/>
  <c r="B32" i="1"/>
  <c r="B33" i="1"/>
  <c r="B34" i="1"/>
  <c r="B35" i="1"/>
  <c r="B36" i="1"/>
  <c r="B37" i="1"/>
  <c r="B38" i="1"/>
  <c r="B39" i="1"/>
  <c r="B40" i="1"/>
  <c r="B41" i="1"/>
  <c r="B42" i="1"/>
  <c r="B43" i="1"/>
  <c r="B44" i="1"/>
  <c r="B5" i="1"/>
  <c r="B6" i="1"/>
  <c r="B7" i="1"/>
  <c r="B8" i="1"/>
  <c r="B9" i="1"/>
  <c r="B10" i="1"/>
  <c r="B11" i="1"/>
  <c r="B12" i="1"/>
  <c r="B13" i="1"/>
  <c r="B14" i="1"/>
  <c r="B15" i="1"/>
  <c r="B16" i="1"/>
  <c r="B17" i="1"/>
  <c r="B18" i="1"/>
  <c r="B19" i="1"/>
  <c r="B20" i="1"/>
  <c r="B21" i="1"/>
  <c r="B22" i="1"/>
  <c r="B4" i="1"/>
  <c r="L2" i="1" l="1"/>
  <c r="B6" i="2" l="1"/>
  <c r="B7" i="2" a="1"/>
  <c r="B7" i="2" l="1"/>
  <c r="B8" i="2"/>
  <c r="C11" i="2" l="1"/>
  <c r="C12" i="2"/>
  <c r="C6" i="2"/>
  <c r="C9" i="2"/>
  <c r="C10" i="2"/>
  <c r="H19" i="7"/>
  <c r="G4" i="7"/>
  <c r="G5" i="7"/>
  <c r="G20" i="7"/>
  <c r="F17" i="7"/>
  <c r="I33" i="7"/>
  <c r="G16" i="7"/>
  <c r="H41" i="7"/>
  <c r="G10" i="7"/>
  <c r="H22" i="7"/>
  <c r="I44" i="7"/>
  <c r="H45" i="7"/>
  <c r="H11" i="7"/>
  <c r="F32" i="7"/>
  <c r="I10" i="7"/>
  <c r="F37" i="7"/>
  <c r="F13" i="7"/>
  <c r="G41" i="7"/>
  <c r="F42" i="7"/>
  <c r="H35" i="7"/>
  <c r="G28" i="7"/>
  <c r="F4" i="7"/>
  <c r="G40" i="7"/>
  <c r="I40" i="7"/>
  <c r="I11" i="7"/>
  <c r="G25" i="7"/>
  <c r="F30" i="7"/>
  <c r="I27" i="7"/>
  <c r="G17" i="7"/>
  <c r="H20" i="7"/>
  <c r="G32" i="7"/>
  <c r="F45" i="7"/>
  <c r="F11" i="7"/>
  <c r="G30" i="7"/>
  <c r="G26" i="7"/>
  <c r="G11" i="7"/>
  <c r="F44" i="7"/>
  <c r="E3" i="9"/>
  <c r="E3" i="7"/>
  <c r="H25" i="7"/>
  <c r="F41" i="7"/>
  <c r="H6" i="7"/>
  <c r="H16" i="7"/>
  <c r="I32" i="7"/>
  <c r="I18" i="7"/>
  <c r="G6" i="7"/>
  <c r="H32" i="7"/>
  <c r="H38" i="7"/>
  <c r="I35" i="7"/>
  <c r="H13" i="7"/>
  <c r="H21" i="7"/>
  <c r="G47" i="7"/>
  <c r="G7" i="7"/>
  <c r="H36" i="7"/>
  <c r="G14" i="7"/>
  <c r="G24" i="7"/>
  <c r="G34" i="7"/>
  <c r="H39" i="7"/>
  <c r="F14" i="7"/>
  <c r="F43" i="7"/>
  <c r="F3" i="9"/>
  <c r="G15" i="7"/>
  <c r="I42" i="7"/>
  <c r="I16" i="7"/>
  <c r="F24" i="7"/>
  <c r="G39" i="7"/>
  <c r="H37" i="7"/>
  <c r="I23" i="7"/>
  <c r="F10" i="7"/>
  <c r="F27" i="7"/>
  <c r="H24" i="7"/>
  <c r="I6" i="7"/>
  <c r="H33" i="7"/>
  <c r="F34" i="7"/>
  <c r="F21" i="7"/>
  <c r="F7" i="7"/>
  <c r="I29" i="7"/>
  <c r="I31" i="7"/>
  <c r="F33" i="7"/>
  <c r="H42" i="7"/>
  <c r="I34" i="7"/>
  <c r="F31" i="7"/>
  <c r="F18" i="7"/>
  <c r="I20" i="7"/>
  <c r="I7" i="7"/>
  <c r="I14" i="7"/>
  <c r="H4" i="7"/>
  <c r="G38" i="7"/>
  <c r="I30" i="7"/>
  <c r="H26" i="7"/>
  <c r="G42" i="7"/>
  <c r="G18" i="7"/>
  <c r="F5" i="7"/>
  <c r="I15" i="7"/>
  <c r="C49" i="7"/>
  <c r="F8" i="7"/>
  <c r="I5" i="7"/>
  <c r="G8" i="7"/>
  <c r="H23" i="7"/>
  <c r="G13" i="7"/>
  <c r="H14" i="7"/>
  <c r="H7" i="7"/>
  <c r="G9" i="7"/>
  <c r="I8" i="7"/>
  <c r="I26" i="7"/>
  <c r="G44" i="7"/>
  <c r="H40" i="7"/>
  <c r="I25" i="7"/>
  <c r="H5" i="7"/>
  <c r="F9" i="7"/>
  <c r="G22" i="7"/>
  <c r="F19" i="7"/>
  <c r="G31" i="7"/>
  <c r="F25" i="7"/>
  <c r="H10" i="7"/>
  <c r="H43" i="7"/>
  <c r="I28" i="7"/>
  <c r="C49" i="9"/>
  <c r="H47" i="7"/>
  <c r="I21" i="7"/>
  <c r="G36" i="7"/>
  <c r="I17" i="7"/>
  <c r="G23" i="7"/>
  <c r="I46" i="7"/>
  <c r="F29" i="7"/>
  <c r="H28" i="7"/>
  <c r="G45" i="7"/>
  <c r="G43" i="7"/>
  <c r="H30" i="7"/>
  <c r="I45" i="7"/>
  <c r="F46" i="7"/>
  <c r="H46" i="7"/>
  <c r="F40" i="7"/>
  <c r="I4" i="7"/>
  <c r="I19" i="7"/>
  <c r="F38" i="7"/>
  <c r="H9" i="7"/>
  <c r="H18" i="7"/>
  <c r="F20" i="7"/>
  <c r="G29" i="7"/>
  <c r="I13" i="7"/>
  <c r="G33" i="7"/>
  <c r="H31" i="7"/>
  <c r="I38" i="7"/>
  <c r="I41" i="7"/>
  <c r="I43" i="7"/>
  <c r="F15" i="7"/>
  <c r="G27" i="7"/>
  <c r="H15" i="7"/>
  <c r="F35" i="7"/>
  <c r="F47" i="7"/>
  <c r="I22" i="7"/>
  <c r="H29" i="7"/>
  <c r="H17" i="7"/>
  <c r="F6" i="7"/>
  <c r="G3" i="9"/>
  <c r="I47" i="7"/>
  <c r="F16" i="7"/>
  <c r="I37" i="7"/>
  <c r="G21" i="7"/>
  <c r="F23" i="7"/>
  <c r="I39" i="7"/>
  <c r="G35" i="7"/>
  <c r="H8" i="7"/>
  <c r="G19" i="7"/>
  <c r="H34" i="7"/>
  <c r="I36" i="7"/>
  <c r="I9" i="7"/>
  <c r="F22" i="7"/>
  <c r="H44" i="7"/>
  <c r="F36" i="7"/>
  <c r="J5" i="7" l="1"/>
  <c r="C19" i="8" s="1"/>
  <c r="D19" i="8" s="1"/>
  <c r="G19" i="8" s="1"/>
  <c r="H19" i="8" s="1"/>
  <c r="F12" i="7"/>
  <c r="J4" i="7"/>
  <c r="C18" i="8" s="1"/>
  <c r="J22" i="7"/>
  <c r="J20" i="7"/>
  <c r="J15" i="7"/>
  <c r="J42" i="7"/>
  <c r="J25" i="7"/>
  <c r="J23" i="7"/>
  <c r="J38" i="7"/>
  <c r="J13" i="7"/>
  <c r="J19" i="7"/>
  <c r="H12" i="7"/>
  <c r="I12" i="7"/>
  <c r="J30" i="7"/>
  <c r="J16" i="7"/>
  <c r="J40" i="7"/>
  <c r="J9" i="7"/>
  <c r="C23" i="8" s="1"/>
  <c r="D23" i="8" s="1"/>
  <c r="G23" i="8" s="1"/>
  <c r="H23" i="8" s="1"/>
  <c r="J32" i="7"/>
  <c r="J18" i="7"/>
  <c r="J11" i="7"/>
  <c r="C25" i="8" s="1"/>
  <c r="D25" i="8" s="1"/>
  <c r="G25" i="8" s="1"/>
  <c r="H25" i="8" s="1"/>
  <c r="J6" i="7"/>
  <c r="C20" i="8" s="1"/>
  <c r="D20" i="8" s="1"/>
  <c r="G20" i="8" s="1"/>
  <c r="H20" i="8" s="1"/>
  <c r="J31" i="7"/>
  <c r="J43" i="7"/>
  <c r="J10" i="7"/>
  <c r="C24" i="8" s="1"/>
  <c r="D24" i="8" s="1"/>
  <c r="G24" i="8" s="1"/>
  <c r="H24" i="8" s="1"/>
  <c r="J14" i="7"/>
  <c r="J33" i="7"/>
  <c r="J47" i="7"/>
  <c r="J41" i="7"/>
  <c r="J45" i="7"/>
  <c r="J35" i="7"/>
  <c r="J29" i="7"/>
  <c r="J7" i="7"/>
  <c r="C21" i="8" s="1"/>
  <c r="D21" i="8" s="1"/>
  <c r="G21" i="8" s="1"/>
  <c r="H21" i="8" s="1"/>
  <c r="J17" i="7"/>
  <c r="J21" i="7"/>
  <c r="J34" i="7"/>
  <c r="J44" i="7"/>
  <c r="J8" i="7"/>
  <c r="C22" i="8" s="1"/>
  <c r="D22" i="8" s="1"/>
  <c r="G22" i="8" s="1"/>
  <c r="H22" i="8" s="1"/>
  <c r="G12" i="7"/>
  <c r="J36" i="7"/>
  <c r="F46" i="9"/>
  <c r="F27" i="9"/>
  <c r="E47" i="9"/>
  <c r="G31" i="9"/>
  <c r="E6" i="9"/>
  <c r="F39" i="9"/>
  <c r="G21" i="9"/>
  <c r="G35" i="9"/>
  <c r="F14" i="9"/>
  <c r="G4" i="9"/>
  <c r="E33" i="9"/>
  <c r="F26" i="9"/>
  <c r="F15" i="9"/>
  <c r="G30" i="9"/>
  <c r="G29" i="9"/>
  <c r="E29" i="9"/>
  <c r="F20" i="9"/>
  <c r="E13" i="9"/>
  <c r="E8" i="9"/>
  <c r="H27" i="7"/>
  <c r="E42" i="7"/>
  <c r="G22" i="9"/>
  <c r="F16" i="9"/>
  <c r="G24" i="9"/>
  <c r="E45" i="7"/>
  <c r="F28" i="7"/>
  <c r="G37" i="7"/>
  <c r="E7" i="7"/>
  <c r="E20" i="7"/>
  <c r="E10" i="7"/>
  <c r="F33" i="9"/>
  <c r="F30" i="9"/>
  <c r="E37" i="9"/>
  <c r="G17" i="9"/>
  <c r="E14" i="9"/>
  <c r="G46" i="9"/>
  <c r="G27" i="9"/>
  <c r="E23" i="7"/>
  <c r="E28" i="9"/>
  <c r="E39" i="7"/>
  <c r="E43" i="9"/>
  <c r="E22" i="9"/>
  <c r="F26" i="7"/>
  <c r="E34" i="7"/>
  <c r="E40" i="9"/>
  <c r="E34" i="9"/>
  <c r="G13" i="9"/>
  <c r="G15" i="9"/>
  <c r="F28" i="9"/>
  <c r="G41" i="9"/>
  <c r="F29" i="9"/>
  <c r="G47" i="9"/>
  <c r="G39" i="9"/>
  <c r="E47" i="7"/>
  <c r="F4" i="9"/>
  <c r="E19" i="7"/>
  <c r="F13" i="9"/>
  <c r="F34" i="9"/>
  <c r="E43" i="7"/>
  <c r="F8" i="9"/>
  <c r="E18" i="7"/>
  <c r="E4" i="9"/>
  <c r="G44" i="9"/>
  <c r="E15" i="7"/>
  <c r="E29" i="7"/>
  <c r="E16" i="9"/>
  <c r="E35" i="9"/>
  <c r="G5" i="9"/>
  <c r="G23" i="9"/>
  <c r="G9" i="9"/>
  <c r="E8" i="7"/>
  <c r="E27" i="7"/>
  <c r="E41" i="7"/>
  <c r="G10" i="9"/>
  <c r="F44" i="9"/>
  <c r="E38" i="9"/>
  <c r="E44" i="7"/>
  <c r="E27" i="9"/>
  <c r="F42" i="9"/>
  <c r="E5" i="7"/>
  <c r="F43" i="9"/>
  <c r="E25" i="7"/>
  <c r="G34" i="9"/>
  <c r="E19" i="9"/>
  <c r="I24" i="7"/>
  <c r="F17" i="9"/>
  <c r="F45" i="9"/>
  <c r="F10" i="9"/>
  <c r="G16" i="9"/>
  <c r="F38" i="9"/>
  <c r="F25" i="9"/>
  <c r="E21" i="9"/>
  <c r="E38" i="7"/>
  <c r="E45" i="9"/>
  <c r="E24" i="7"/>
  <c r="E31" i="7"/>
  <c r="F5" i="9"/>
  <c r="G8" i="9"/>
  <c r="G11" i="9"/>
  <c r="E13" i="7"/>
  <c r="G46" i="7"/>
  <c r="E36" i="9"/>
  <c r="E32" i="7"/>
  <c r="E20" i="9"/>
  <c r="E36" i="7"/>
  <c r="E28" i="7"/>
  <c r="F31" i="9"/>
  <c r="G18" i="9"/>
  <c r="F35" i="9"/>
  <c r="F6" i="9"/>
  <c r="G43" i="9"/>
  <c r="E9" i="9"/>
  <c r="F32" i="9"/>
  <c r="E40" i="7"/>
  <c r="G37" i="9"/>
  <c r="E46" i="7"/>
  <c r="E17" i="9"/>
  <c r="E33" i="7"/>
  <c r="G7" i="9"/>
  <c r="F21" i="9"/>
  <c r="E30" i="9"/>
  <c r="E16" i="7"/>
  <c r="E44" i="9"/>
  <c r="E18" i="9"/>
  <c r="F23" i="9"/>
  <c r="E4" i="7"/>
  <c r="F24" i="9"/>
  <c r="F7" i="9"/>
  <c r="G19" i="9"/>
  <c r="E7" i="9"/>
  <c r="G45" i="9"/>
  <c r="E41" i="9"/>
  <c r="F36" i="9"/>
  <c r="E23" i="9"/>
  <c r="E31" i="9"/>
  <c r="G42" i="9"/>
  <c r="E11" i="7"/>
  <c r="F11" i="9"/>
  <c r="E30" i="7"/>
  <c r="G32" i="9"/>
  <c r="F39" i="7"/>
  <c r="G38" i="9"/>
  <c r="G14" i="9"/>
  <c r="E6" i="7"/>
  <c r="G40" i="9"/>
  <c r="E39" i="9"/>
  <c r="F19" i="9"/>
  <c r="E9" i="7"/>
  <c r="F22" i="9"/>
  <c r="E37" i="7"/>
  <c r="E15" i="9"/>
  <c r="G28" i="9"/>
  <c r="E26" i="9"/>
  <c r="F47" i="9"/>
  <c r="F41" i="9"/>
  <c r="G20" i="9"/>
  <c r="E22" i="7"/>
  <c r="F40" i="9"/>
  <c r="E21" i="7"/>
  <c r="E11" i="9"/>
  <c r="E46" i="9"/>
  <c r="E42" i="9"/>
  <c r="E10" i="9"/>
  <c r="G25" i="9"/>
  <c r="G36" i="9"/>
  <c r="E32" i="9"/>
  <c r="E24" i="9"/>
  <c r="G6" i="9"/>
  <c r="E25" i="9"/>
  <c r="F9" i="9"/>
  <c r="F37" i="9"/>
  <c r="G33" i="9"/>
  <c r="E35" i="7"/>
  <c r="E14" i="7"/>
  <c r="G26" i="9"/>
  <c r="E26" i="7"/>
  <c r="E17" i="7"/>
  <c r="E5" i="9"/>
  <c r="F18" i="9"/>
  <c r="J39" i="7" l="1"/>
  <c r="J46" i="7"/>
  <c r="J24" i="7"/>
  <c r="I48" i="7"/>
  <c r="F48" i="7"/>
  <c r="J48" i="7" s="1"/>
  <c r="J26" i="7"/>
  <c r="J37" i="7"/>
  <c r="G48" i="7"/>
  <c r="J28" i="7"/>
  <c r="H48" i="7"/>
  <c r="J27" i="7"/>
  <c r="H32" i="9"/>
  <c r="H34" i="9"/>
  <c r="H44" i="9"/>
  <c r="H7" i="9"/>
  <c r="H11" i="9"/>
  <c r="H4" i="9"/>
  <c r="G12" i="9"/>
  <c r="E12" i="9"/>
  <c r="E48" i="7"/>
  <c r="H24" i="9"/>
  <c r="H22" i="9"/>
  <c r="H20" i="9"/>
  <c r="H42" i="9"/>
  <c r="H37" i="9"/>
  <c r="H6" i="9"/>
  <c r="H10" i="9"/>
  <c r="E48" i="9"/>
  <c r="H8" i="9"/>
  <c r="H35" i="9"/>
  <c r="F48" i="9"/>
  <c r="H21" i="9"/>
  <c r="H28" i="9"/>
  <c r="H45" i="9"/>
  <c r="F12" i="9"/>
  <c r="H19" i="9"/>
  <c r="H43" i="9"/>
  <c r="H16" i="9"/>
  <c r="H39" i="9"/>
  <c r="H27" i="9"/>
  <c r="H47" i="9"/>
  <c r="H46" i="9"/>
  <c r="H29" i="9"/>
  <c r="H36" i="9"/>
  <c r="H26" i="9"/>
  <c r="E12" i="7"/>
  <c r="H18" i="9"/>
  <c r="H9" i="9"/>
  <c r="H41" i="9"/>
  <c r="H17" i="9"/>
  <c r="H30" i="9"/>
  <c r="H25" i="9"/>
  <c r="H23" i="9"/>
  <c r="H15" i="9"/>
  <c r="H31" i="9"/>
  <c r="H40" i="9"/>
  <c r="H5" i="9"/>
  <c r="G48" i="9"/>
  <c r="H13" i="9"/>
  <c r="H33" i="9"/>
  <c r="H14" i="9"/>
  <c r="H38" i="9"/>
  <c r="C26" i="8"/>
  <c r="D18" i="8"/>
  <c r="J12" i="7"/>
  <c r="H48" i="9" l="1"/>
  <c r="H12" i="9"/>
  <c r="D26" i="8"/>
  <c r="G18" i="8"/>
  <c r="H18" i="8" l="1"/>
  <c r="H26" i="8" s="1"/>
  <c r="G26" i="8"/>
</calcChain>
</file>

<file path=xl/sharedStrings.xml><?xml version="1.0" encoding="utf-8"?>
<sst xmlns="http://schemas.openxmlformats.org/spreadsheetml/2006/main" count="661" uniqueCount="197">
  <si>
    <t>Quarter 4</t>
  </si>
  <si>
    <t>NW1</t>
  </si>
  <si>
    <t xml:space="preserve"> The One Network</t>
  </si>
  <si>
    <t>NW2</t>
  </si>
  <si>
    <t xml:space="preserve"> East End Health Network</t>
  </si>
  <si>
    <t>NW3</t>
  </si>
  <si>
    <t xml:space="preserve"> Stepney and Whitechapel Network</t>
  </si>
  <si>
    <t>NW4</t>
  </si>
  <si>
    <t xml:space="preserve"> The Highway Network</t>
  </si>
  <si>
    <t>NW5</t>
  </si>
  <si>
    <t xml:space="preserve"> Bow Health Network</t>
  </si>
  <si>
    <t>NW6</t>
  </si>
  <si>
    <t xml:space="preserve"> Mile End East and Bromley By Bow Network</t>
  </si>
  <si>
    <t>NW7</t>
  </si>
  <si>
    <t xml:space="preserve"> Poplar and Limehouse Network</t>
  </si>
  <si>
    <t>NW8</t>
  </si>
  <si>
    <t xml:space="preserve"> Healthy Island Network</t>
  </si>
  <si>
    <t>Total</t>
  </si>
  <si>
    <t>Bethnal Green Health Centre</t>
  </si>
  <si>
    <t>F84083</t>
  </si>
  <si>
    <t>The Mission Practice</t>
  </si>
  <si>
    <t>F84016</t>
  </si>
  <si>
    <t>Globe Town Surgery</t>
  </si>
  <si>
    <t>F84123</t>
  </si>
  <si>
    <t>Pollard Row Surgery</t>
  </si>
  <si>
    <t>Y00212</t>
  </si>
  <si>
    <t>Strouts Place Medical Centre</t>
  </si>
  <si>
    <t>F84051</t>
  </si>
  <si>
    <t>Spitalfields Practice</t>
  </si>
  <si>
    <t>F84081</t>
  </si>
  <si>
    <t>Blithehale Medical Centre</t>
  </si>
  <si>
    <t>F84718</t>
  </si>
  <si>
    <t>Health E1</t>
  </si>
  <si>
    <t>F84733</t>
  </si>
  <si>
    <t>Albion Health Centre</t>
  </si>
  <si>
    <t>F84012</t>
  </si>
  <si>
    <t>Harford Health Centre</t>
  </si>
  <si>
    <t>F84087</t>
  </si>
  <si>
    <t>Brayford Square (Dr Varma)</t>
  </si>
  <si>
    <t>F84046</t>
  </si>
  <si>
    <t>Whitechapel Health (Shah Jalal)</t>
  </si>
  <si>
    <t>F84039</t>
  </si>
  <si>
    <t>City Wellbeing Practice (Tower Medical)</t>
  </si>
  <si>
    <t>F84114</t>
  </si>
  <si>
    <t>Wapping Group Practice</t>
  </si>
  <si>
    <t>F84079</t>
  </si>
  <si>
    <t>Jubilee Street Practice</t>
  </si>
  <si>
    <t>F84031</t>
  </si>
  <si>
    <t>St Katharine Docks Practice</t>
  </si>
  <si>
    <t>F84731</t>
  </si>
  <si>
    <t>East One Health</t>
  </si>
  <si>
    <t>F84682</t>
  </si>
  <si>
    <t>Harley Grove Medical Centre</t>
  </si>
  <si>
    <t>F84044</t>
  </si>
  <si>
    <t>St Stephens Health Centre</t>
  </si>
  <si>
    <t>F84034</t>
  </si>
  <si>
    <t>Ruston Street Clinic (Dr Amin)</t>
  </si>
  <si>
    <t>F84030</t>
  </si>
  <si>
    <t>Grove Road Surgery (Dr Shah)</t>
  </si>
  <si>
    <t>F84055</t>
  </si>
  <si>
    <t>The Tredegar Practice</t>
  </si>
  <si>
    <t>F84696</t>
  </si>
  <si>
    <t>Stroudley Walk Centre</t>
  </si>
  <si>
    <t>F84676</t>
  </si>
  <si>
    <t>St Andrews Health Centre</t>
  </si>
  <si>
    <t>Y03023</t>
  </si>
  <si>
    <t>Merchant Street (Dr Rana)</t>
  </si>
  <si>
    <t>F84118</t>
  </si>
  <si>
    <t>St Pauls Way Medical Centre</t>
  </si>
  <si>
    <t>F84714</t>
  </si>
  <si>
    <t>Limehouse Practice (Gill Street)</t>
  </si>
  <si>
    <t>F84054</t>
  </si>
  <si>
    <t>Chrisp Street Health Centre</t>
  </si>
  <si>
    <t>F84062</t>
  </si>
  <si>
    <t>Aberfeldy Practice</t>
  </si>
  <si>
    <t>F84698</t>
  </si>
  <si>
    <t>Gough Walk (Dr Selvan)</t>
  </si>
  <si>
    <t>F84025</t>
  </si>
  <si>
    <t>Island Health</t>
  </si>
  <si>
    <t>F84710</t>
  </si>
  <si>
    <t>Docklands Medical Centre</t>
  </si>
  <si>
    <t>F84656</t>
  </si>
  <si>
    <t>Island Medical Centre</t>
  </si>
  <si>
    <t>F84647</t>
  </si>
  <si>
    <t>Barkantine Practice</t>
  </si>
  <si>
    <t>F84747</t>
  </si>
  <si>
    <t>Data Date:</t>
  </si>
  <si>
    <t>Quarter 1</t>
  </si>
  <si>
    <t>Quarter 2</t>
  </si>
  <si>
    <t>Quarter 3</t>
  </si>
  <si>
    <t>00-00</t>
  </si>
  <si>
    <t>REL_D</t>
  </si>
  <si>
    <t>NwID</t>
  </si>
  <si>
    <t>AUDIT_T</t>
  </si>
  <si>
    <t>X</t>
  </si>
  <si>
    <t>AUDIT_DD</t>
  </si>
  <si>
    <t>AUDIT_C</t>
  </si>
  <si>
    <t>OrgID</t>
  </si>
  <si>
    <t>IND</t>
  </si>
  <si>
    <t>IND markers:</t>
  </si>
  <si>
    <t>{</t>
  </si>
  <si>
    <t>}</t>
  </si>
  <si>
    <t>1st IND</t>
  </si>
  <si>
    <t xml:space="preserve"> 9b1F (XX-Place) N2</t>
  </si>
  <si>
    <t>9b1G (B-by-B) N6</t>
  </si>
  <si>
    <t>RED: Search IND+Titles don't match</t>
  </si>
  <si>
    <t>1st Title</t>
  </si>
  <si>
    <t>Last Run:</t>
  </si>
  <si>
    <t>Population Count</t>
  </si>
  <si>
    <t>Males</t>
  </si>
  <si>
    <t>Organisation Code</t>
  </si>
  <si>
    <t>Search</t>
  </si>
  <si>
    <t>{00-00} Listsize</t>
  </si>
  <si>
    <t>DATA_A</t>
  </si>
  <si>
    <t>Address</t>
  </si>
  <si>
    <t>Version</t>
  </si>
  <si>
    <t>v6.0</t>
  </si>
  <si>
    <t>Data (Y/N)</t>
  </si>
  <si>
    <t>Y</t>
  </si>
  <si>
    <t>Q Work Sheet</t>
  </si>
  <si>
    <t>DATA</t>
  </si>
  <si>
    <t>Header Row</t>
  </si>
  <si>
    <t>Header Row 2</t>
  </si>
  <si>
    <t>Data</t>
  </si>
  <si>
    <t>Rows</t>
  </si>
  <si>
    <t>Columns</t>
  </si>
  <si>
    <t xml:space="preserve"> -</t>
  </si>
  <si>
    <t>Select Quarter:</t>
  </si>
  <si>
    <t>Date</t>
  </si>
  <si>
    <t>Listsize</t>
  </si>
  <si>
    <t>Network ID</t>
  </si>
  <si>
    <t>Network/Practice</t>
  </si>
  <si>
    <t>NACS</t>
  </si>
  <si>
    <t>Select Practice</t>
  </si>
  <si>
    <t>DN Team</t>
  </si>
  <si>
    <t>Patch</t>
  </si>
  <si>
    <t>Network</t>
  </si>
  <si>
    <t>The One Network</t>
  </si>
  <si>
    <t>East End Health Network</t>
  </si>
  <si>
    <t>Stepney and Whitechapel Network</t>
  </si>
  <si>
    <t>The Highway Network</t>
  </si>
  <si>
    <t>Bow Health Network</t>
  </si>
  <si>
    <t>Mile End East and Bromley by Bow Network</t>
  </si>
  <si>
    <t>Poplar and Limehouse Network</t>
  </si>
  <si>
    <t>Healthy Island Network</t>
  </si>
  <si>
    <t>Q1</t>
  </si>
  <si>
    <t>Q2</t>
  </si>
  <si>
    <t>Q3</t>
  </si>
  <si>
    <t>Q4</t>
  </si>
  <si>
    <t>BCG-M01</t>
  </si>
  <si>
    <t>Network / Practice</t>
  </si>
  <si>
    <t>100 % Funding</t>
  </si>
  <si>
    <t>Upfront</t>
  </si>
  <si>
    <t>Performance</t>
  </si>
  <si>
    <t>Quarterly</t>
  </si>
  <si>
    <t>Payment</t>
  </si>
  <si>
    <t>BCG Vaccinations</t>
  </si>
  <si>
    <t>Maximum</t>
  </si>
  <si>
    <t>BCG</t>
  </si>
  <si>
    <t>Count</t>
  </si>
  <si>
    <t>EOY Payment</t>
  </si>
  <si>
    <t>BCG Dashboard</t>
  </si>
  <si>
    <t>Version:</t>
  </si>
  <si>
    <t>CEG Website:</t>
  </si>
  <si>
    <t>http://www.blizard.qmul.ac.uk/ceg-home.html</t>
  </si>
  <si>
    <t>CEG TH Facilitator:</t>
  </si>
  <si>
    <t>Ana Gutierrez</t>
  </si>
  <si>
    <t>email:</t>
  </si>
  <si>
    <t>a.gutierrez@qmul.ac.uk</t>
  </si>
  <si>
    <t>Disclaimer:</t>
  </si>
  <si>
    <t>The payment figures shown are based upon the information that has been made available to the CEG by the service commissioners. Final calculations and payment decisions remain the responsibility of the relevant commissioning or contracted organisation (e.g. GP Confederation / Network / CCG / LA Public Health). Payments will only be made for services to which practices have been subscribed.</t>
  </si>
  <si>
    <t>BCG Payment 2017-2018</t>
  </si>
  <si>
    <t>BCG2.0</t>
  </si>
  <si>
    <t>Sum of Quarters</t>
  </si>
  <si>
    <t>QTotal</t>
  </si>
  <si>
    <t>BCG-QT</t>
  </si>
  <si>
    <t>F84122</t>
  </si>
  <si>
    <t>XXP/BBB</t>
  </si>
  <si>
    <t>{BCG-Q1} AR</t>
  </si>
  <si>
    <t>{BCG-M01} BCG at &lt;1yrs Q1</t>
  </si>
  <si>
    <t>{BCG-M02} Patients aged 0 yrs on search date</t>
  </si>
  <si>
    <t>BCG-M02</t>
  </si>
  <si>
    <t>BCG-M03</t>
  </si>
  <si>
    <t>%</t>
  </si>
  <si>
    <t>BCG at &lt;1 yrs</t>
  </si>
  <si>
    <t>Children aged 0 on search date</t>
  </si>
  <si>
    <t>{BCG-M03} BCG at &lt;1 yrs</t>
  </si>
  <si>
    <t>Relative Date:</t>
  </si>
  <si>
    <t>Females</t>
  </si>
  <si>
    <t>{BCG-Q2} AR</t>
  </si>
  <si>
    <t>{BCG-M01} BCG at &lt;1yrs Q2</t>
  </si>
  <si>
    <t>TH BCG Vaccinations Cover 2020-2021</t>
  </si>
  <si>
    <t>TH BCG Vaccinations Coded in Quarter 2020-2021</t>
  </si>
  <si>
    <t>{BCG-Q3} AR</t>
  </si>
  <si>
    <t>{BCG-M01} BCG at &lt;1yrs Q3</t>
  </si>
  <si>
    <t>{BCG-Q4} AR</t>
  </si>
  <si>
    <t>{BCG-M01} BCG at &lt;1yrs Q4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</si>
</sst>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quot;* #,##0.00_-;\-&quot;£&quot;* #,##0.00_-;_-&quot;£&quot;* &quot;-&quot;??_-;_-@_-"/>
    <numFmt numFmtId="164" formatCode="d\.m\.yy;@"/>
    <numFmt numFmtId="165" formatCode="&quot;£&quot;#,##0.00"/>
    <numFmt numFmtId="166" formatCode="_-[$£-809]* #,##0.00_-;\-[$£-809]* #,##0.00_-;_-[$£-809]* &quot;-&quot;??_-;_-@_-"/>
  </numFmts>
  <fonts count="25" x14ac:knownFonts="1">
    <font>
      <sz val="11"/>
      <color theme="1"/>
      <name val="Calibri"/>
      <family val="2"/>
      <scheme val="minor"/>
    </font>
    <font>
      <sz val="11"/>
      <color rgb="FFFF0000"/>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sz val="10"/>
      <name val="Arial"/>
      <family val="2"/>
    </font>
    <font>
      <sz val="10"/>
      <name val="Calibri"/>
      <family val="2"/>
      <scheme val="minor"/>
    </font>
    <font>
      <b/>
      <sz val="14"/>
      <color theme="1"/>
      <name val="Calibri"/>
      <family val="2"/>
      <scheme val="minor"/>
    </font>
    <font>
      <sz val="11"/>
      <color theme="8"/>
      <name val="Calibri"/>
      <family val="2"/>
      <scheme val="minor"/>
    </font>
    <font>
      <b/>
      <sz val="11"/>
      <name val="Calibri"/>
      <family val="2"/>
      <scheme val="minor"/>
    </font>
    <font>
      <sz val="11"/>
      <name val="Calibri"/>
      <family val="2"/>
      <scheme val="minor"/>
    </font>
    <font>
      <sz val="11"/>
      <color theme="3" tint="0.39997558519241921"/>
      <name val="Calibri"/>
      <family val="2"/>
      <scheme val="minor"/>
    </font>
    <font>
      <sz val="11"/>
      <color theme="4" tint="-0.249977111117893"/>
      <name val="Calibri"/>
      <family val="2"/>
      <scheme val="minor"/>
    </font>
    <font>
      <sz val="10"/>
      <color theme="4" tint="0.79998168889431442"/>
      <name val="Calibri"/>
      <family val="2"/>
      <scheme val="minor"/>
    </font>
    <font>
      <sz val="10"/>
      <color theme="8" tint="0.39997558519241921"/>
      <name val="Calibri"/>
      <family val="2"/>
      <scheme val="minor"/>
    </font>
    <font>
      <sz val="11"/>
      <color theme="1"/>
      <name val="Calibri"/>
      <family val="2"/>
      <scheme val="minor"/>
    </font>
    <font>
      <i/>
      <sz val="10"/>
      <color theme="4" tint="0.79998168889431442"/>
      <name val="Calibri"/>
      <family val="2"/>
      <scheme val="minor"/>
    </font>
    <font>
      <sz val="10"/>
      <color theme="3" tint="0.39997558519241921"/>
      <name val="Calibri"/>
      <family val="2"/>
      <scheme val="minor"/>
    </font>
    <font>
      <b/>
      <sz val="10"/>
      <color theme="3" tint="0.39997558519241921"/>
      <name val="Calibri"/>
      <family val="2"/>
      <scheme val="minor"/>
    </font>
    <font>
      <sz val="8"/>
      <color theme="1"/>
      <name val="Calibri"/>
      <family val="2"/>
      <scheme val="minor"/>
    </font>
    <font>
      <b/>
      <sz val="10"/>
      <name val="Calibri"/>
      <family val="2"/>
      <scheme val="minor"/>
    </font>
    <font>
      <b/>
      <sz val="12"/>
      <color theme="1"/>
      <name val="Calibri"/>
      <family val="2"/>
      <scheme val="minor"/>
    </font>
    <font>
      <u/>
      <sz val="11"/>
      <color theme="10"/>
      <name val="Calibri"/>
      <family val="2"/>
    </font>
    <font>
      <u/>
      <sz val="10"/>
      <color theme="10"/>
      <name val="Calibri"/>
      <family val="2"/>
    </font>
    <font>
      <b/>
      <sz val="14"/>
      <name val="Calibri"/>
      <family val="2"/>
      <scheme val="minor"/>
    </font>
  </fonts>
  <fills count="12">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theme="7" tint="0.59999389629810485"/>
        <bgColor indexed="64"/>
      </patternFill>
    </fill>
    <fill>
      <patternFill patternType="solid">
        <fgColor theme="7" tint="0.79998168889431442"/>
        <bgColor indexed="64"/>
      </patternFill>
    </fill>
  </fills>
  <borders count="30">
    <border>
      <left/>
      <right/>
      <top/>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top/>
      <bottom style="medium">
        <color indexed="64"/>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diagonal/>
    </border>
    <border>
      <left/>
      <right/>
      <top style="thin">
        <color theme="8" tint="0.39994506668294322"/>
      </top>
      <bottom/>
      <diagonal/>
    </border>
    <border>
      <left/>
      <right style="thin">
        <color theme="8" tint="0.39994506668294322"/>
      </right>
      <top/>
      <bottom/>
      <diagonal/>
    </border>
    <border>
      <left/>
      <right style="thin">
        <color theme="8" tint="0.39994506668294322"/>
      </right>
      <top style="thin">
        <color theme="8" tint="0.39994506668294322"/>
      </top>
      <bottom/>
      <diagonal/>
    </border>
    <border>
      <left style="thin">
        <color indexed="64"/>
      </left>
      <right/>
      <top/>
      <bottom/>
      <diagonal/>
    </border>
    <border>
      <left style="thin">
        <color indexed="64"/>
      </left>
      <right/>
      <top/>
      <bottom style="medium">
        <color indexed="64"/>
      </bottom>
      <diagonal/>
    </border>
    <border>
      <left style="thick">
        <color rgb="FFFFFF00"/>
      </left>
      <right style="thick">
        <color rgb="FFFFFF00"/>
      </right>
      <top style="thick">
        <color rgb="FFFFFF00"/>
      </top>
      <bottom/>
      <diagonal/>
    </border>
    <border>
      <left style="thick">
        <color rgb="FFFFFF00"/>
      </left>
      <right style="thick">
        <color rgb="FFFFFF00"/>
      </right>
      <top/>
      <bottom/>
      <diagonal/>
    </border>
    <border>
      <left style="medium">
        <color indexed="64"/>
      </left>
      <right style="medium">
        <color indexed="64"/>
      </right>
      <top style="medium">
        <color indexed="64"/>
      </top>
      <bottom/>
      <diagonal/>
    </border>
    <border>
      <left/>
      <right style="medium">
        <color indexed="64"/>
      </right>
      <top/>
      <bottom style="thin">
        <color indexed="64"/>
      </bottom>
      <diagonal/>
    </border>
    <border>
      <left style="thick">
        <color rgb="FFFFFF00"/>
      </left>
      <right style="thick">
        <color rgb="FFFFFF00"/>
      </right>
      <top/>
      <bottom style="thin">
        <color indexed="64"/>
      </bottom>
      <diagonal/>
    </border>
    <border>
      <left style="medium">
        <color indexed="64"/>
      </left>
      <right style="medium">
        <color indexed="64"/>
      </right>
      <top/>
      <bottom style="medium">
        <color indexed="64"/>
      </bottom>
      <diagonal/>
    </border>
    <border>
      <left style="thick">
        <color rgb="FFFFFF00"/>
      </left>
      <right style="thick">
        <color rgb="FFFFFF00"/>
      </right>
      <top/>
      <bottom style="thick">
        <color rgb="FFFFFF00"/>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ck">
        <color rgb="FFFFFF00"/>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ck">
        <color rgb="FFFFFF00"/>
      </left>
      <right style="thick">
        <color rgb="FFFFFF00"/>
      </right>
      <top style="thin">
        <color indexed="64"/>
      </top>
      <bottom style="thick">
        <color rgb="FFFFFF00"/>
      </bottom>
      <diagonal/>
    </border>
    <border>
      <left style="thin">
        <color theme="8" tint="0.39994506668294322"/>
      </left>
      <right/>
      <top/>
      <bottom/>
      <diagonal/>
    </border>
  </borders>
  <cellStyleXfs count="5">
    <xf numFmtId="0" fontId="0" fillId="0" borderId="0"/>
    <xf numFmtId="0" fontId="5" fillId="0" borderId="0"/>
    <xf numFmtId="44" fontId="15" fillId="0" borderId="0" applyFont="0" applyFill="0" applyBorder="0" applyAlignment="0" applyProtection="0"/>
    <xf numFmtId="9" fontId="15" fillId="0" borderId="0" applyFont="0" applyFill="0" applyBorder="0" applyAlignment="0" applyProtection="0"/>
    <xf numFmtId="0" fontId="22" fillId="0" borderId="0" applyNumberFormat="0" applyFill="0" applyBorder="0" applyAlignment="0" applyProtection="0">
      <alignment vertical="top"/>
      <protection locked="0"/>
    </xf>
  </cellStyleXfs>
  <cellXfs count="149">
    <xf numFmtId="0" fontId="0" fillId="0" borderId="0" xfId="0"/>
    <xf numFmtId="0" fontId="0" fillId="2" borderId="0" xfId="0" applyFill="1"/>
    <xf numFmtId="0" fontId="3" fillId="2" borderId="0" xfId="0" applyFont="1" applyFill="1"/>
    <xf numFmtId="0" fontId="3" fillId="2" borderId="0" xfId="0" applyFont="1" applyFill="1" applyBorder="1"/>
    <xf numFmtId="0" fontId="6" fillId="2" borderId="0" xfId="1" applyFont="1" applyFill="1" applyBorder="1"/>
    <xf numFmtId="14" fontId="2" fillId="3" borderId="0" xfId="0" applyNumberFormat="1" applyFont="1" applyFill="1" applyBorder="1"/>
    <xf numFmtId="0" fontId="0" fillId="3" borderId="0" xfId="0" applyFill="1" applyBorder="1"/>
    <xf numFmtId="0" fontId="0" fillId="3" borderId="0" xfId="0" applyFill="1" applyBorder="1" applyAlignment="1">
      <alignment horizontal="center"/>
    </xf>
    <xf numFmtId="0" fontId="0" fillId="3" borderId="0" xfId="0" applyFill="1"/>
    <xf numFmtId="0" fontId="2" fillId="3" borderId="0" xfId="0" applyFont="1" applyFill="1"/>
    <xf numFmtId="49" fontId="0" fillId="0" borderId="1" xfId="0" applyNumberFormat="1" applyFill="1" applyBorder="1"/>
    <xf numFmtId="14" fontId="0" fillId="3" borderId="2" xfId="0" applyNumberFormat="1" applyFill="1" applyBorder="1"/>
    <xf numFmtId="0" fontId="0" fillId="3" borderId="2" xfId="0" applyFill="1" applyBorder="1"/>
    <xf numFmtId="0" fontId="0" fillId="3" borderId="2" xfId="0" applyFill="1" applyBorder="1" applyAlignment="1">
      <alignment horizontal="center"/>
    </xf>
    <xf numFmtId="0" fontId="0" fillId="0" borderId="1" xfId="0" applyBorder="1"/>
    <xf numFmtId="0" fontId="8" fillId="3" borderId="3" xfId="0" applyFont="1" applyFill="1" applyBorder="1"/>
    <xf numFmtId="14" fontId="0" fillId="3" borderId="4" xfId="0" applyNumberFormat="1" applyFill="1" applyBorder="1" applyAlignment="1">
      <alignment vertical="top" wrapText="1"/>
    </xf>
    <xf numFmtId="14" fontId="0" fillId="3" borderId="0" xfId="0" applyNumberFormat="1" applyFill="1" applyBorder="1" applyAlignment="1">
      <alignment vertical="top" wrapText="1"/>
    </xf>
    <xf numFmtId="0" fontId="0" fillId="3" borderId="5" xfId="0" applyFill="1" applyBorder="1" applyAlignment="1">
      <alignment vertical="top" wrapText="1"/>
    </xf>
    <xf numFmtId="0" fontId="0" fillId="3" borderId="4" xfId="0" applyFill="1" applyBorder="1" applyAlignment="1">
      <alignment vertical="top" wrapText="1"/>
    </xf>
    <xf numFmtId="0" fontId="1" fillId="3" borderId="5" xfId="0" applyFont="1" applyFill="1" applyBorder="1" applyAlignment="1">
      <alignment vertical="top"/>
    </xf>
    <xf numFmtId="0" fontId="8" fillId="3" borderId="5" xfId="0" applyFont="1" applyFill="1" applyBorder="1" applyAlignment="1">
      <alignment vertical="top" wrapText="1"/>
    </xf>
    <xf numFmtId="0" fontId="0" fillId="0" borderId="0" xfId="0" applyAlignment="1">
      <alignment vertical="top" wrapText="1"/>
    </xf>
    <xf numFmtId="14" fontId="0" fillId="0" borderId="0" xfId="0" applyNumberFormat="1" applyFill="1" applyBorder="1" applyAlignment="1">
      <alignment vertical="top" wrapText="1"/>
    </xf>
    <xf numFmtId="14" fontId="0" fillId="3" borderId="6" xfId="0" applyNumberFormat="1" applyFill="1" applyBorder="1"/>
    <xf numFmtId="0" fontId="0" fillId="0" borderId="0" xfId="0" applyFill="1" applyAlignment="1">
      <alignment vertical="top" wrapText="1"/>
    </xf>
    <xf numFmtId="14" fontId="0" fillId="0" borderId="0" xfId="0" applyNumberFormat="1"/>
    <xf numFmtId="22" fontId="0" fillId="0" borderId="0" xfId="0" applyNumberFormat="1"/>
    <xf numFmtId="15" fontId="0" fillId="0" borderId="0" xfId="0" applyNumberFormat="1"/>
    <xf numFmtId="0" fontId="2" fillId="4" borderId="0" xfId="0" applyFont="1" applyFill="1"/>
    <xf numFmtId="0" fontId="2" fillId="4" borderId="0" xfId="0" applyFont="1" applyFill="1" applyAlignment="1">
      <alignment horizontal="left" vertical="center"/>
    </xf>
    <xf numFmtId="0" fontId="0" fillId="4" borderId="0" xfId="0" applyFill="1"/>
    <xf numFmtId="0" fontId="2" fillId="4" borderId="0" xfId="0" applyFont="1" applyFill="1" applyBorder="1"/>
    <xf numFmtId="0" fontId="9" fillId="4" borderId="0" xfId="0" applyFont="1" applyFill="1"/>
    <xf numFmtId="0" fontId="2" fillId="5" borderId="0" xfId="0" applyFont="1" applyFill="1"/>
    <xf numFmtId="0" fontId="0" fillId="0" borderId="0" xfId="0" applyAlignment="1">
      <alignment horizontal="left" vertical="center"/>
    </xf>
    <xf numFmtId="14" fontId="0" fillId="0" borderId="1" xfId="0" applyNumberFormat="1" applyFont="1" applyBorder="1" applyAlignment="1">
      <alignment horizontal="center"/>
    </xf>
    <xf numFmtId="0" fontId="9" fillId="5" borderId="0" xfId="0" applyFont="1" applyFill="1"/>
    <xf numFmtId="0" fontId="10" fillId="0" borderId="1" xfId="0" applyFont="1" applyBorder="1" applyAlignment="1">
      <alignment horizontal="center"/>
    </xf>
    <xf numFmtId="0" fontId="11" fillId="0" borderId="0" xfId="0" applyFont="1" applyAlignment="1">
      <alignment horizontal="center"/>
    </xf>
    <xf numFmtId="0" fontId="0" fillId="0" borderId="1" xfId="0" applyBorder="1" applyAlignment="1">
      <alignment horizontal="center" vertical="center"/>
    </xf>
    <xf numFmtId="0" fontId="0" fillId="0" borderId="0" xfId="0" applyBorder="1" applyAlignment="1">
      <alignment horizontal="left" vertical="center"/>
    </xf>
    <xf numFmtId="0" fontId="12" fillId="5" borderId="0" xfId="0" applyFont="1" applyFill="1"/>
    <xf numFmtId="0" fontId="11" fillId="0" borderId="0" xfId="0" applyFont="1" applyAlignment="1">
      <alignment horizontal="center" vertical="center"/>
    </xf>
    <xf numFmtId="0" fontId="11" fillId="0" borderId="0" xfId="0" applyFont="1" applyAlignment="1">
      <alignment horizontal="left" vertical="center"/>
    </xf>
    <xf numFmtId="0" fontId="10" fillId="6" borderId="7" xfId="0" applyFont="1" applyFill="1" applyBorder="1"/>
    <xf numFmtId="0" fontId="10" fillId="6" borderId="8" xfId="0" applyFont="1" applyFill="1" applyBorder="1"/>
    <xf numFmtId="0" fontId="0" fillId="0" borderId="0" xfId="0" applyBorder="1"/>
    <xf numFmtId="14" fontId="0" fillId="0" borderId="9" xfId="0" applyNumberFormat="1" applyFont="1" applyBorder="1" applyAlignment="1">
      <alignment horizontal="center"/>
    </xf>
    <xf numFmtId="9" fontId="0" fillId="0" borderId="9" xfId="0" applyNumberFormat="1" applyBorder="1" applyAlignment="1">
      <alignment horizontal="right"/>
    </xf>
    <xf numFmtId="14" fontId="0" fillId="0" borderId="0" xfId="0" applyNumberFormat="1" applyFont="1" applyBorder="1" applyAlignment="1">
      <alignment horizontal="center"/>
    </xf>
    <xf numFmtId="9" fontId="0" fillId="0" borderId="0" xfId="0" applyNumberFormat="1" applyBorder="1" applyAlignment="1">
      <alignment horizontal="right"/>
    </xf>
    <xf numFmtId="14" fontId="0" fillId="0" borderId="1" xfId="0" applyNumberFormat="1" applyBorder="1" applyAlignment="1">
      <alignment horizontal="right"/>
    </xf>
    <xf numFmtId="0" fontId="3" fillId="2" borderId="0" xfId="0" applyFont="1" applyFill="1" applyBorder="1" applyAlignment="1">
      <alignment horizontal="right"/>
    </xf>
    <xf numFmtId="0" fontId="2" fillId="7" borderId="0" xfId="0" applyFont="1" applyFill="1" applyBorder="1" applyAlignment="1">
      <alignment vertical="top" wrapText="1"/>
    </xf>
    <xf numFmtId="0" fontId="0" fillId="0" borderId="0" xfId="0" applyAlignment="1">
      <alignment horizontal="left"/>
    </xf>
    <xf numFmtId="0" fontId="13" fillId="2" borderId="0" xfId="0" applyFont="1" applyFill="1" applyAlignment="1">
      <alignment horizontal="right"/>
    </xf>
    <xf numFmtId="0" fontId="3" fillId="2" borderId="0" xfId="0" applyNumberFormat="1" applyFont="1" applyFill="1" applyAlignment="1">
      <alignment horizontal="left"/>
    </xf>
    <xf numFmtId="14" fontId="3" fillId="2" borderId="0" xfId="0" applyNumberFormat="1" applyFont="1" applyFill="1" applyAlignment="1">
      <alignment horizontal="left"/>
    </xf>
    <xf numFmtId="164" fontId="3" fillId="2" borderId="0" xfId="0" applyNumberFormat="1" applyFont="1" applyFill="1" applyAlignment="1">
      <alignment horizontal="left"/>
    </xf>
    <xf numFmtId="0" fontId="4" fillId="2" borderId="0" xfId="0" applyFont="1" applyFill="1" applyBorder="1" applyAlignment="1">
      <alignment vertical="center"/>
    </xf>
    <xf numFmtId="0" fontId="7" fillId="2" borderId="0" xfId="0" applyFont="1" applyFill="1" applyAlignment="1">
      <alignment horizontal="left"/>
    </xf>
    <xf numFmtId="0" fontId="4" fillId="2" borderId="0" xfId="0" applyNumberFormat="1" applyFont="1" applyFill="1" applyAlignment="1">
      <alignment horizontal="left"/>
    </xf>
    <xf numFmtId="0" fontId="4" fillId="8" borderId="0" xfId="0" applyFont="1" applyFill="1"/>
    <xf numFmtId="0" fontId="4" fillId="8" borderId="0" xfId="0" applyFont="1" applyFill="1" applyBorder="1" applyAlignment="1">
      <alignment horizontal="right"/>
    </xf>
    <xf numFmtId="0" fontId="0" fillId="9" borderId="0" xfId="0" applyFill="1"/>
    <xf numFmtId="0" fontId="4" fillId="9" borderId="10" xfId="0" applyFont="1" applyFill="1" applyBorder="1"/>
    <xf numFmtId="0" fontId="4" fillId="9" borderId="10" xfId="0" applyFont="1" applyFill="1" applyBorder="1" applyAlignment="1">
      <alignment horizontal="right"/>
    </xf>
    <xf numFmtId="164" fontId="14" fillId="9" borderId="0" xfId="0" applyNumberFormat="1" applyFont="1" applyFill="1" applyBorder="1" applyAlignment="1">
      <alignment horizontal="right" vertical="center" wrapText="1"/>
    </xf>
    <xf numFmtId="0" fontId="4" fillId="8" borderId="11" xfId="0" applyFont="1" applyFill="1" applyBorder="1" applyAlignment="1">
      <alignment horizontal="right"/>
    </xf>
    <xf numFmtId="164" fontId="14" fillId="9" borderId="11" xfId="0" applyNumberFormat="1" applyFont="1" applyFill="1" applyBorder="1" applyAlignment="1">
      <alignment horizontal="right" vertical="center" wrapText="1"/>
    </xf>
    <xf numFmtId="0" fontId="3" fillId="2" borderId="11" xfId="0" applyFont="1" applyFill="1" applyBorder="1"/>
    <xf numFmtId="0" fontId="4" fillId="9" borderId="12" xfId="0" applyFont="1" applyFill="1" applyBorder="1" applyAlignment="1">
      <alignment horizontal="right"/>
    </xf>
    <xf numFmtId="0" fontId="0" fillId="2" borderId="0" xfId="0" applyFont="1" applyFill="1"/>
    <xf numFmtId="0" fontId="0" fillId="2" borderId="0" xfId="0" applyFont="1" applyFill="1" applyBorder="1"/>
    <xf numFmtId="0" fontId="16" fillId="2" borderId="0" xfId="0" applyFont="1" applyFill="1"/>
    <xf numFmtId="0" fontId="0" fillId="0" borderId="0" xfId="0" applyFont="1"/>
    <xf numFmtId="0" fontId="4" fillId="4" borderId="0" xfId="0" applyFont="1" applyFill="1" applyBorder="1" applyAlignment="1">
      <alignment vertical="center"/>
    </xf>
    <xf numFmtId="0" fontId="4" fillId="5" borderId="13" xfId="0" applyFont="1" applyFill="1" applyBorder="1" applyAlignment="1">
      <alignment horizontal="center" vertical="center" wrapText="1"/>
    </xf>
    <xf numFmtId="0" fontId="4" fillId="5" borderId="14" xfId="0" applyFont="1" applyFill="1" applyBorder="1" applyAlignment="1">
      <alignment horizontal="center" vertical="center" wrapText="1"/>
    </xf>
    <xf numFmtId="9" fontId="4" fillId="5" borderId="0" xfId="0" applyNumberFormat="1" applyFont="1" applyFill="1" applyBorder="1" applyAlignment="1">
      <alignment horizontal="center" vertical="center" wrapText="1"/>
    </xf>
    <xf numFmtId="9" fontId="4" fillId="4" borderId="15" xfId="0" applyNumberFormat="1" applyFont="1" applyFill="1" applyBorder="1" applyAlignment="1">
      <alignment horizontal="left" vertical="center"/>
    </xf>
    <xf numFmtId="0" fontId="3" fillId="0" borderId="0" xfId="0" applyFont="1"/>
    <xf numFmtId="0" fontId="4" fillId="5" borderId="0" xfId="0" applyFont="1" applyFill="1" applyBorder="1"/>
    <xf numFmtId="9" fontId="4" fillId="6" borderId="14" xfId="0" applyNumberFormat="1" applyFont="1" applyFill="1" applyBorder="1" applyAlignment="1">
      <alignment vertical="top" wrapText="1"/>
    </xf>
    <xf numFmtId="9" fontId="4" fillId="0" borderId="1" xfId="0" applyNumberFormat="1" applyFont="1" applyFill="1" applyBorder="1" applyAlignment="1">
      <alignment vertical="top" wrapText="1"/>
    </xf>
    <xf numFmtId="9" fontId="4" fillId="4" borderId="16" xfId="0" applyNumberFormat="1" applyFont="1" applyFill="1" applyBorder="1" applyAlignment="1">
      <alignment horizontal="left" vertical="top" wrapText="1"/>
    </xf>
    <xf numFmtId="0" fontId="3" fillId="0" borderId="0" xfId="0" applyFont="1" applyBorder="1"/>
    <xf numFmtId="165" fontId="3" fillId="0" borderId="17" xfId="0" applyNumberFormat="1" applyFont="1" applyFill="1" applyBorder="1" applyAlignment="1"/>
    <xf numFmtId="44" fontId="17" fillId="0" borderId="0" xfId="2" applyFont="1" applyBorder="1" applyAlignment="1"/>
    <xf numFmtId="44" fontId="18" fillId="0" borderId="16" xfId="2" applyFont="1" applyBorder="1" applyAlignment="1"/>
    <xf numFmtId="165" fontId="3" fillId="0" borderId="6" xfId="0" applyNumberFormat="1" applyFont="1" applyFill="1" applyBorder="1" applyAlignment="1"/>
    <xf numFmtId="0" fontId="3" fillId="0" borderId="2" xfId="0" applyFont="1" applyBorder="1"/>
    <xf numFmtId="0" fontId="3" fillId="0" borderId="18" xfId="0" applyFont="1" applyBorder="1"/>
    <xf numFmtId="44" fontId="17" fillId="0" borderId="2" xfId="2" applyFont="1" applyBorder="1" applyAlignment="1"/>
    <xf numFmtId="44" fontId="18" fillId="0" borderId="19" xfId="2" applyFont="1" applyBorder="1" applyAlignment="1"/>
    <xf numFmtId="0" fontId="3" fillId="6" borderId="0" xfId="0" applyFont="1" applyFill="1" applyBorder="1"/>
    <xf numFmtId="0" fontId="4" fillId="6" borderId="0" xfId="0" applyFont="1" applyFill="1" applyBorder="1"/>
    <xf numFmtId="165" fontId="4" fillId="6" borderId="20" xfId="0" applyNumberFormat="1" applyFont="1" applyFill="1" applyBorder="1" applyAlignment="1">
      <alignment horizontal="right"/>
    </xf>
    <xf numFmtId="44" fontId="18" fillId="6" borderId="0" xfId="2" applyFont="1" applyFill="1" applyBorder="1" applyAlignment="1">
      <alignment horizontal="right"/>
    </xf>
    <xf numFmtId="44" fontId="18" fillId="4" borderId="21" xfId="2" applyFont="1" applyFill="1" applyBorder="1" applyAlignment="1">
      <alignment horizontal="right"/>
    </xf>
    <xf numFmtId="0" fontId="19" fillId="2" borderId="0" xfId="0" applyFont="1" applyFill="1"/>
    <xf numFmtId="0" fontId="4" fillId="7" borderId="0" xfId="0" applyFont="1" applyFill="1"/>
    <xf numFmtId="0" fontId="20" fillId="10" borderId="13" xfId="0" applyFont="1" applyFill="1" applyBorder="1"/>
    <xf numFmtId="0" fontId="20" fillId="10" borderId="0" xfId="0" applyFont="1" applyFill="1"/>
    <xf numFmtId="0" fontId="20" fillId="10" borderId="22" xfId="0" applyFont="1" applyFill="1" applyBorder="1"/>
    <xf numFmtId="0" fontId="4" fillId="7" borderId="0" xfId="0" applyFont="1" applyFill="1" applyBorder="1" applyAlignment="1">
      <alignment vertical="center"/>
    </xf>
    <xf numFmtId="0" fontId="20" fillId="10" borderId="13" xfId="0" applyFont="1" applyFill="1" applyBorder="1" applyAlignment="1">
      <alignment vertical="center" wrapText="1"/>
    </xf>
    <xf numFmtId="0" fontId="20" fillId="10" borderId="0" xfId="0" applyFont="1" applyFill="1" applyBorder="1" applyAlignment="1">
      <alignment vertical="center" wrapText="1"/>
    </xf>
    <xf numFmtId="0" fontId="20" fillId="10" borderId="22" xfId="0" applyFont="1" applyFill="1" applyBorder="1" applyAlignment="1">
      <alignment vertical="center" wrapText="1"/>
    </xf>
    <xf numFmtId="9" fontId="4" fillId="4" borderId="16" xfId="0" applyNumberFormat="1" applyFont="1" applyFill="1" applyBorder="1" applyAlignment="1">
      <alignment horizontal="left" vertical="center" wrapText="1"/>
    </xf>
    <xf numFmtId="0" fontId="4" fillId="10" borderId="0" xfId="0" applyFont="1" applyFill="1" applyBorder="1"/>
    <xf numFmtId="0" fontId="3" fillId="11" borderId="13" xfId="0" applyNumberFormat="1" applyFont="1" applyFill="1" applyBorder="1"/>
    <xf numFmtId="166" fontId="3" fillId="11" borderId="0" xfId="0" applyNumberFormat="1" applyFont="1" applyFill="1" applyBorder="1"/>
    <xf numFmtId="166" fontId="3" fillId="11" borderId="22" xfId="0" applyNumberFormat="1" applyFont="1" applyFill="1" applyBorder="1"/>
    <xf numFmtId="0" fontId="6" fillId="0" borderId="13" xfId="3" applyNumberFormat="1" applyFont="1" applyBorder="1" applyAlignment="1">
      <alignment horizontal="right"/>
    </xf>
    <xf numFmtId="166" fontId="17" fillId="0" borderId="0" xfId="0" applyNumberFormat="1" applyFont="1" applyBorder="1"/>
    <xf numFmtId="1" fontId="3" fillId="0" borderId="13" xfId="0" applyNumberFormat="1" applyFont="1" applyBorder="1"/>
    <xf numFmtId="166" fontId="17" fillId="0" borderId="22" xfId="0" applyNumberFormat="1" applyFont="1" applyBorder="1"/>
    <xf numFmtId="166" fontId="17" fillId="0" borderId="23" xfId="0" applyNumberFormat="1" applyFont="1" applyBorder="1"/>
    <xf numFmtId="1" fontId="3" fillId="0" borderId="24" xfId="0" applyNumberFormat="1" applyFont="1" applyBorder="1"/>
    <xf numFmtId="166" fontId="17" fillId="0" borderId="25" xfId="0" applyNumberFormat="1" applyFont="1" applyBorder="1"/>
    <xf numFmtId="0" fontId="3" fillId="11" borderId="0" xfId="0" applyFont="1" applyFill="1" applyBorder="1"/>
    <xf numFmtId="0" fontId="4" fillId="11" borderId="0" xfId="0" applyFont="1" applyFill="1" applyBorder="1"/>
    <xf numFmtId="166" fontId="18" fillId="11" borderId="0" xfId="0" applyNumberFormat="1" applyFont="1" applyFill="1" applyBorder="1"/>
    <xf numFmtId="1" fontId="4" fillId="11" borderId="13" xfId="0" applyNumberFormat="1" applyFont="1" applyFill="1" applyBorder="1"/>
    <xf numFmtId="166" fontId="18" fillId="11" borderId="27" xfId="0" applyNumberFormat="1" applyFont="1" applyFill="1" applyBorder="1"/>
    <xf numFmtId="166" fontId="18" fillId="11" borderId="22" xfId="0" applyNumberFormat="1" applyFont="1" applyFill="1" applyBorder="1"/>
    <xf numFmtId="44" fontId="18" fillId="4" borderId="28" xfId="2" applyFont="1" applyFill="1" applyBorder="1" applyAlignment="1">
      <alignment horizontal="right"/>
    </xf>
    <xf numFmtId="0" fontId="3" fillId="2" borderId="2" xfId="0" applyFont="1" applyFill="1" applyBorder="1"/>
    <xf numFmtId="0" fontId="21" fillId="2" borderId="0" xfId="0" applyFont="1" applyFill="1"/>
    <xf numFmtId="0" fontId="4" fillId="2" borderId="0" xfId="0" applyFont="1" applyFill="1"/>
    <xf numFmtId="0" fontId="23" fillId="2" borderId="0" xfId="4" applyFont="1" applyFill="1" applyAlignment="1" applyProtection="1">
      <protection locked="0"/>
    </xf>
    <xf numFmtId="0" fontId="23" fillId="2" borderId="0" xfId="4" applyFont="1" applyFill="1" applyBorder="1" applyAlignment="1" applyProtection="1"/>
    <xf numFmtId="0" fontId="4" fillId="10" borderId="0" xfId="0" applyFont="1" applyFill="1" applyBorder="1" applyAlignment="1">
      <alignment vertical="center"/>
    </xf>
    <xf numFmtId="0" fontId="24" fillId="2" borderId="0" xfId="0" applyFont="1" applyFill="1" applyAlignment="1">
      <alignment horizontal="left" vertical="center"/>
    </xf>
    <xf numFmtId="164" fontId="20" fillId="10" borderId="0" xfId="0" applyNumberFormat="1" applyFont="1" applyFill="1" applyAlignment="1">
      <alignment horizontal="left"/>
    </xf>
    <xf numFmtId="0" fontId="20" fillId="11" borderId="26" xfId="3" applyNumberFormat="1" applyFont="1" applyFill="1" applyBorder="1" applyAlignment="1">
      <alignment horizontal="right"/>
    </xf>
    <xf numFmtId="9" fontId="3" fillId="2" borderId="0" xfId="3" applyFont="1" applyFill="1" applyBorder="1" applyAlignment="1">
      <alignment horizontal="right"/>
    </xf>
    <xf numFmtId="9" fontId="4" fillId="9" borderId="10" xfId="3" applyFont="1" applyFill="1" applyBorder="1" applyAlignment="1">
      <alignment horizontal="right"/>
    </xf>
    <xf numFmtId="0" fontId="0" fillId="2" borderId="0" xfId="0" applyFill="1" applyBorder="1"/>
    <xf numFmtId="0" fontId="4" fillId="8" borderId="0" xfId="0" applyFont="1" applyFill="1" applyAlignment="1">
      <alignment vertical="center"/>
    </xf>
    <xf numFmtId="0" fontId="4" fillId="8" borderId="11" xfId="0" applyFont="1" applyFill="1" applyBorder="1" applyAlignment="1">
      <alignment horizontal="right" vertical="center"/>
    </xf>
    <xf numFmtId="0" fontId="4" fillId="8" borderId="0" xfId="0" applyFont="1" applyFill="1" applyBorder="1" applyAlignment="1">
      <alignment horizontal="right" vertical="center" wrapText="1"/>
    </xf>
    <xf numFmtId="0" fontId="4" fillId="8" borderId="0" xfId="0" applyFont="1" applyFill="1" applyBorder="1" applyAlignment="1">
      <alignment horizontal="right" vertical="center"/>
    </xf>
    <xf numFmtId="164" fontId="14" fillId="9" borderId="29" xfId="0" applyNumberFormat="1" applyFont="1" applyFill="1" applyBorder="1" applyAlignment="1">
      <alignment horizontal="right" vertical="center" wrapText="1"/>
    </xf>
    <xf numFmtId="0" fontId="19" fillId="2" borderId="0" xfId="0" applyFont="1" applyFill="1" applyAlignment="1">
      <alignment vertical="center" wrapText="1"/>
    </xf>
    <xf numFmtId="0" fontId="0" fillId="0" borderId="0" xfId="0" applyAlignment="1">
      <alignment vertical="center" wrapText="1"/>
    </xf>
    <xf numFmtId="0" fontId="0" fillId="0" borderId="0" xfId="0" applyAlignment="1">
      <alignment wrapText="1"/>
    </xf>
  </cellXfs>
  <cellStyles count="5">
    <cellStyle name="Currency" xfId="2" builtinId="4"/>
    <cellStyle name="Hyperlink" xfId="4" builtinId="8"/>
    <cellStyle name="Normal" xfId="0" builtinId="0"/>
    <cellStyle name="Normal 2" xfId="1"/>
    <cellStyle name="Percent" xfId="3" builtinId="5"/>
  </cellStyles>
  <dxfs count="1">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161925</xdr:colOff>
      <xdr:row>27</xdr:row>
      <xdr:rowOff>28575</xdr:rowOff>
    </xdr:from>
    <xdr:to>
      <xdr:col>0</xdr:col>
      <xdr:colOff>2190750</xdr:colOff>
      <xdr:row>33</xdr:row>
      <xdr:rowOff>3873</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61925" y="4638675"/>
          <a:ext cx="2028825" cy="98494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EG/Data%20Processing/2015-2016/Population%20Profiling/Prevalence%20ASR%20Tool/CH%20ASR%20Prevalence%20Tool%20v11%20BUILD.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1.qm.ds.qmul.ac.uk\SMD-TBI\CEG\Data%20Processing\2017-2018\Enhanced%20Services\Tower%20Hamlets\%7bCCG05%7d%20NHS%20Health%20Checks\TH%20NHS%20HC%20(2017-MM-01)%20BUILD.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s1.qm.ds.qmul.ac.uk\SMD-TBI\CEG\Data%20Processing\2017-2018\Enhanced%20Services\Tower%20Hamlets\%7bCCG05%7d%20NHS%20Health%20Checks\TH%20Integrated%20Care%20(01-06-2017)%20v6.0%20BUILD.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QMWSMD3\usr\GPPC\CEG\Data%20Reporting\TH\3_Monthly\Diabetes%20Care%20Package\4.%20Completed%20Reports\2010%2008\August%202010%20Diabetes%20CP%20-%20Dashboard%20v1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s1.qm.ds.qmul.ac.uk\SMD-TBI\CEG\Data%20Processing\2017-2018\Enhanced%20Services\Tower%20Hamlets\%7bCCG05%7d%20NHS%20Health%20Checks\TH%20NHS%20Health%20Checks%20Dashboard%202016-2017%20v1.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actice"/>
      <sheetName val="PrevCompile"/>
      <sheetName val="LOCATIONS"/>
      <sheetName val="PRACTICES"/>
      <sheetName val="ESP_ASR"/>
      <sheetName val="AgeBands"/>
      <sheetName val="At_Risk"/>
      <sheetName val="COPD"/>
      <sheetName val="Asthma"/>
      <sheetName val="Diabetes"/>
      <sheetName val="HeartFailure"/>
      <sheetName val="HyperT"/>
      <sheetName val="CKD"/>
      <sheetName val="CKD&lt;75"/>
      <sheetName val="StrokeTIA"/>
      <sheetName val="AtrialFib"/>
      <sheetName val="PAD"/>
      <sheetName val="CHD"/>
      <sheetName val="SMI-QOF"/>
      <sheetName val="SMI-CEG"/>
      <sheetName val="Dementia"/>
      <sheetName val="Depression"/>
      <sheetName val="LTC Prev Q4+"/>
      <sheetName val="Oct_2014rev"/>
      <sheetName val="Compiled-08"/>
      <sheetName val="Compiled-10"/>
      <sheetName val="Compiled-02"/>
      <sheetName val="Compiled-03"/>
    </sheetNames>
    <sheetDataSet>
      <sheetData sheetId="0"/>
      <sheetData sheetId="1"/>
      <sheetData sheetId="2">
        <row r="2">
          <cell r="B2" t="str">
            <v>AgeBands!$B$8</v>
          </cell>
        </row>
        <row r="3">
          <cell r="B3" t="str">
            <v>AgeBands!$B$8:$AA$8</v>
          </cell>
        </row>
        <row r="4">
          <cell r="B4" t="str">
            <v>AgeBands!$B$8:$B$84</v>
          </cell>
        </row>
        <row r="5">
          <cell r="B5" t="str">
            <v>AgeBands!$B$8:$AA$84</v>
          </cell>
        </row>
        <row r="8">
          <cell r="B8" t="str">
            <v>AgeBands!$B$89:$AA$89</v>
          </cell>
        </row>
        <row r="9">
          <cell r="B9" t="str">
            <v>AgeBands!$B$89:$AA$166</v>
          </cell>
        </row>
        <row r="11">
          <cell r="B11" t="str">
            <v>ESP_ASR!$B$5:$AA$6</v>
          </cell>
        </row>
        <row r="12">
          <cell r="B12" t="str">
            <v>ESP_ASR!$B$6:$AA$6</v>
          </cell>
        </row>
        <row r="13">
          <cell r="B13" t="str">
            <v>ESP_ASR!$B$1:$AA$2</v>
          </cell>
        </row>
        <row r="14">
          <cell r="B14" t="str">
            <v>ESP_ASR!$B$2:$AA$2</v>
          </cell>
        </row>
        <row r="16">
          <cell r="B16" t="str">
            <v>$B$8:$BA$8</v>
          </cell>
        </row>
        <row r="17">
          <cell r="B17" t="str">
            <v>$B$8:$BA$84</v>
          </cell>
        </row>
        <row r="19">
          <cell r="B19" t="str">
            <v>$B$88:$AZ$88</v>
          </cell>
        </row>
        <row r="20">
          <cell r="B20" t="str">
            <v>$B$88:$AZ$162</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erformance"/>
      <sheetName val="Stratification &amp; Registers"/>
      <sheetName val="Networks Trend"/>
      <sheetName val="Networks Summary"/>
      <sheetName val="Borough Detail"/>
      <sheetName val="Payments"/>
      <sheetName val="DATA"/>
      <sheetName val="CONTROL"/>
      <sheetName val="PRACTICE"/>
      <sheetName val="SELECT"/>
      <sheetName val="PRACTICES &amp; NETWORKS"/>
      <sheetName val="TARGETS"/>
    </sheetNames>
    <sheetDataSet>
      <sheetData sheetId="0"/>
      <sheetData sheetId="1"/>
      <sheetData sheetId="2"/>
      <sheetData sheetId="3"/>
      <sheetData sheetId="4"/>
      <sheetData sheetId="5"/>
      <sheetData sheetId="6"/>
      <sheetData sheetId="7">
        <row r="6">
          <cell r="C6" t="str">
            <v>'DATA'!$A$1:$AG$374</v>
          </cell>
        </row>
        <row r="9">
          <cell r="C9" t="str">
            <v>'DATA'!$J$1:$J$374</v>
          </cell>
        </row>
        <row r="10">
          <cell r="C10" t="str">
            <v>'DATA'!$A$1:$A$374</v>
          </cell>
        </row>
        <row r="11">
          <cell r="C11" t="str">
            <v>'DATA'!$A$1:$AG$1</v>
          </cell>
        </row>
        <row r="12">
          <cell r="C12" t="str">
            <v>'DATA'!$B$1:$B$374</v>
          </cell>
        </row>
      </sheetData>
      <sheetData sheetId="8"/>
      <sheetData sheetId="9"/>
      <sheetData sheetId="10"/>
      <sheetData sheetId="1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actice Detail"/>
      <sheetName val="Practice Summary"/>
      <sheetName val="Complex Care"/>
      <sheetName val="LTC Performance"/>
      <sheetName val="LTC Activity"/>
      <sheetName val="Care Planning"/>
      <sheetName val="Registers"/>
      <sheetName val="DATA1"/>
      <sheetName val="DATA2"/>
      <sheetName val="CONTROL"/>
      <sheetName val="PRACTICE"/>
      <sheetName val="INDICATOR"/>
      <sheetName val="HEADERTOGGLE"/>
      <sheetName val="HEADERINFO"/>
      <sheetName val="TRENDTABLE"/>
      <sheetName val="CHART"/>
    </sheetNames>
    <sheetDataSet>
      <sheetData sheetId="0"/>
      <sheetData sheetId="1"/>
      <sheetData sheetId="2"/>
      <sheetData sheetId="3"/>
      <sheetData sheetId="4"/>
      <sheetData sheetId="5"/>
      <sheetData sheetId="6"/>
      <sheetData sheetId="7"/>
      <sheetData sheetId="8"/>
      <sheetData sheetId="9">
        <row r="8">
          <cell r="C8" t="str">
            <v>'DATA1'!$J$1:$J$124</v>
          </cell>
        </row>
        <row r="9">
          <cell r="C9" t="str">
            <v>'DATA1'!$A$1:$A$124</v>
          </cell>
        </row>
        <row r="10">
          <cell r="C10" t="str">
            <v>'DATA1'!$A$1:$BM$1</v>
          </cell>
        </row>
        <row r="11">
          <cell r="C11" t="str">
            <v>'DATA1'!$B$1:$B$124</v>
          </cell>
        </row>
      </sheetData>
      <sheetData sheetId="10"/>
      <sheetData sheetId="11"/>
      <sheetData sheetId="12"/>
      <sheetData sheetId="13"/>
      <sheetData sheetId="14"/>
      <sheetData sheetId="1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page"/>
      <sheetName val="LES dashboard"/>
      <sheetName val="Other indicators"/>
      <sheetName val="Practice size and LAP"/>
      <sheetName val="Calculations"/>
      <sheetName val="Pivot"/>
      <sheetName val="Raw Data from EMISWeb"/>
      <sheetName val="Notes"/>
      <sheetName val="August 2010 Diabetes CP - Dashb"/>
    </sheetNames>
    <sheetDataSet>
      <sheetData sheetId="0" refreshError="1"/>
      <sheetData sheetId="1"/>
      <sheetData sheetId="2" refreshError="1"/>
      <sheetData sheetId="3">
        <row r="4">
          <cell r="B4" t="str">
            <v>F84081</v>
          </cell>
          <cell r="C4" t="str">
            <v>LAP 2</v>
          </cell>
          <cell r="D4" t="str">
            <v>Spitalfields Practice</v>
          </cell>
          <cell r="E4" t="str">
            <v>F84081</v>
          </cell>
          <cell r="G4">
            <v>13133</v>
          </cell>
        </row>
        <row r="5">
          <cell r="B5" t="str">
            <v>F84079</v>
          </cell>
          <cell r="C5" t="str">
            <v>LAP 4</v>
          </cell>
          <cell r="D5" t="str">
            <v>Wapping Health Centre</v>
          </cell>
          <cell r="E5" t="str">
            <v>F84079</v>
          </cell>
          <cell r="G5">
            <v>9002</v>
          </cell>
        </row>
        <row r="6">
          <cell r="B6" t="str">
            <v>F84087</v>
          </cell>
          <cell r="C6" t="str">
            <v>LAP 3</v>
          </cell>
          <cell r="D6" t="str">
            <v>Stepney Medical Practice</v>
          </cell>
          <cell r="E6" t="str">
            <v>F84087</v>
          </cell>
          <cell r="G6">
            <v>9564</v>
          </cell>
        </row>
        <row r="7">
          <cell r="B7" t="str">
            <v>F84710</v>
          </cell>
          <cell r="C7" t="str">
            <v>LAP 8</v>
          </cell>
          <cell r="D7" t="str">
            <v>Island Health</v>
          </cell>
          <cell r="E7" t="str">
            <v>F84710</v>
          </cell>
          <cell r="G7">
            <v>11972</v>
          </cell>
        </row>
        <row r="8">
          <cell r="B8" t="str">
            <v>F84031</v>
          </cell>
          <cell r="C8" t="str">
            <v>LAP 4</v>
          </cell>
          <cell r="D8" t="str">
            <v>The Jubilee Street Practice</v>
          </cell>
          <cell r="E8" t="str">
            <v>F84031</v>
          </cell>
          <cell r="G8">
            <v>10703</v>
          </cell>
        </row>
        <row r="9">
          <cell r="B9" t="str">
            <v>F84044</v>
          </cell>
          <cell r="C9" t="str">
            <v>LAP 5</v>
          </cell>
          <cell r="D9" t="str">
            <v>Harley Grove Medical Centre</v>
          </cell>
          <cell r="E9" t="str">
            <v>F84044</v>
          </cell>
          <cell r="G9">
            <v>5724</v>
          </cell>
        </row>
        <row r="10">
          <cell r="B10" t="str">
            <v>F84054</v>
          </cell>
          <cell r="C10" t="str">
            <v>LAP 7</v>
          </cell>
          <cell r="D10" t="str">
            <v>Gill Street Health Centre</v>
          </cell>
          <cell r="E10" t="str">
            <v>F84054</v>
          </cell>
          <cell r="G10">
            <v>10849</v>
          </cell>
        </row>
        <row r="11">
          <cell r="B11" t="str">
            <v>F84062</v>
          </cell>
          <cell r="C11" t="str">
            <v>LAP 7</v>
          </cell>
          <cell r="D11" t="str">
            <v>Chrisp Street Health Centre</v>
          </cell>
          <cell r="E11" t="str">
            <v>F84062</v>
          </cell>
          <cell r="G11">
            <v>12691</v>
          </cell>
        </row>
        <row r="12">
          <cell r="B12" t="str">
            <v>F84034</v>
          </cell>
          <cell r="C12" t="str">
            <v>LAP 5</v>
          </cell>
          <cell r="D12" t="str">
            <v>St Stephens Health Centre</v>
          </cell>
          <cell r="E12" t="str">
            <v>F84034</v>
          </cell>
          <cell r="G12">
            <v>12205</v>
          </cell>
        </row>
        <row r="13">
          <cell r="B13" t="str">
            <v>F84016</v>
          </cell>
          <cell r="C13" t="str">
            <v>LAP 1</v>
          </cell>
          <cell r="D13" t="str">
            <v>The Mission Practice</v>
          </cell>
          <cell r="E13" t="str">
            <v>F84016</v>
          </cell>
          <cell r="G13">
            <v>10306</v>
          </cell>
        </row>
        <row r="14">
          <cell r="B14" t="str">
            <v>F84731</v>
          </cell>
          <cell r="C14" t="str">
            <v>LAP 4</v>
          </cell>
          <cell r="D14" t="str">
            <v>St Catherines Docks Practice</v>
          </cell>
          <cell r="E14" t="str">
            <v>F84731</v>
          </cell>
          <cell r="G14">
            <v>1932</v>
          </cell>
        </row>
        <row r="15">
          <cell r="B15" t="str">
            <v>F84676</v>
          </cell>
          <cell r="C15" t="str">
            <v>LAP 6</v>
          </cell>
          <cell r="D15" t="str">
            <v>Stroudley Walk Health Centre</v>
          </cell>
          <cell r="E15" t="str">
            <v>F84676</v>
          </cell>
          <cell r="G15">
            <v>4038</v>
          </cell>
        </row>
        <row r="16">
          <cell r="B16" t="str">
            <v>F84656</v>
          </cell>
          <cell r="C16" t="str">
            <v>LAP 8</v>
          </cell>
          <cell r="D16" t="str">
            <v>Docklands Medical Centre</v>
          </cell>
          <cell r="E16" t="str">
            <v>F84656</v>
          </cell>
          <cell r="G16">
            <v>5403</v>
          </cell>
        </row>
        <row r="17">
          <cell r="B17" t="str">
            <v>F84647</v>
          </cell>
          <cell r="C17" t="str">
            <v>LAP 8</v>
          </cell>
          <cell r="D17" t="str">
            <v>Island Medical Centre</v>
          </cell>
          <cell r="E17" t="str">
            <v>F84647</v>
          </cell>
          <cell r="G17">
            <v>3592</v>
          </cell>
        </row>
        <row r="18">
          <cell r="B18" t="str">
            <v>F84682</v>
          </cell>
          <cell r="C18" t="str">
            <v>LAP 4</v>
          </cell>
          <cell r="D18" t="str">
            <v>East One Health</v>
          </cell>
          <cell r="E18" t="str">
            <v>F84682</v>
          </cell>
          <cell r="G18">
            <v>9175</v>
          </cell>
        </row>
        <row r="19">
          <cell r="B19" t="str">
            <v>F84030</v>
          </cell>
          <cell r="C19" t="str">
            <v>LAP 5</v>
          </cell>
          <cell r="D19" t="str">
            <v>Ruston Street Clinic</v>
          </cell>
          <cell r="E19" t="str">
            <v>F84030</v>
          </cell>
          <cell r="G19">
            <v>2898</v>
          </cell>
        </row>
        <row r="20">
          <cell r="B20" t="str">
            <v>F84067</v>
          </cell>
          <cell r="C20" t="str">
            <v>LAP 6</v>
          </cell>
          <cell r="D20" t="str">
            <v>Devons Road Surgery</v>
          </cell>
          <cell r="E20" t="str">
            <v>F84067</v>
          </cell>
          <cell r="G20">
            <v>2635</v>
          </cell>
        </row>
        <row r="21">
          <cell r="B21" t="str">
            <v>F84118</v>
          </cell>
          <cell r="C21" t="str">
            <v>LAP 6</v>
          </cell>
          <cell r="D21" t="str">
            <v>Merchant Street Surgery</v>
          </cell>
          <cell r="E21" t="str">
            <v>F84118</v>
          </cell>
          <cell r="G21">
            <v>4558</v>
          </cell>
        </row>
        <row r="22">
          <cell r="B22" t="str">
            <v>F84123</v>
          </cell>
          <cell r="C22" t="str">
            <v>LAP 1</v>
          </cell>
          <cell r="D22" t="str">
            <v>Globe Town Surgery</v>
          </cell>
          <cell r="E22" t="str">
            <v>F84123</v>
          </cell>
          <cell r="G22">
            <v>11977</v>
          </cell>
        </row>
        <row r="23">
          <cell r="B23" t="str">
            <v>F84055</v>
          </cell>
          <cell r="C23" t="str">
            <v>LAP 5</v>
          </cell>
          <cell r="D23" t="str">
            <v>3 Ivanhoe House</v>
          </cell>
          <cell r="E23" t="str">
            <v>F84055</v>
          </cell>
          <cell r="G23">
            <v>3459</v>
          </cell>
        </row>
        <row r="24">
          <cell r="B24" t="str">
            <v>F84718</v>
          </cell>
          <cell r="C24" t="str">
            <v>LAP 2</v>
          </cell>
          <cell r="D24" t="str">
            <v>The Blithehale Medical Centre</v>
          </cell>
          <cell r="E24" t="str">
            <v>F84718</v>
          </cell>
          <cell r="G24">
            <v>6322</v>
          </cell>
        </row>
        <row r="25">
          <cell r="B25" t="str">
            <v>F84046</v>
          </cell>
          <cell r="C25" t="str">
            <v>LAP 3</v>
          </cell>
          <cell r="D25" t="str">
            <v>Brayford Square Surgery</v>
          </cell>
          <cell r="E25" t="str">
            <v>F84046</v>
          </cell>
          <cell r="G25">
            <v>3374</v>
          </cell>
        </row>
        <row r="26">
          <cell r="B26" t="str">
            <v>Y00212</v>
          </cell>
          <cell r="C26" t="str">
            <v>LAP 1</v>
          </cell>
          <cell r="D26" t="str">
            <v>Pollard Row Surgery PMS</v>
          </cell>
          <cell r="E26" t="str">
            <v>Y00212</v>
          </cell>
          <cell r="G26">
            <v>4607</v>
          </cell>
        </row>
        <row r="27">
          <cell r="B27" t="str">
            <v>F841229B1G</v>
          </cell>
          <cell r="C27" t="str">
            <v>LAP 6</v>
          </cell>
          <cell r="D27" t="str">
            <v>Bromley-by-Bow</v>
          </cell>
          <cell r="E27" t="str">
            <v>F84122</v>
          </cell>
          <cell r="F27" t="str">
            <v>9B1G</v>
          </cell>
          <cell r="G27">
            <v>7001</v>
          </cell>
        </row>
        <row r="28">
          <cell r="B28" t="str">
            <v>F841229B1F</v>
          </cell>
          <cell r="C28" t="str">
            <v>LAP 2</v>
          </cell>
          <cell r="D28" t="str">
            <v>XX Place</v>
          </cell>
          <cell r="E28" t="str">
            <v>F84122</v>
          </cell>
          <cell r="F28" t="str">
            <v>9B1F</v>
          </cell>
          <cell r="G28">
            <v>8215</v>
          </cell>
        </row>
        <row r="29">
          <cell r="B29" t="str">
            <v>F84051</v>
          </cell>
          <cell r="C29" t="str">
            <v>LAP 1</v>
          </cell>
          <cell r="D29" t="str">
            <v>Strouts Place Medical Centre</v>
          </cell>
          <cell r="E29" t="str">
            <v>F84051</v>
          </cell>
          <cell r="G29">
            <v>4135</v>
          </cell>
        </row>
        <row r="30">
          <cell r="B30" t="str">
            <v>F84698</v>
          </cell>
          <cell r="C30" t="str">
            <v>LAP 7</v>
          </cell>
          <cell r="D30" t="str">
            <v>Aberfeldy Practice</v>
          </cell>
          <cell r="E30" t="str">
            <v>F84698</v>
          </cell>
          <cell r="G30">
            <v>5223</v>
          </cell>
        </row>
        <row r="31">
          <cell r="B31" t="str">
            <v>F84039</v>
          </cell>
          <cell r="C31" t="str">
            <v>LAP 3</v>
          </cell>
          <cell r="D31" t="str">
            <v>Shah Jalal Medical Centre</v>
          </cell>
          <cell r="E31" t="str">
            <v>F84039</v>
          </cell>
          <cell r="G31">
            <v>7090</v>
          </cell>
        </row>
        <row r="32">
          <cell r="B32" t="str">
            <v>F84702</v>
          </cell>
          <cell r="C32" t="str">
            <v>LAP 7</v>
          </cell>
          <cell r="D32" t="str">
            <v>All Saints Medical Practice</v>
          </cell>
          <cell r="E32" t="str">
            <v>F84702</v>
          </cell>
          <cell r="G32">
            <v>6919</v>
          </cell>
        </row>
        <row r="33">
          <cell r="B33" t="str">
            <v>F84714</v>
          </cell>
          <cell r="C33" t="str">
            <v>LAP 6</v>
          </cell>
          <cell r="D33" t="str">
            <v>St Pauls Way Medical Centre</v>
          </cell>
          <cell r="E33" t="str">
            <v>F84714</v>
          </cell>
          <cell r="G33">
            <v>11041</v>
          </cell>
        </row>
        <row r="34">
          <cell r="B34" t="str">
            <v>F84114</v>
          </cell>
          <cell r="C34" t="str">
            <v>LAP 3</v>
          </cell>
          <cell r="D34" t="str">
            <v>Tower Medical Centre</v>
          </cell>
          <cell r="E34" t="str">
            <v>F84114</v>
          </cell>
          <cell r="G34">
            <v>6444</v>
          </cell>
        </row>
        <row r="35">
          <cell r="B35" t="str">
            <v>F84025</v>
          </cell>
          <cell r="C35" t="str">
            <v>LAP 7</v>
          </cell>
          <cell r="D35" t="str">
            <v>Gough Walk Surgery</v>
          </cell>
          <cell r="E35" t="str">
            <v>F84025</v>
          </cell>
          <cell r="G35">
            <v>3681</v>
          </cell>
        </row>
        <row r="36">
          <cell r="B36" t="str">
            <v>F84733</v>
          </cell>
          <cell r="C36" t="str">
            <v>LAP 2</v>
          </cell>
          <cell r="D36" t="str">
            <v>Health E1</v>
          </cell>
          <cell r="E36" t="str">
            <v>F84733</v>
          </cell>
          <cell r="G36">
            <v>1708</v>
          </cell>
        </row>
        <row r="37">
          <cell r="B37" t="str">
            <v>F84747</v>
          </cell>
          <cell r="C37" t="str">
            <v>LAP 8</v>
          </cell>
          <cell r="D37" t="str">
            <v>The Barkantine Practice</v>
          </cell>
          <cell r="E37" t="str">
            <v>F84747</v>
          </cell>
          <cell r="G37">
            <v>14062</v>
          </cell>
        </row>
        <row r="38">
          <cell r="B38" t="str">
            <v>F84696</v>
          </cell>
          <cell r="C38" t="str">
            <v>LAP 5</v>
          </cell>
          <cell r="D38" t="str">
            <v>The Tredegar Practice</v>
          </cell>
          <cell r="E38" t="str">
            <v>F84696</v>
          </cell>
          <cell r="G38">
            <v>3504</v>
          </cell>
        </row>
        <row r="39">
          <cell r="B39" t="str">
            <v>F84012</v>
          </cell>
          <cell r="C39" t="str">
            <v>LAP 2</v>
          </cell>
          <cell r="D39" t="str">
            <v>Albion Health Centre</v>
          </cell>
          <cell r="E39" t="str">
            <v>F84012</v>
          </cell>
          <cell r="G39">
            <v>8840</v>
          </cell>
        </row>
      </sheetData>
      <sheetData sheetId="4"/>
      <sheetData sheetId="5"/>
      <sheetData sheetId="6"/>
      <sheetData sheetId="7" refreshError="1"/>
      <sheetData sheetId="8"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iled-06"/>
      <sheetName val="Compiled-05"/>
      <sheetName val="Compiled-04"/>
      <sheetName val="Compiled-03-2015"/>
      <sheetName val="Compiled 0916"/>
      <sheetName val="Compiled_08_1617"/>
      <sheetName val="Compiled_05_16"/>
      <sheetName val="Compiled_04_16"/>
      <sheetName val="Compiled_06_1617"/>
      <sheetName val="Compiled-03-16"/>
      <sheetName val="Compiled July 2016"/>
      <sheetName val="Compiled 11_16"/>
      <sheetName val="Compiled 10_16 v2"/>
      <sheetName val="Compiled 10_16"/>
      <sheetName val="Compiled 03-2017"/>
      <sheetName val="Compiled 02-2017"/>
      <sheetName val="Compiled 01-2017"/>
      <sheetName val="Compiled 12-2016"/>
      <sheetName val="Registers"/>
      <sheetName val="Performance"/>
      <sheetName val="Stratification"/>
      <sheetName val="Networks Trend"/>
      <sheetName val="Networks Summary"/>
      <sheetName val="Payments"/>
      <sheetName val="Borough Detail"/>
      <sheetName val="LOCATIONS"/>
      <sheetName val="Data"/>
      <sheetName val="Control"/>
      <sheetName val="PRACTICES"/>
      <sheetName val="HEADERS2"/>
      <sheetName val="SELECT"/>
      <sheetName val="TARGETS"/>
      <sheetName val="REGCHART"/>
      <sheetName val="PERFORMCHART"/>
      <sheetName val="STRATCHART"/>
      <sheetName val="NETWORKCHART"/>
      <sheetName val="PAYMENT"/>
      <sheetName val="BLANK"/>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ow r="26">
          <cell r="E26" t="str">
            <v>'STRATCHART'!$C$7:$O$7</v>
          </cell>
        </row>
        <row r="27">
          <cell r="E27" t="str">
            <v>'STRATCHART'!$C$20:$O$20</v>
          </cell>
        </row>
        <row r="28">
          <cell r="E28" t="str">
            <v>'STRATCHART'!$C$33:$O$33</v>
          </cell>
        </row>
        <row r="29">
          <cell r="E29" t="e">
            <v>#N/A</v>
          </cell>
        </row>
        <row r="30">
          <cell r="E30" t="e">
            <v>#N/A</v>
          </cell>
        </row>
        <row r="33">
          <cell r="E33" t="str">
            <v>'PERFORMCHART'!$C$7:$O$7</v>
          </cell>
        </row>
        <row r="34">
          <cell r="E34" t="str">
            <v>'PERFORMCHART'!$C$20:$O$20</v>
          </cell>
        </row>
        <row r="35">
          <cell r="E35" t="str">
            <v>'PERFORMCHART'!$C$33:$O$33</v>
          </cell>
        </row>
        <row r="36">
          <cell r="E36" t="str">
            <v>'PERFORMCHART'!$C$46:$O$46</v>
          </cell>
        </row>
        <row r="37">
          <cell r="E37" t="str">
            <v>'PERFORMCHART'!$C$59:$O$59</v>
          </cell>
        </row>
        <row r="42">
          <cell r="E42" t="str">
            <v>'REGCHART'!$C$7:$O$7</v>
          </cell>
        </row>
        <row r="43">
          <cell r="E43" t="str">
            <v>'REGCHART'!$C$20:$O$20</v>
          </cell>
        </row>
        <row r="44">
          <cell r="E44" t="str">
            <v>'REGCHART'!$C$33:$O$33</v>
          </cell>
        </row>
        <row r="47">
          <cell r="E47" t="str">
            <v>'REGCHART'!$C$72:$O$72</v>
          </cell>
        </row>
        <row r="48">
          <cell r="E48" t="str">
            <v>'REGCHART'!$C$85:$O$85</v>
          </cell>
        </row>
        <row r="49">
          <cell r="E49" t="e">
            <v>#N/A</v>
          </cell>
        </row>
        <row r="50">
          <cell r="E50" t="e">
            <v>#N/A</v>
          </cell>
        </row>
      </sheetData>
      <sheetData sheetId="31"/>
      <sheetData sheetId="32"/>
      <sheetData sheetId="33"/>
      <sheetData sheetId="34"/>
      <sheetData sheetId="35"/>
      <sheetData sheetId="36"/>
      <sheetData sheetId="37"/>
    </sheetDataSet>
  </externalBook>
</externalLink>
</file>

<file path=xl/theme/theme1.xml><?xml version="1.0" encoding="utf-8"?>
<a:theme xmlns:a="http://schemas.openxmlformats.org/drawingml/2006/main" name="Office Them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a.gutierrez@qmul.ac.uk" TargetMode="External"/><Relationship Id="rId1" Type="http://schemas.openxmlformats.org/officeDocument/2006/relationships/hyperlink" Target="http://www.blizard.qmul.ac.uk/ceg-home.html" TargetMode="External"/><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K58"/>
  <sheetViews>
    <sheetView tabSelected="1" zoomScale="80" zoomScaleNormal="80" workbookViewId="0">
      <selection activeCell="H12" sqref="H12"/>
    </sheetView>
  </sheetViews>
  <sheetFormatPr defaultColWidth="0" defaultRowHeight="12.75" customHeight="1" zeroHeight="1" x14ac:dyDescent="0.35"/>
  <cols>
    <col min="1" max="1" width="1.7265625" style="140" customWidth="1"/>
    <col min="2" max="2" width="11.453125" style="140" customWidth="1"/>
    <col min="3" max="3" width="36" style="140" bestFit="1" customWidth="1"/>
    <col min="4" max="4" width="12" style="140" bestFit="1" customWidth="1"/>
    <col min="5" max="5" width="12" style="140" customWidth="1"/>
    <col min="6" max="10" width="14" style="140" customWidth="1"/>
    <col min="11" max="11" width="5.7265625" style="140" customWidth="1"/>
    <col min="12" max="16384" width="9.1796875" style="140" hidden="1"/>
  </cols>
  <sheetData>
    <row r="1" spans="2:10" s="1" customFormat="1" ht="18.5" x14ac:dyDescent="0.45">
      <c r="B1" s="61" t="s">
        <v>192</v>
      </c>
      <c r="E1" s="56" t="s">
        <v>90</v>
      </c>
      <c r="F1" s="56" t="s">
        <v>149</v>
      </c>
      <c r="G1" s="56" t="s">
        <v>149</v>
      </c>
      <c r="H1" s="56" t="s">
        <v>149</v>
      </c>
      <c r="I1" s="56" t="s">
        <v>149</v>
      </c>
      <c r="J1" s="56" t="s">
        <v>175</v>
      </c>
    </row>
    <row r="2" spans="2:10" s="1" customFormat="1" ht="12.75" customHeight="1" x14ac:dyDescent="0.35">
      <c r="B2" s="63" t="s">
        <v>130</v>
      </c>
      <c r="C2" s="63" t="s">
        <v>131</v>
      </c>
      <c r="D2" s="63" t="s">
        <v>132</v>
      </c>
      <c r="E2" s="69" t="s">
        <v>129</v>
      </c>
      <c r="F2" s="64" t="s">
        <v>145</v>
      </c>
      <c r="G2" s="64" t="s">
        <v>146</v>
      </c>
      <c r="H2" s="64" t="s">
        <v>147</v>
      </c>
      <c r="I2" s="64" t="s">
        <v>148</v>
      </c>
      <c r="J2" s="64" t="s">
        <v>174</v>
      </c>
    </row>
    <row r="3" spans="2:10" s="1" customFormat="1" ht="12.75" customHeight="1" x14ac:dyDescent="0.35">
      <c r="B3" s="65"/>
      <c r="C3" s="65"/>
      <c r="D3" s="65"/>
      <c r="E3" s="70">
        <f ca="1">MAX(REL_D)</f>
        <v>44287</v>
      </c>
      <c r="F3" s="68">
        <v>44013</v>
      </c>
      <c r="G3" s="68">
        <v>44105</v>
      </c>
      <c r="H3" s="68">
        <v>44197</v>
      </c>
      <c r="I3" s="68">
        <v>44287</v>
      </c>
      <c r="J3" s="68"/>
    </row>
    <row r="4" spans="2:10" s="1" customFormat="1" ht="12.75" customHeight="1" x14ac:dyDescent="0.35">
      <c r="B4" s="2" t="s">
        <v>1</v>
      </c>
      <c r="C4" s="3" t="s">
        <v>2</v>
      </c>
      <c r="D4" s="2" t="s">
        <v>1</v>
      </c>
      <c r="E4" s="71">
        <f t="shared" ref="E4:E11" ca="1" si="0">SUMIFS(OFFSET(REL_D,,MATCH(E$1,IND,0)-1),REL_D,$E$3,IF(LEFT($D4,1)="N",NwID,OrgID),$D4)</f>
        <v>45740</v>
      </c>
      <c r="F4" s="53">
        <f ca="1">SUMIFS(OFFSET(REL_D,,MATCH(F$1,IND,0)-1),REL_D,F$3,IF(LEFT($D4,1)="N",NwID,OrgID),$D4)</f>
        <v>42</v>
      </c>
      <c r="G4" s="53">
        <f t="shared" ref="F4:I11" ca="1" si="1">SUMIFS(OFFSET(REL_D,,MATCH(G$1,IND,0)-1),REL_D,G$3,IF(LEFT($D4,1)="N",NwID,OrgID),$D4)</f>
        <v>32</v>
      </c>
      <c r="H4" s="53">
        <f t="shared" ca="1" si="1"/>
        <v>18</v>
      </c>
      <c r="I4" s="53">
        <f t="shared" ca="1" si="1"/>
        <v>23</v>
      </c>
      <c r="J4" s="53">
        <f ca="1">SUM(F4:I4)</f>
        <v>115</v>
      </c>
    </row>
    <row r="5" spans="2:10" s="1" customFormat="1" ht="12.75" customHeight="1" x14ac:dyDescent="0.35">
      <c r="B5" s="2" t="s">
        <v>3</v>
      </c>
      <c r="C5" s="3" t="s">
        <v>4</v>
      </c>
      <c r="D5" s="2" t="s">
        <v>3</v>
      </c>
      <c r="E5" s="71">
        <f t="shared" ca="1" si="0"/>
        <v>38797</v>
      </c>
      <c r="F5" s="53">
        <f t="shared" ca="1" si="1"/>
        <v>74</v>
      </c>
      <c r="G5" s="53">
        <f t="shared" ca="1" si="1"/>
        <v>50</v>
      </c>
      <c r="H5" s="53">
        <f t="shared" ca="1" si="1"/>
        <v>56</v>
      </c>
      <c r="I5" s="53">
        <f t="shared" ca="1" si="1"/>
        <v>57</v>
      </c>
      <c r="J5" s="53">
        <f t="shared" ref="J5:J48" ca="1" si="2">SUM(F5:I5)</f>
        <v>237</v>
      </c>
    </row>
    <row r="6" spans="2:10" s="1" customFormat="1" ht="12.75" customHeight="1" x14ac:dyDescent="0.35">
      <c r="B6" s="2" t="s">
        <v>5</v>
      </c>
      <c r="C6" s="3" t="s">
        <v>6</v>
      </c>
      <c r="D6" s="2" t="s">
        <v>5</v>
      </c>
      <c r="E6" s="71">
        <f t="shared" ca="1" si="0"/>
        <v>34296</v>
      </c>
      <c r="F6" s="53">
        <f t="shared" ca="1" si="1"/>
        <v>80</v>
      </c>
      <c r="G6" s="53">
        <f t="shared" ca="1" si="1"/>
        <v>67</v>
      </c>
      <c r="H6" s="53">
        <f t="shared" ca="1" si="1"/>
        <v>38</v>
      </c>
      <c r="I6" s="53">
        <f t="shared" ca="1" si="1"/>
        <v>46</v>
      </c>
      <c r="J6" s="53">
        <f t="shared" ca="1" si="2"/>
        <v>231</v>
      </c>
    </row>
    <row r="7" spans="2:10" s="1" customFormat="1" ht="12.75" customHeight="1" x14ac:dyDescent="0.35">
      <c r="B7" s="2" t="s">
        <v>7</v>
      </c>
      <c r="C7" s="3" t="s">
        <v>8</v>
      </c>
      <c r="D7" s="2" t="s">
        <v>7</v>
      </c>
      <c r="E7" s="71">
        <f t="shared" ca="1" si="0"/>
        <v>38899</v>
      </c>
      <c r="F7" s="53">
        <f t="shared" ca="1" si="1"/>
        <v>65</v>
      </c>
      <c r="G7" s="53">
        <f t="shared" ca="1" si="1"/>
        <v>73</v>
      </c>
      <c r="H7" s="53">
        <f t="shared" ca="1" si="1"/>
        <v>44</v>
      </c>
      <c r="I7" s="53">
        <f t="shared" ca="1" si="1"/>
        <v>29</v>
      </c>
      <c r="J7" s="53">
        <f t="shared" ca="1" si="2"/>
        <v>211</v>
      </c>
    </row>
    <row r="8" spans="2:10" s="1" customFormat="1" ht="12.75" customHeight="1" x14ac:dyDescent="0.35">
      <c r="B8" s="2" t="s">
        <v>9</v>
      </c>
      <c r="C8" s="3" t="s">
        <v>10</v>
      </c>
      <c r="D8" s="2" t="s">
        <v>9</v>
      </c>
      <c r="E8" s="71">
        <f t="shared" ca="1" si="0"/>
        <v>34275</v>
      </c>
      <c r="F8" s="53">
        <f t="shared" ca="1" si="1"/>
        <v>53</v>
      </c>
      <c r="G8" s="53">
        <f t="shared" ca="1" si="1"/>
        <v>46</v>
      </c>
      <c r="H8" s="53">
        <f t="shared" ca="1" si="1"/>
        <v>29</v>
      </c>
      <c r="I8" s="53">
        <f t="shared" ca="1" si="1"/>
        <v>26</v>
      </c>
      <c r="J8" s="53">
        <f t="shared" ca="1" si="2"/>
        <v>154</v>
      </c>
    </row>
    <row r="9" spans="2:10" s="1" customFormat="1" ht="12.75" customHeight="1" x14ac:dyDescent="0.35">
      <c r="B9" s="2" t="s">
        <v>11</v>
      </c>
      <c r="C9" s="3" t="s">
        <v>12</v>
      </c>
      <c r="D9" s="2" t="s">
        <v>11</v>
      </c>
      <c r="E9" s="71">
        <f t="shared" ca="1" si="0"/>
        <v>55363</v>
      </c>
      <c r="F9" s="53">
        <f t="shared" ca="1" si="1"/>
        <v>124</v>
      </c>
      <c r="G9" s="53">
        <f t="shared" ca="1" si="1"/>
        <v>130</v>
      </c>
      <c r="H9" s="53">
        <f t="shared" ca="1" si="1"/>
        <v>75</v>
      </c>
      <c r="I9" s="53">
        <f t="shared" ca="1" si="1"/>
        <v>82</v>
      </c>
      <c r="J9" s="53">
        <f t="shared" ca="1" si="2"/>
        <v>411</v>
      </c>
    </row>
    <row r="10" spans="2:10" s="1" customFormat="1" ht="12.75" customHeight="1" x14ac:dyDescent="0.35">
      <c r="B10" s="2" t="s">
        <v>13</v>
      </c>
      <c r="C10" s="3" t="s">
        <v>14</v>
      </c>
      <c r="D10" s="2" t="s">
        <v>13</v>
      </c>
      <c r="E10" s="71">
        <f t="shared" ca="1" si="0"/>
        <v>48343</v>
      </c>
      <c r="F10" s="53">
        <f t="shared" ca="1" si="1"/>
        <v>121</v>
      </c>
      <c r="G10" s="53">
        <f t="shared" ca="1" si="1"/>
        <v>81</v>
      </c>
      <c r="H10" s="53">
        <f t="shared" ca="1" si="1"/>
        <v>70</v>
      </c>
      <c r="I10" s="53">
        <f t="shared" ca="1" si="1"/>
        <v>58</v>
      </c>
      <c r="J10" s="53">
        <f t="shared" ca="1" si="2"/>
        <v>330</v>
      </c>
    </row>
    <row r="11" spans="2:10" s="1" customFormat="1" ht="12.75" customHeight="1" x14ac:dyDescent="0.35">
      <c r="B11" s="2" t="s">
        <v>15</v>
      </c>
      <c r="C11" s="3" t="s">
        <v>16</v>
      </c>
      <c r="D11" s="2" t="s">
        <v>15</v>
      </c>
      <c r="E11" s="71">
        <f t="shared" ca="1" si="0"/>
        <v>56009</v>
      </c>
      <c r="F11" s="53">
        <f t="shared" ca="1" si="1"/>
        <v>121</v>
      </c>
      <c r="G11" s="53">
        <f t="shared" ca="1" si="1"/>
        <v>112</v>
      </c>
      <c r="H11" s="53">
        <f t="shared" ca="1" si="1"/>
        <v>75</v>
      </c>
      <c r="I11" s="53">
        <f t="shared" ca="1" si="1"/>
        <v>100</v>
      </c>
      <c r="J11" s="53">
        <f t="shared" ca="1" si="2"/>
        <v>408</v>
      </c>
    </row>
    <row r="12" spans="2:10" s="1" customFormat="1" ht="12.75" customHeight="1" x14ac:dyDescent="0.35">
      <c r="B12" s="66"/>
      <c r="C12" s="66"/>
      <c r="D12" s="66" t="s">
        <v>17</v>
      </c>
      <c r="E12" s="72">
        <f ca="1">SUM(E4:E11)</f>
        <v>351722</v>
      </c>
      <c r="F12" s="67">
        <f ca="1">SUM(F4:F11)</f>
        <v>680</v>
      </c>
      <c r="G12" s="67">
        <f ca="1">SUM(G4:G11)</f>
        <v>591</v>
      </c>
      <c r="H12" s="67">
        <f ca="1">SUM(H4:H11)</f>
        <v>405</v>
      </c>
      <c r="I12" s="67">
        <f ca="1">SUM(I4:I11)</f>
        <v>421</v>
      </c>
      <c r="J12" s="67">
        <f t="shared" ca="1" si="2"/>
        <v>2097</v>
      </c>
    </row>
    <row r="13" spans="2:10" s="1" customFormat="1" ht="12.75" customHeight="1" x14ac:dyDescent="0.35">
      <c r="B13" s="3" t="str">
        <f>VLOOKUP(D13,PRACTICE!A1:E44,5,0)</f>
        <v>NW5</v>
      </c>
      <c r="C13" s="3" t="str">
        <f>VLOOKUP(D13,PRACTICE!A1:E44, 2, 0)</f>
        <v>Harley Grove Medical Centre</v>
      </c>
      <c r="D13" s="3" t="s">
        <v>53</v>
      </c>
      <c r="E13" s="71">
        <f t="shared" ref="E13:E47" ca="1" si="3">SUMIFS(OFFSET(REL_D,,MATCH(E$1,IND,0)-1),REL_D,$E$3,IF(LEFT($D13,1)="N",NwID,OrgID),$D13)</f>
        <v>7631</v>
      </c>
      <c r="F13" s="53">
        <f t="shared" ref="F13:I31" ca="1" si="4">SUMIFS(OFFSET(REL_D,,MATCH(F$1,IND,0)-1),REL_D,F$3,IF(LEFT($D13,1)="N",NwID,OrgID),$D13)</f>
        <v>5</v>
      </c>
      <c r="G13" s="53">
        <f t="shared" ca="1" si="4"/>
        <v>5</v>
      </c>
      <c r="H13" s="53">
        <f t="shared" ca="1" si="4"/>
        <v>3</v>
      </c>
      <c r="I13" s="53">
        <f t="shared" ca="1" si="4"/>
        <v>1</v>
      </c>
      <c r="J13" s="53">
        <f t="shared" ca="1" si="2"/>
        <v>14</v>
      </c>
    </row>
    <row r="14" spans="2:10" s="1" customFormat="1" ht="12.75" customHeight="1" x14ac:dyDescent="0.35">
      <c r="B14" s="3" t="str">
        <f>VLOOKUP(D14,PRACTICE!A2:E45,5,0)</f>
        <v>NW5</v>
      </c>
      <c r="C14" s="3" t="str">
        <f>VLOOKUP(D14,PRACTICE!A2:E45, 2, 0)</f>
        <v>St Stephens Health Centre</v>
      </c>
      <c r="D14" s="3" t="s">
        <v>55</v>
      </c>
      <c r="E14" s="71">
        <f t="shared" ca="1" si="3"/>
        <v>13351</v>
      </c>
      <c r="F14" s="53">
        <f t="shared" ca="1" si="4"/>
        <v>29</v>
      </c>
      <c r="G14" s="53">
        <f t="shared" ca="1" si="4"/>
        <v>27</v>
      </c>
      <c r="H14" s="53">
        <f t="shared" ca="1" si="4"/>
        <v>16</v>
      </c>
      <c r="I14" s="53">
        <f t="shared" ca="1" si="4"/>
        <v>14</v>
      </c>
      <c r="J14" s="53">
        <f t="shared" ca="1" si="2"/>
        <v>86</v>
      </c>
    </row>
    <row r="15" spans="2:10" s="1" customFormat="1" ht="12.75" customHeight="1" x14ac:dyDescent="0.35">
      <c r="B15" s="3" t="str">
        <f>VLOOKUP(D15,PRACTICE!A3:E46,5,0)</f>
        <v>NW5</v>
      </c>
      <c r="C15" s="3" t="str">
        <f>VLOOKUP(D15,PRACTICE!A3:E46, 2, 0)</f>
        <v>Ruston Street Clinic (Dr Amin)</v>
      </c>
      <c r="D15" s="3" t="s">
        <v>57</v>
      </c>
      <c r="E15" s="71">
        <f t="shared" ca="1" si="3"/>
        <v>3700</v>
      </c>
      <c r="F15" s="53">
        <f t="shared" ca="1" si="4"/>
        <v>6</v>
      </c>
      <c r="G15" s="53">
        <f t="shared" ca="1" si="4"/>
        <v>3</v>
      </c>
      <c r="H15" s="53">
        <f t="shared" ca="1" si="4"/>
        <v>7</v>
      </c>
      <c r="I15" s="53">
        <f t="shared" ca="1" si="4"/>
        <v>6</v>
      </c>
      <c r="J15" s="53">
        <f t="shared" ca="1" si="2"/>
        <v>22</v>
      </c>
    </row>
    <row r="16" spans="2:10" s="1" customFormat="1" ht="12.75" customHeight="1" x14ac:dyDescent="0.35">
      <c r="B16" s="3" t="str">
        <f>VLOOKUP(D16,PRACTICE!A4:E47,5,0)</f>
        <v>NW5</v>
      </c>
      <c r="C16" s="3" t="str">
        <f>VLOOKUP(D16,PRACTICE!A4:E47, 2, 0)</f>
        <v>Grove Road Surgery (Dr Shah)</v>
      </c>
      <c r="D16" s="3" t="s">
        <v>59</v>
      </c>
      <c r="E16" s="71">
        <f t="shared" ca="1" si="3"/>
        <v>3964</v>
      </c>
      <c r="F16" s="53">
        <f t="shared" ca="1" si="4"/>
        <v>10</v>
      </c>
      <c r="G16" s="53">
        <f t="shared" ca="1" si="4"/>
        <v>6</v>
      </c>
      <c r="H16" s="53">
        <f t="shared" ca="1" si="4"/>
        <v>2</v>
      </c>
      <c r="I16" s="53">
        <f t="shared" ca="1" si="4"/>
        <v>2</v>
      </c>
      <c r="J16" s="53">
        <f t="shared" ca="1" si="2"/>
        <v>20</v>
      </c>
    </row>
    <row r="17" spans="2:10" s="1" customFormat="1" ht="12.75" customHeight="1" x14ac:dyDescent="0.35">
      <c r="B17" s="3" t="str">
        <f>VLOOKUP(D17,PRACTICE!A5:E48,5,0)</f>
        <v>NW5</v>
      </c>
      <c r="C17" s="3" t="str">
        <f>VLOOKUP(D17,PRACTICE!A5:E48, 2, 0)</f>
        <v>The Tredegar Practice</v>
      </c>
      <c r="D17" s="3" t="s">
        <v>61</v>
      </c>
      <c r="E17" s="71">
        <f t="shared" ca="1" si="3"/>
        <v>5629</v>
      </c>
      <c r="F17" s="53">
        <f t="shared" ca="1" si="4"/>
        <v>3</v>
      </c>
      <c r="G17" s="53">
        <f t="shared" ca="1" si="4"/>
        <v>5</v>
      </c>
      <c r="H17" s="53">
        <f t="shared" ca="1" si="4"/>
        <v>1</v>
      </c>
      <c r="I17" s="53">
        <f t="shared" ca="1" si="4"/>
        <v>3</v>
      </c>
      <c r="J17" s="53">
        <f t="shared" ca="1" si="2"/>
        <v>12</v>
      </c>
    </row>
    <row r="18" spans="2:10" s="1" customFormat="1" ht="12.75" customHeight="1" x14ac:dyDescent="0.35">
      <c r="B18" s="3" t="str">
        <f>VLOOKUP(D18,PRACTICE!A6:E49,5,0)</f>
        <v>NW2</v>
      </c>
      <c r="C18" s="3" t="str">
        <f>VLOOKUP(D18,PRACTICE!A6:E49, 2, 0)</f>
        <v>Spitalfields Practice</v>
      </c>
      <c r="D18" s="3" t="s">
        <v>29</v>
      </c>
      <c r="E18" s="71">
        <f t="shared" ca="1" si="3"/>
        <v>13859</v>
      </c>
      <c r="F18" s="53">
        <f t="shared" ca="1" si="4"/>
        <v>28</v>
      </c>
      <c r="G18" s="53">
        <f t="shared" ca="1" si="4"/>
        <v>9</v>
      </c>
      <c r="H18" s="53">
        <f t="shared" ca="1" si="4"/>
        <v>12</v>
      </c>
      <c r="I18" s="53">
        <f t="shared" ca="1" si="4"/>
        <v>19</v>
      </c>
      <c r="J18" s="53">
        <f t="shared" ca="1" si="2"/>
        <v>68</v>
      </c>
    </row>
    <row r="19" spans="2:10" s="1" customFormat="1" ht="12.75" customHeight="1" x14ac:dyDescent="0.35">
      <c r="B19" s="3" t="str">
        <f>VLOOKUP(D19,PRACTICE!A7:E50,5,0)</f>
        <v>NW2</v>
      </c>
      <c r="C19" s="3" t="str">
        <f>VLOOKUP(D19,PRACTICE!A7:E50, 2, 0)</f>
        <v>Blithehale Medical Centre</v>
      </c>
      <c r="D19" s="3" t="s">
        <v>31</v>
      </c>
      <c r="E19" s="71">
        <f t="shared" ca="1" si="3"/>
        <v>14637</v>
      </c>
      <c r="F19" s="53">
        <f t="shared" ca="1" si="4"/>
        <v>15</v>
      </c>
      <c r="G19" s="53">
        <f t="shared" ca="1" si="4"/>
        <v>15</v>
      </c>
      <c r="H19" s="53">
        <f t="shared" ca="1" si="4"/>
        <v>13</v>
      </c>
      <c r="I19" s="53">
        <f t="shared" ca="1" si="4"/>
        <v>19</v>
      </c>
      <c r="J19" s="53">
        <f t="shared" ca="1" si="2"/>
        <v>62</v>
      </c>
    </row>
    <row r="20" spans="2:10" s="1" customFormat="1" ht="12.75" customHeight="1" x14ac:dyDescent="0.35">
      <c r="B20" s="3" t="str">
        <f>VLOOKUP(D20,PRACTICE!A8:E51,5,0)</f>
        <v>NW2</v>
      </c>
      <c r="C20" s="3" t="str">
        <f>VLOOKUP(D20,PRACTICE!A8:E51, 2, 0)</f>
        <v>Health E1</v>
      </c>
      <c r="D20" s="3" t="s">
        <v>33</v>
      </c>
      <c r="E20" s="71">
        <f t="shared" ca="1" si="3"/>
        <v>998</v>
      </c>
      <c r="F20" s="53">
        <f t="shared" ca="1" si="4"/>
        <v>0</v>
      </c>
      <c r="G20" s="53">
        <f t="shared" ca="1" si="4"/>
        <v>0</v>
      </c>
      <c r="H20" s="53">
        <f t="shared" ca="1" si="4"/>
        <v>0</v>
      </c>
      <c r="I20" s="53">
        <f t="shared" ca="1" si="4"/>
        <v>0</v>
      </c>
      <c r="J20" s="53">
        <f t="shared" ca="1" si="2"/>
        <v>0</v>
      </c>
    </row>
    <row r="21" spans="2:10" s="1" customFormat="1" ht="12.75" customHeight="1" x14ac:dyDescent="0.35">
      <c r="B21" s="3" t="str">
        <f>VLOOKUP(D21,PRACTICE!A9:E52,5,0)</f>
        <v>NW2</v>
      </c>
      <c r="C21" s="3" t="str">
        <f>VLOOKUP(D21,PRACTICE!A9:E52, 2, 0)</f>
        <v>Albion Health Centre</v>
      </c>
      <c r="D21" s="3" t="s">
        <v>35</v>
      </c>
      <c r="E21" s="71">
        <f t="shared" ca="1" si="3"/>
        <v>9303</v>
      </c>
      <c r="F21" s="53">
        <f t="shared" ca="1" si="4"/>
        <v>31</v>
      </c>
      <c r="G21" s="53">
        <f t="shared" ca="1" si="4"/>
        <v>26</v>
      </c>
      <c r="H21" s="53">
        <f t="shared" ca="1" si="4"/>
        <v>31</v>
      </c>
      <c r="I21" s="53">
        <f t="shared" ca="1" si="4"/>
        <v>19</v>
      </c>
      <c r="J21" s="53">
        <f t="shared" ca="1" si="2"/>
        <v>107</v>
      </c>
    </row>
    <row r="22" spans="2:10" s="1" customFormat="1" ht="12.75" customHeight="1" x14ac:dyDescent="0.35">
      <c r="B22" s="3" t="str">
        <f>VLOOKUP(D22,PRACTICE!A10:E53,5,0)</f>
        <v>NW8</v>
      </c>
      <c r="C22" s="3" t="str">
        <f>VLOOKUP(D22,PRACTICE!A10:E53, 2, 0)</f>
        <v>Island Health</v>
      </c>
      <c r="D22" s="3" t="s">
        <v>79</v>
      </c>
      <c r="E22" s="71">
        <f t="shared" ca="1" si="3"/>
        <v>12690</v>
      </c>
      <c r="F22" s="53">
        <f t="shared" ca="1" si="4"/>
        <v>21</v>
      </c>
      <c r="G22" s="53">
        <f t="shared" ca="1" si="4"/>
        <v>28</v>
      </c>
      <c r="H22" s="53">
        <f t="shared" ca="1" si="4"/>
        <v>21</v>
      </c>
      <c r="I22" s="53">
        <f t="shared" ca="1" si="4"/>
        <v>28</v>
      </c>
      <c r="J22" s="53">
        <f t="shared" ca="1" si="2"/>
        <v>98</v>
      </c>
    </row>
    <row r="23" spans="2:10" s="1" customFormat="1" ht="12.75" customHeight="1" x14ac:dyDescent="0.35">
      <c r="B23" s="3" t="str">
        <f>VLOOKUP(D23,PRACTICE!A11:E54,5,0)</f>
        <v>NW8</v>
      </c>
      <c r="C23" s="3" t="str">
        <f>VLOOKUP(D23,PRACTICE!A11:E54, 2, 0)</f>
        <v>Docklands Medical Centre</v>
      </c>
      <c r="D23" s="3" t="s">
        <v>81</v>
      </c>
      <c r="E23" s="71">
        <f t="shared" ca="1" si="3"/>
        <v>9688</v>
      </c>
      <c r="F23" s="53">
        <f t="shared" ca="1" si="4"/>
        <v>17</v>
      </c>
      <c r="G23" s="53">
        <f t="shared" ca="1" si="4"/>
        <v>17</v>
      </c>
      <c r="H23" s="53">
        <f t="shared" ca="1" si="4"/>
        <v>9</v>
      </c>
      <c r="I23" s="53">
        <f t="shared" ca="1" si="4"/>
        <v>8</v>
      </c>
      <c r="J23" s="53">
        <f t="shared" ca="1" si="2"/>
        <v>51</v>
      </c>
    </row>
    <row r="24" spans="2:10" s="1" customFormat="1" ht="12.75" customHeight="1" x14ac:dyDescent="0.35">
      <c r="B24" s="3" t="str">
        <f>VLOOKUP(D24,PRACTICE!A12:E55,5,0)</f>
        <v>NW8</v>
      </c>
      <c r="C24" s="3" t="str">
        <f>VLOOKUP(D24,PRACTICE!A12:E55, 2, 0)</f>
        <v>Island Medical Centre</v>
      </c>
      <c r="D24" s="3" t="s">
        <v>83</v>
      </c>
      <c r="E24" s="71">
        <f t="shared" ca="1" si="3"/>
        <v>8868</v>
      </c>
      <c r="F24" s="53">
        <f t="shared" ca="1" si="4"/>
        <v>20</v>
      </c>
      <c r="G24" s="53">
        <f t="shared" ca="1" si="4"/>
        <v>15</v>
      </c>
      <c r="H24" s="53">
        <f t="shared" ca="1" si="4"/>
        <v>14</v>
      </c>
      <c r="I24" s="53">
        <f t="shared" ca="1" si="4"/>
        <v>8</v>
      </c>
      <c r="J24" s="53">
        <f t="shared" ca="1" si="2"/>
        <v>57</v>
      </c>
    </row>
    <row r="25" spans="2:10" s="1" customFormat="1" ht="12.75" customHeight="1" x14ac:dyDescent="0.35">
      <c r="B25" s="3" t="str">
        <f>VLOOKUP(D25,PRACTICE!A13:E56,5,0)</f>
        <v>NW8</v>
      </c>
      <c r="C25" s="3" t="str">
        <f>VLOOKUP(D25,PRACTICE!A13:E56, 2, 0)</f>
        <v>Barkantine Practice</v>
      </c>
      <c r="D25" s="3" t="s">
        <v>85</v>
      </c>
      <c r="E25" s="71">
        <f t="shared" ca="1" si="3"/>
        <v>24763</v>
      </c>
      <c r="F25" s="53">
        <f t="shared" ca="1" si="4"/>
        <v>63</v>
      </c>
      <c r="G25" s="53">
        <f t="shared" ca="1" si="4"/>
        <v>52</v>
      </c>
      <c r="H25" s="53">
        <f t="shared" ca="1" si="4"/>
        <v>31</v>
      </c>
      <c r="I25" s="53">
        <f t="shared" ca="1" si="4"/>
        <v>56</v>
      </c>
      <c r="J25" s="53">
        <f t="shared" ca="1" si="2"/>
        <v>202</v>
      </c>
    </row>
    <row r="26" spans="2:10" s="1" customFormat="1" ht="12.75" customHeight="1" x14ac:dyDescent="0.35">
      <c r="B26" s="3" t="str">
        <f>VLOOKUP(D26,PRACTICE!A14:E57,5,0)</f>
        <v>NW6</v>
      </c>
      <c r="C26" s="3" t="str">
        <f>VLOOKUP(D26,PRACTICE!A14:E57, 2, 0)</f>
        <v>Stroudley Walk Centre</v>
      </c>
      <c r="D26" s="3" t="s">
        <v>63</v>
      </c>
      <c r="E26" s="71">
        <f t="shared" ca="1" si="3"/>
        <v>4020</v>
      </c>
      <c r="F26" s="53">
        <f t="shared" ca="1" si="4"/>
        <v>6</v>
      </c>
      <c r="G26" s="53">
        <f t="shared" ca="1" si="4"/>
        <v>5</v>
      </c>
      <c r="H26" s="53">
        <f t="shared" ca="1" si="4"/>
        <v>4</v>
      </c>
      <c r="I26" s="53">
        <f t="shared" ca="1" si="4"/>
        <v>4</v>
      </c>
      <c r="J26" s="53">
        <f t="shared" ca="1" si="2"/>
        <v>19</v>
      </c>
    </row>
    <row r="27" spans="2:10" s="1" customFormat="1" ht="12.75" customHeight="1" x14ac:dyDescent="0.35">
      <c r="B27" s="3" t="str">
        <f>VLOOKUP(D27,PRACTICE!A15:E58,5,0)</f>
        <v>NW6</v>
      </c>
      <c r="C27" s="3" t="str">
        <f>VLOOKUP(D27,PRACTICE!A15:E58, 2, 0)</f>
        <v>St Andrews Health Centre</v>
      </c>
      <c r="D27" s="3" t="s">
        <v>65</v>
      </c>
      <c r="E27" s="71">
        <f t="shared" ca="1" si="3"/>
        <v>14670</v>
      </c>
      <c r="F27" s="53">
        <f t="shared" ca="1" si="4"/>
        <v>45</v>
      </c>
      <c r="G27" s="53">
        <f t="shared" ca="1" si="4"/>
        <v>57</v>
      </c>
      <c r="H27" s="53">
        <f t="shared" ca="1" si="4"/>
        <v>31</v>
      </c>
      <c r="I27" s="53">
        <f t="shared" ca="1" si="4"/>
        <v>33</v>
      </c>
      <c r="J27" s="53">
        <f t="shared" ca="1" si="2"/>
        <v>166</v>
      </c>
    </row>
    <row r="28" spans="2:10" s="1" customFormat="1" ht="12.75" customHeight="1" x14ac:dyDescent="0.35">
      <c r="B28" s="3" t="str">
        <f>VLOOKUP(D28,PRACTICE!A16:E59,5,0)</f>
        <v>NW6</v>
      </c>
      <c r="C28" s="3" t="str">
        <f>VLOOKUP(D28,PRACTICE!A16:E59, 2, 0)</f>
        <v>Merchant Street (Dr Rana)</v>
      </c>
      <c r="D28" s="3" t="s">
        <v>67</v>
      </c>
      <c r="E28" s="71">
        <f t="shared" ca="1" si="3"/>
        <v>5539</v>
      </c>
      <c r="F28" s="53">
        <f t="shared" ca="1" si="4"/>
        <v>7</v>
      </c>
      <c r="G28" s="53">
        <f t="shared" ca="1" si="4"/>
        <v>6</v>
      </c>
      <c r="H28" s="53">
        <f t="shared" ca="1" si="4"/>
        <v>4</v>
      </c>
      <c r="I28" s="53">
        <f t="shared" ca="1" si="4"/>
        <v>7</v>
      </c>
      <c r="J28" s="53">
        <f t="shared" ca="1" si="2"/>
        <v>24</v>
      </c>
    </row>
    <row r="29" spans="2:10" s="1" customFormat="1" ht="12.75" customHeight="1" x14ac:dyDescent="0.35">
      <c r="B29" s="3" t="str">
        <f>VLOOKUP(D29,PRACTICE!A17:E60,5,0)</f>
        <v>NW6</v>
      </c>
      <c r="C29" s="3" t="str">
        <f>VLOOKUP(D29,PRACTICE!A17:E60, 2, 0)</f>
        <v>St Pauls Way Medical Centre</v>
      </c>
      <c r="D29" s="3" t="s">
        <v>69</v>
      </c>
      <c r="E29" s="71">
        <f t="shared" ca="1" si="3"/>
        <v>15131</v>
      </c>
      <c r="F29" s="53">
        <f t="shared" ca="1" si="4"/>
        <v>32</v>
      </c>
      <c r="G29" s="53">
        <f t="shared" ca="1" si="4"/>
        <v>34</v>
      </c>
      <c r="H29" s="53">
        <f t="shared" ca="1" si="4"/>
        <v>12</v>
      </c>
      <c r="I29" s="53">
        <f t="shared" ca="1" si="4"/>
        <v>18</v>
      </c>
      <c r="J29" s="53">
        <f t="shared" ca="1" si="2"/>
        <v>96</v>
      </c>
    </row>
    <row r="30" spans="2:10" s="1" customFormat="1" ht="12.75" customHeight="1" x14ac:dyDescent="0.35">
      <c r="B30" s="3" t="str">
        <f>VLOOKUP(D30,PRACTICE!A18:E61,5,0)</f>
        <v>NW6</v>
      </c>
      <c r="C30" s="3" t="str">
        <f>VLOOKUP(D30,PRACTICE!A18:E61, 2, 0)</f>
        <v>XXP/BBB</v>
      </c>
      <c r="D30" s="3" t="s">
        <v>176</v>
      </c>
      <c r="E30" s="71">
        <f t="shared" ca="1" si="3"/>
        <v>16003</v>
      </c>
      <c r="F30" s="53">
        <f t="shared" ca="1" si="4"/>
        <v>34</v>
      </c>
      <c r="G30" s="53">
        <f t="shared" ca="1" si="4"/>
        <v>28</v>
      </c>
      <c r="H30" s="53">
        <f t="shared" ca="1" si="4"/>
        <v>24</v>
      </c>
      <c r="I30" s="53">
        <f t="shared" ca="1" si="4"/>
        <v>20</v>
      </c>
      <c r="J30" s="53">
        <f t="shared" ca="1" si="2"/>
        <v>106</v>
      </c>
    </row>
    <row r="31" spans="2:10" s="1" customFormat="1" ht="12.75" customHeight="1" x14ac:dyDescent="0.35">
      <c r="B31" s="3" t="str">
        <f>VLOOKUP(D31,PRACTICE!A19:E62,5,0)</f>
        <v>NW7</v>
      </c>
      <c r="C31" s="3" t="str">
        <f>VLOOKUP(D31,PRACTICE!A19:E62, 2, 0)</f>
        <v>Limehouse Practice (Gill Street)</v>
      </c>
      <c r="D31" s="3" t="s">
        <v>71</v>
      </c>
      <c r="E31" s="71">
        <f t="shared" ca="1" si="3"/>
        <v>11398</v>
      </c>
      <c r="F31" s="53">
        <f t="shared" ca="1" si="4"/>
        <v>33</v>
      </c>
      <c r="G31" s="53">
        <f t="shared" ca="1" si="4"/>
        <v>31</v>
      </c>
      <c r="H31" s="53">
        <f t="shared" ca="1" si="4"/>
        <v>14</v>
      </c>
      <c r="I31" s="53">
        <f t="shared" ca="1" si="4"/>
        <v>12</v>
      </c>
      <c r="J31" s="53">
        <f t="shared" ca="1" si="2"/>
        <v>90</v>
      </c>
    </row>
    <row r="32" spans="2:10" s="1" customFormat="1" ht="12.75" customHeight="1" x14ac:dyDescent="0.35">
      <c r="B32" s="3" t="str">
        <f>VLOOKUP(D32,PRACTICE!A20:E63,5,0)</f>
        <v>NW7</v>
      </c>
      <c r="C32" s="3" t="str">
        <f>VLOOKUP(D32,PRACTICE!A20:E63, 2, 0)</f>
        <v>Chrisp Street Health Centre</v>
      </c>
      <c r="D32" s="3" t="s">
        <v>73</v>
      </c>
      <c r="E32" s="71">
        <f t="shared" ca="1" si="3"/>
        <v>15160</v>
      </c>
      <c r="F32" s="53">
        <f t="shared" ref="F32:I47" ca="1" si="5">SUMIFS(OFFSET(REL_D,,MATCH(F$1,IND,0)-1),REL_D,F$3,IF(LEFT($D32,1)="N",NwID,OrgID),$D32)</f>
        <v>35</v>
      </c>
      <c r="G32" s="53">
        <f t="shared" ca="1" si="5"/>
        <v>12</v>
      </c>
      <c r="H32" s="53">
        <f t="shared" ca="1" si="5"/>
        <v>28</v>
      </c>
      <c r="I32" s="53">
        <f t="shared" ca="1" si="5"/>
        <v>12</v>
      </c>
      <c r="J32" s="53">
        <f t="shared" ca="1" si="2"/>
        <v>87</v>
      </c>
    </row>
    <row r="33" spans="2:10" s="1" customFormat="1" ht="12.75" customHeight="1" x14ac:dyDescent="0.35">
      <c r="B33" s="3" t="str">
        <f>VLOOKUP(D33,PRACTICE!A21:E64,5,0)</f>
        <v>NW7</v>
      </c>
      <c r="C33" s="3" t="str">
        <f>VLOOKUP(D33,PRACTICE!A21:E64, 2, 0)</f>
        <v>Aberfeldy Practice</v>
      </c>
      <c r="D33" s="3" t="s">
        <v>75</v>
      </c>
      <c r="E33" s="71">
        <f t="shared" ca="1" si="3"/>
        <v>10233</v>
      </c>
      <c r="F33" s="53">
        <f t="shared" ca="1" si="5"/>
        <v>21</v>
      </c>
      <c r="G33" s="53">
        <f t="shared" ca="1" si="5"/>
        <v>16</v>
      </c>
      <c r="H33" s="53">
        <f t="shared" ca="1" si="5"/>
        <v>5</v>
      </c>
      <c r="I33" s="53">
        <f t="shared" ca="1" si="5"/>
        <v>8</v>
      </c>
      <c r="J33" s="53">
        <f t="shared" ca="1" si="2"/>
        <v>50</v>
      </c>
    </row>
    <row r="34" spans="2:10" s="1" customFormat="1" ht="12.75" customHeight="1" x14ac:dyDescent="0.35">
      <c r="B34" s="3" t="str">
        <f>VLOOKUP(D34,PRACTICE!A22:E65,5,0)</f>
        <v>NW7</v>
      </c>
      <c r="C34" s="3" t="str">
        <f>VLOOKUP(D34,PRACTICE!A22:E65, 2, 0)</f>
        <v>Gough Walk (Dr Selvan)</v>
      </c>
      <c r="D34" s="3" t="s">
        <v>77</v>
      </c>
      <c r="E34" s="71">
        <f t="shared" ca="1" si="3"/>
        <v>11552</v>
      </c>
      <c r="F34" s="53">
        <f t="shared" ca="1" si="5"/>
        <v>32</v>
      </c>
      <c r="G34" s="53">
        <f t="shared" ca="1" si="5"/>
        <v>22</v>
      </c>
      <c r="H34" s="53">
        <f t="shared" ca="1" si="5"/>
        <v>23</v>
      </c>
      <c r="I34" s="53">
        <f t="shared" ca="1" si="5"/>
        <v>26</v>
      </c>
      <c r="J34" s="53">
        <f t="shared" ca="1" si="2"/>
        <v>103</v>
      </c>
    </row>
    <row r="35" spans="2:10" s="1" customFormat="1" ht="12.75" customHeight="1" x14ac:dyDescent="0.35">
      <c r="B35" s="3" t="str">
        <f>VLOOKUP(D35,PRACTICE!A23:E66,5,0)</f>
        <v>NW3</v>
      </c>
      <c r="C35" s="3" t="str">
        <f>VLOOKUP(D35,PRACTICE!A23:E66, 2, 0)</f>
        <v>Harford Health Centre</v>
      </c>
      <c r="D35" s="3" t="s">
        <v>37</v>
      </c>
      <c r="E35" s="71">
        <f t="shared" ca="1" si="3"/>
        <v>9544</v>
      </c>
      <c r="F35" s="53">
        <f t="shared" ca="1" si="5"/>
        <v>20</v>
      </c>
      <c r="G35" s="53">
        <f t="shared" ca="1" si="5"/>
        <v>17</v>
      </c>
      <c r="H35" s="53">
        <f t="shared" ca="1" si="5"/>
        <v>1</v>
      </c>
      <c r="I35" s="53">
        <f t="shared" ca="1" si="5"/>
        <v>13</v>
      </c>
      <c r="J35" s="53">
        <f t="shared" ca="1" si="2"/>
        <v>51</v>
      </c>
    </row>
    <row r="36" spans="2:10" s="1" customFormat="1" ht="12.75" customHeight="1" x14ac:dyDescent="0.35">
      <c r="B36" s="3" t="str">
        <f>VLOOKUP(D36,PRACTICE!A24:E67,5,0)</f>
        <v>NW3</v>
      </c>
      <c r="C36" s="3" t="str">
        <f>VLOOKUP(D36,PRACTICE!A24:E67, 2, 0)</f>
        <v>Brayford Square (Dr Varma)</v>
      </c>
      <c r="D36" s="3" t="s">
        <v>39</v>
      </c>
      <c r="E36" s="71">
        <f t="shared" ca="1" si="3"/>
        <v>3450</v>
      </c>
      <c r="F36" s="53">
        <f t="shared" ca="1" si="5"/>
        <v>8</v>
      </c>
      <c r="G36" s="53">
        <f t="shared" ca="1" si="5"/>
        <v>5</v>
      </c>
      <c r="H36" s="53">
        <f t="shared" ca="1" si="5"/>
        <v>7</v>
      </c>
      <c r="I36" s="53">
        <f t="shared" ca="1" si="5"/>
        <v>4</v>
      </c>
      <c r="J36" s="53">
        <f t="shared" ca="1" si="2"/>
        <v>24</v>
      </c>
    </row>
    <row r="37" spans="2:10" s="1" customFormat="1" ht="12.75" customHeight="1" x14ac:dyDescent="0.35">
      <c r="B37" s="3" t="str">
        <f>VLOOKUP(D37,PRACTICE!A25:E68,5,0)</f>
        <v>NW3</v>
      </c>
      <c r="C37" s="3" t="str">
        <f>VLOOKUP(D37,PRACTICE!A25:E68, 2, 0)</f>
        <v>Whitechapel Health (Shah Jalal)</v>
      </c>
      <c r="D37" s="3" t="s">
        <v>41</v>
      </c>
      <c r="E37" s="71">
        <f t="shared" ca="1" si="3"/>
        <v>14653</v>
      </c>
      <c r="F37" s="53">
        <f t="shared" ca="1" si="5"/>
        <v>34</v>
      </c>
      <c r="G37" s="53">
        <f t="shared" ca="1" si="5"/>
        <v>25</v>
      </c>
      <c r="H37" s="53">
        <f t="shared" ca="1" si="5"/>
        <v>20</v>
      </c>
      <c r="I37" s="53">
        <f t="shared" ca="1" si="5"/>
        <v>14</v>
      </c>
      <c r="J37" s="53">
        <f t="shared" ca="1" si="2"/>
        <v>93</v>
      </c>
    </row>
    <row r="38" spans="2:10" s="1" customFormat="1" ht="12.75" customHeight="1" x14ac:dyDescent="0.35">
      <c r="B38" s="3" t="str">
        <f>VLOOKUP(D38,PRACTICE!A26:E69,5,0)</f>
        <v>NW3</v>
      </c>
      <c r="C38" s="3" t="str">
        <f>VLOOKUP(D38,PRACTICE!A26:E69, 2, 0)</f>
        <v>City Wellbeing Practice (Tower Medical)</v>
      </c>
      <c r="D38" s="3" t="s">
        <v>43</v>
      </c>
      <c r="E38" s="71">
        <f t="shared" ca="1" si="3"/>
        <v>6649</v>
      </c>
      <c r="F38" s="53">
        <f t="shared" ca="1" si="5"/>
        <v>18</v>
      </c>
      <c r="G38" s="53">
        <f t="shared" ca="1" si="5"/>
        <v>20</v>
      </c>
      <c r="H38" s="53">
        <f t="shared" ca="1" si="5"/>
        <v>10</v>
      </c>
      <c r="I38" s="53">
        <f t="shared" ca="1" si="5"/>
        <v>15</v>
      </c>
      <c r="J38" s="53">
        <f t="shared" ca="1" si="2"/>
        <v>63</v>
      </c>
    </row>
    <row r="39" spans="2:10" s="1" customFormat="1" ht="12.75" customHeight="1" x14ac:dyDescent="0.35">
      <c r="B39" s="3" t="str">
        <f>VLOOKUP(D39,PRACTICE!A27:E70,5,0)</f>
        <v>NW4</v>
      </c>
      <c r="C39" s="3" t="str">
        <f>VLOOKUP(D39,PRACTICE!A27:E70, 2, 0)</f>
        <v>Wapping Group Practice</v>
      </c>
      <c r="D39" s="4" t="s">
        <v>45</v>
      </c>
      <c r="E39" s="71">
        <f ca="1">SUMIFS(OFFSET(REL_D,,MATCH(E$1,IND,0)-1),REL_D,$E$3,IF(LEFT($D39,1)="N",NwID,OrgID),$D39)</f>
        <v>11463</v>
      </c>
      <c r="F39" s="53">
        <f ca="1">SUMIFS(OFFSET(REL_D,,MATCH(F$1,IND,0)-1),REL_D,F$3,IF(LEFT($D39,1)="N",NwID,OrgID),$D39)</f>
        <v>21</v>
      </c>
      <c r="G39" s="53">
        <f ca="1">SUMIFS(OFFSET(REL_D,,MATCH(G$1,IND,0)-1),REL_D,G$3,IF(LEFT($D39,1)="N",NwID,OrgID),$D39)</f>
        <v>24</v>
      </c>
      <c r="H39" s="53">
        <f ca="1">SUMIFS(OFFSET(REL_D,,MATCH(H$1,IND,0)-1),REL_D,H$3,IF(LEFT($D39,1)="N",NwID,OrgID),$D39)</f>
        <v>9</v>
      </c>
      <c r="I39" s="53">
        <f ca="1">SUMIFS(OFFSET(REL_D,,MATCH(I$1,IND,0)-1),REL_D,I$3,IF(LEFT($D39,1)="N",NwID,OrgID),$D39)</f>
        <v>11</v>
      </c>
      <c r="J39" s="53">
        <f ca="1">SUM(F39:I39)</f>
        <v>65</v>
      </c>
    </row>
    <row r="40" spans="2:10" s="1" customFormat="1" ht="12.75" customHeight="1" x14ac:dyDescent="0.35">
      <c r="B40" s="3" t="str">
        <f>VLOOKUP(D40,PRACTICE!A28:E71,5,0)</f>
        <v>NW4</v>
      </c>
      <c r="C40" s="3" t="str">
        <f>VLOOKUP(D40,PRACTICE!A28:E71, 2, 0)</f>
        <v>Jubilee Street Practice</v>
      </c>
      <c r="D40" s="3" t="s">
        <v>47</v>
      </c>
      <c r="E40" s="71">
        <f t="shared" ca="1" si="3"/>
        <v>13925</v>
      </c>
      <c r="F40" s="53">
        <f t="shared" ca="1" si="5"/>
        <v>16</v>
      </c>
      <c r="G40" s="53">
        <f t="shared" ca="1" si="5"/>
        <v>19</v>
      </c>
      <c r="H40" s="53">
        <f t="shared" ca="1" si="5"/>
        <v>19</v>
      </c>
      <c r="I40" s="53">
        <f t="shared" ca="1" si="5"/>
        <v>13</v>
      </c>
      <c r="J40" s="53">
        <f t="shared" ca="1" si="2"/>
        <v>67</v>
      </c>
    </row>
    <row r="41" spans="2:10" s="1" customFormat="1" ht="12.75" customHeight="1" x14ac:dyDescent="0.35">
      <c r="B41" s="3" t="str">
        <f>VLOOKUP(D41,PRACTICE!A29:E72,5,0)</f>
        <v>NW4</v>
      </c>
      <c r="C41" s="3" t="str">
        <f>VLOOKUP(D41,PRACTICE!A29:E72, 2, 0)</f>
        <v>St Katharine Docks Practice</v>
      </c>
      <c r="D41" s="3" t="s">
        <v>49</v>
      </c>
      <c r="E41" s="71">
        <f t="shared" ca="1" si="3"/>
        <v>2093</v>
      </c>
      <c r="F41" s="53">
        <f t="shared" ca="1" si="5"/>
        <v>4</v>
      </c>
      <c r="G41" s="53">
        <f t="shared" ca="1" si="5"/>
        <v>5</v>
      </c>
      <c r="H41" s="53">
        <f t="shared" ca="1" si="5"/>
        <v>2</v>
      </c>
      <c r="I41" s="53">
        <f t="shared" ca="1" si="5"/>
        <v>1</v>
      </c>
      <c r="J41" s="53">
        <f t="shared" ca="1" si="2"/>
        <v>12</v>
      </c>
    </row>
    <row r="42" spans="2:10" s="1" customFormat="1" ht="12.75" customHeight="1" x14ac:dyDescent="0.35">
      <c r="B42" s="3" t="str">
        <f>VLOOKUP(D42,PRACTICE!A30:E73,5,0)</f>
        <v>NW4</v>
      </c>
      <c r="C42" s="3" t="str">
        <f>VLOOKUP(D42,PRACTICE!A30:E73, 2, 0)</f>
        <v>East One Health</v>
      </c>
      <c r="D42" s="3" t="s">
        <v>51</v>
      </c>
      <c r="E42" s="71">
        <f t="shared" ca="1" si="3"/>
        <v>11418</v>
      </c>
      <c r="F42" s="53">
        <f t="shared" ca="1" si="5"/>
        <v>24</v>
      </c>
      <c r="G42" s="53">
        <f t="shared" ca="1" si="5"/>
        <v>25</v>
      </c>
      <c r="H42" s="53">
        <f t="shared" ca="1" si="5"/>
        <v>14</v>
      </c>
      <c r="I42" s="53">
        <f t="shared" ca="1" si="5"/>
        <v>4</v>
      </c>
      <c r="J42" s="53">
        <f t="shared" ca="1" si="2"/>
        <v>67</v>
      </c>
    </row>
    <row r="43" spans="2:10" s="1" customFormat="1" ht="12.75" customHeight="1" x14ac:dyDescent="0.35">
      <c r="B43" s="3" t="str">
        <f>VLOOKUP(D43,PRACTICE!A31:E74,5,0)</f>
        <v>NW1</v>
      </c>
      <c r="C43" s="3" t="str">
        <f>VLOOKUP(D43,PRACTICE!A31:E74, 2, 0)</f>
        <v>Bethnal Green Health Centre</v>
      </c>
      <c r="D43" s="3" t="s">
        <v>19</v>
      </c>
      <c r="E43" s="71">
        <f t="shared" ca="1" si="3"/>
        <v>8540</v>
      </c>
      <c r="F43" s="53">
        <f t="shared" ca="1" si="5"/>
        <v>9</v>
      </c>
      <c r="G43" s="53">
        <f t="shared" ca="1" si="5"/>
        <v>8</v>
      </c>
      <c r="H43" s="53">
        <f t="shared" ca="1" si="5"/>
        <v>4</v>
      </c>
      <c r="I43" s="53">
        <f t="shared" ca="1" si="5"/>
        <v>2</v>
      </c>
      <c r="J43" s="53">
        <f t="shared" ca="1" si="2"/>
        <v>23</v>
      </c>
    </row>
    <row r="44" spans="2:10" s="1" customFormat="1" ht="12.75" customHeight="1" x14ac:dyDescent="0.35">
      <c r="B44" s="3" t="str">
        <f>VLOOKUP(D44,PRACTICE!A32:E75,5,0)</f>
        <v>NW1</v>
      </c>
      <c r="C44" s="3" t="str">
        <f>VLOOKUP(D44,PRACTICE!A32:E75, 2, 0)</f>
        <v>The Mission Practice</v>
      </c>
      <c r="D44" s="3" t="s">
        <v>21</v>
      </c>
      <c r="E44" s="71">
        <f t="shared" ca="1" si="3"/>
        <v>11629</v>
      </c>
      <c r="F44" s="53">
        <f t="shared" ca="1" si="5"/>
        <v>13</v>
      </c>
      <c r="G44" s="53">
        <f t="shared" ca="1" si="5"/>
        <v>6</v>
      </c>
      <c r="H44" s="53">
        <f t="shared" ca="1" si="5"/>
        <v>4</v>
      </c>
      <c r="I44" s="53">
        <f t="shared" ca="1" si="5"/>
        <v>5</v>
      </c>
      <c r="J44" s="53">
        <f t="shared" ca="1" si="2"/>
        <v>28</v>
      </c>
    </row>
    <row r="45" spans="2:10" s="1" customFormat="1" ht="12.75" customHeight="1" x14ac:dyDescent="0.35">
      <c r="B45" s="3" t="str">
        <f>VLOOKUP(D45,PRACTICE!A33:E76,5,0)</f>
        <v>NW1</v>
      </c>
      <c r="C45" s="3" t="str">
        <f>VLOOKUP(D45,PRACTICE!A33:E76, 2, 0)</f>
        <v>Globe Town Surgery</v>
      </c>
      <c r="D45" s="3" t="s">
        <v>23</v>
      </c>
      <c r="E45" s="71">
        <f t="shared" ca="1" si="3"/>
        <v>15386</v>
      </c>
      <c r="F45" s="53">
        <f t="shared" ca="1" si="5"/>
        <v>14</v>
      </c>
      <c r="G45" s="53">
        <f t="shared" ca="1" si="5"/>
        <v>13</v>
      </c>
      <c r="H45" s="53">
        <f t="shared" ca="1" si="5"/>
        <v>8</v>
      </c>
      <c r="I45" s="53">
        <f t="shared" ca="1" si="5"/>
        <v>9</v>
      </c>
      <c r="J45" s="53">
        <f t="shared" ca="1" si="2"/>
        <v>44</v>
      </c>
    </row>
    <row r="46" spans="2:10" s="1" customFormat="1" ht="12.75" customHeight="1" x14ac:dyDescent="0.35">
      <c r="B46" s="3" t="str">
        <f>VLOOKUP(D46,PRACTICE!A34:E77,5,0)</f>
        <v>NW1</v>
      </c>
      <c r="C46" s="3" t="str">
        <f>VLOOKUP(D46,PRACTICE!A34:E77, 2, 0)</f>
        <v>Pollard Row Surgery</v>
      </c>
      <c r="D46" s="3" t="s">
        <v>25</v>
      </c>
      <c r="E46" s="71">
        <f t="shared" ca="1" si="3"/>
        <v>3965</v>
      </c>
      <c r="F46" s="53">
        <f t="shared" ca="1" si="5"/>
        <v>6</v>
      </c>
      <c r="G46" s="53">
        <f t="shared" ca="1" si="5"/>
        <v>3</v>
      </c>
      <c r="H46" s="53">
        <f t="shared" ca="1" si="5"/>
        <v>1</v>
      </c>
      <c r="I46" s="53">
        <f t="shared" ca="1" si="5"/>
        <v>7</v>
      </c>
      <c r="J46" s="53">
        <f t="shared" ca="1" si="2"/>
        <v>17</v>
      </c>
    </row>
    <row r="47" spans="2:10" s="1" customFormat="1" ht="12.75" customHeight="1" x14ac:dyDescent="0.35">
      <c r="B47" s="3" t="str">
        <f>VLOOKUP(D47,PRACTICE!A35:E78,5,0)</f>
        <v>NW1</v>
      </c>
      <c r="C47" s="3" t="str">
        <f>VLOOKUP(D47,PRACTICE!A35:E78, 2, 0)</f>
        <v>Strouts Place Medical Centre</v>
      </c>
      <c r="D47" s="3" t="s">
        <v>27</v>
      </c>
      <c r="E47" s="71">
        <f t="shared" ca="1" si="3"/>
        <v>6220</v>
      </c>
      <c r="F47" s="53">
        <f t="shared" ca="1" si="5"/>
        <v>0</v>
      </c>
      <c r="G47" s="53">
        <f t="shared" ca="1" si="5"/>
        <v>2</v>
      </c>
      <c r="H47" s="53">
        <f t="shared" ca="1" si="5"/>
        <v>1</v>
      </c>
      <c r="I47" s="53">
        <f t="shared" ca="1" si="5"/>
        <v>0</v>
      </c>
      <c r="J47" s="53">
        <f t="shared" ca="1" si="2"/>
        <v>3</v>
      </c>
    </row>
    <row r="48" spans="2:10" s="1" customFormat="1" ht="12.75" customHeight="1" x14ac:dyDescent="0.35">
      <c r="B48" s="66"/>
      <c r="C48" s="66"/>
      <c r="D48" s="66" t="s">
        <v>17</v>
      </c>
      <c r="E48" s="72">
        <f ca="1">SUM(E13:E47)</f>
        <v>351722</v>
      </c>
      <c r="F48" s="67">
        <f ca="1">SUM(F13:F47)</f>
        <v>680</v>
      </c>
      <c r="G48" s="67">
        <f ca="1">SUM(G13:G47)</f>
        <v>591</v>
      </c>
      <c r="H48" s="67">
        <f ca="1">SUM(H13:H47)</f>
        <v>405</v>
      </c>
      <c r="I48" s="67">
        <f ca="1">SUM(I13:I47)</f>
        <v>421</v>
      </c>
      <c r="J48" s="67">
        <f t="shared" ca="1" si="2"/>
        <v>2097</v>
      </c>
    </row>
    <row r="49" spans="2:10" s="1" customFormat="1" ht="12.75" customHeight="1" x14ac:dyDescent="0.35">
      <c r="B49" s="62" t="s">
        <v>86</v>
      </c>
      <c r="C49" s="59">
        <f ca="1">MAX(REL_D)</f>
        <v>44287</v>
      </c>
      <c r="D49" s="3"/>
      <c r="E49" s="3"/>
      <c r="F49" s="3"/>
    </row>
    <row r="50" spans="2:10" s="1" customFormat="1" ht="12.75" customHeight="1" x14ac:dyDescent="0.35">
      <c r="B50" s="57"/>
      <c r="C50" s="58"/>
    </row>
    <row r="51" spans="2:10" ht="12.75" customHeight="1" x14ac:dyDescent="0.35">
      <c r="B51" s="60"/>
      <c r="C51" s="60"/>
      <c r="D51" s="60"/>
      <c r="E51" s="60"/>
      <c r="F51" s="60"/>
      <c r="G51" s="60"/>
      <c r="H51" s="60"/>
      <c r="I51" s="60"/>
      <c r="J51" s="60"/>
    </row>
    <row r="52" spans="2:10" ht="12.75" customHeight="1" x14ac:dyDescent="0.35">
      <c r="B52" s="3"/>
      <c r="C52" s="3"/>
    </row>
    <row r="53" spans="2:10" ht="12.75" hidden="1" customHeight="1" x14ac:dyDescent="0.35">
      <c r="B53" s="3"/>
      <c r="C53" s="3"/>
    </row>
    <row r="54" spans="2:10" ht="12.75" hidden="1" customHeight="1" x14ac:dyDescent="0.35">
      <c r="B54" s="3"/>
      <c r="C54" s="3"/>
    </row>
    <row r="55" spans="2:10" ht="12.75" hidden="1" customHeight="1" x14ac:dyDescent="0.35"/>
    <row r="56" spans="2:10" ht="12.75" hidden="1" customHeight="1" x14ac:dyDescent="0.35"/>
    <row r="57" spans="2:10" ht="12.75" hidden="1" customHeight="1" x14ac:dyDescent="0.35"/>
    <row r="58" spans="2:10" ht="12.75" customHeight="1" x14ac:dyDescent="0.35"/>
  </sheetData>
  <pageMargins left="0.7" right="0.7" top="0.75" bottom="0.75" header="0.3" footer="0.3"/>
  <ignoredErrors>
    <ignoredError sqref="E12:I12" formula="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V55"/>
  <sheetViews>
    <sheetView zoomScale="90" zoomScaleNormal="90" workbookViewId="0">
      <selection activeCell="B32" sqref="B32"/>
    </sheetView>
  </sheetViews>
  <sheetFormatPr defaultColWidth="0" defaultRowHeight="12.75" customHeight="1" zeroHeight="1" x14ac:dyDescent="0.3"/>
  <cols>
    <col min="1" max="1" width="34.54296875" style="2" customWidth="1"/>
    <col min="2" max="2" width="10.453125" style="2" customWidth="1"/>
    <col min="3" max="3" width="17" style="3" bestFit="1" customWidth="1"/>
    <col min="4" max="4" width="15.7265625" style="3" customWidth="1"/>
    <col min="5" max="5" width="15.54296875" style="3" customWidth="1"/>
    <col min="6" max="6" width="15.26953125" style="2" customWidth="1"/>
    <col min="7" max="7" width="14.54296875" style="2" customWidth="1"/>
    <col min="8" max="8" width="13.1796875" style="2" customWidth="1"/>
    <col min="9" max="9" width="5.7265625" style="2" customWidth="1"/>
    <col min="10" max="10" width="14.54296875" style="2" hidden="1" customWidth="1"/>
    <col min="11" max="11" width="15.453125" style="2" hidden="1" customWidth="1"/>
    <col min="12" max="12" width="15.7265625" style="2" hidden="1" customWidth="1"/>
    <col min="13" max="14" width="13.26953125" style="2" hidden="1" customWidth="1"/>
    <col min="15" max="15" width="15.81640625" style="2" hidden="1" customWidth="1"/>
    <col min="16" max="16" width="14.81640625" style="2" hidden="1" customWidth="1"/>
    <col min="17" max="17" width="15" style="2" hidden="1" customWidth="1"/>
    <col min="18" max="18" width="16.453125" style="2" hidden="1" customWidth="1"/>
    <col min="19" max="19" width="18.453125" style="2" hidden="1" customWidth="1"/>
    <col min="20" max="20" width="15.26953125" style="2" hidden="1" customWidth="1"/>
    <col min="21" max="21" width="9.1796875" style="2" hidden="1" customWidth="1"/>
    <col min="22" max="22" width="21.26953125" style="2" hidden="1" customWidth="1"/>
    <col min="23" max="16384" width="9.1796875" style="2" hidden="1"/>
  </cols>
  <sheetData>
    <row r="1" spans="1:16" s="76" customFormat="1" ht="25.5" customHeight="1" thickBot="1" x14ac:dyDescent="0.4">
      <c r="A1" s="135" t="s">
        <v>171</v>
      </c>
      <c r="B1" s="73"/>
      <c r="C1" s="74"/>
      <c r="D1" s="75"/>
      <c r="E1" s="75"/>
      <c r="F1" s="73"/>
      <c r="G1" s="73"/>
      <c r="H1" s="73"/>
      <c r="I1" s="73"/>
      <c r="J1" s="73"/>
      <c r="K1" s="73"/>
      <c r="L1" s="73"/>
      <c r="M1" s="73"/>
      <c r="N1" s="73"/>
      <c r="O1" s="73"/>
      <c r="P1" s="73"/>
    </row>
    <row r="2" spans="1:16" s="82" customFormat="1" ht="14" thickTop="1" thickBot="1" x14ac:dyDescent="0.35">
      <c r="A2" s="77" t="s">
        <v>150</v>
      </c>
      <c r="B2" s="77" t="s">
        <v>132</v>
      </c>
      <c r="C2" s="78" t="s">
        <v>151</v>
      </c>
      <c r="D2" s="79" t="s">
        <v>152</v>
      </c>
      <c r="E2" s="80" t="s">
        <v>153</v>
      </c>
      <c r="F2" s="81" t="s">
        <v>154</v>
      </c>
      <c r="G2" s="2"/>
      <c r="H2" s="2"/>
      <c r="I2" s="2"/>
      <c r="J2" s="2"/>
      <c r="K2" s="2"/>
      <c r="L2" s="2"/>
      <c r="M2" s="2"/>
      <c r="N2" s="2"/>
      <c r="O2" s="2"/>
      <c r="P2" s="2"/>
    </row>
    <row r="3" spans="1:16" s="82" customFormat="1" ht="13.5" thickBot="1" x14ac:dyDescent="0.35">
      <c r="A3" s="83"/>
      <c r="B3" s="83"/>
      <c r="C3" s="84"/>
      <c r="D3" s="85">
        <v>0.5</v>
      </c>
      <c r="E3" s="85">
        <v>0.5</v>
      </c>
      <c r="F3" s="86" t="s">
        <v>155</v>
      </c>
      <c r="G3" s="2"/>
      <c r="H3" s="2"/>
      <c r="I3" s="2"/>
      <c r="J3" s="2"/>
      <c r="K3" s="2"/>
      <c r="L3" s="2"/>
      <c r="M3" s="2"/>
      <c r="N3" s="2"/>
      <c r="O3" s="2"/>
      <c r="P3" s="2"/>
    </row>
    <row r="4" spans="1:16" s="82" customFormat="1" ht="13" x14ac:dyDescent="0.3">
      <c r="A4" s="87" t="s">
        <v>2</v>
      </c>
      <c r="B4" s="82" t="s">
        <v>1</v>
      </c>
      <c r="C4" s="88">
        <v>4059.46</v>
      </c>
      <c r="D4" s="89">
        <f>C4*$D$3</f>
        <v>2029.73</v>
      </c>
      <c r="E4" s="89">
        <f t="shared" ref="E4:E11" si="0">C4*$E$3</f>
        <v>2029.73</v>
      </c>
      <c r="F4" s="90">
        <f>D4/4</f>
        <v>507.4325</v>
      </c>
      <c r="G4" s="2"/>
      <c r="H4" s="2"/>
      <c r="I4" s="2"/>
      <c r="J4" s="2"/>
      <c r="K4" s="2"/>
      <c r="L4" s="2"/>
      <c r="M4" s="2"/>
      <c r="N4" s="2"/>
      <c r="O4" s="2"/>
      <c r="P4" s="2"/>
    </row>
    <row r="5" spans="1:16" s="82" customFormat="1" ht="13" x14ac:dyDescent="0.3">
      <c r="A5" s="87" t="s">
        <v>4</v>
      </c>
      <c r="B5" s="82" t="s">
        <v>3</v>
      </c>
      <c r="C5" s="91">
        <v>4059.46</v>
      </c>
      <c r="D5" s="89">
        <f>C5*$D$3</f>
        <v>2029.73</v>
      </c>
      <c r="E5" s="89">
        <f t="shared" si="0"/>
        <v>2029.73</v>
      </c>
      <c r="F5" s="90">
        <f t="shared" ref="F5:F11" si="1">D5/4</f>
        <v>507.4325</v>
      </c>
      <c r="G5" s="2"/>
      <c r="H5" s="2"/>
      <c r="I5" s="2"/>
      <c r="J5" s="2"/>
      <c r="K5" s="2"/>
      <c r="L5" s="2"/>
      <c r="M5" s="2"/>
      <c r="N5" s="2"/>
      <c r="O5" s="2"/>
      <c r="P5" s="2"/>
    </row>
    <row r="6" spans="1:16" s="82" customFormat="1" ht="13" x14ac:dyDescent="0.3">
      <c r="A6" s="87" t="s">
        <v>6</v>
      </c>
      <c r="B6" s="82" t="s">
        <v>5</v>
      </c>
      <c r="C6" s="91">
        <v>3247.57</v>
      </c>
      <c r="D6" s="89">
        <f t="shared" ref="D6:D11" si="2">C6*$D$3</f>
        <v>1623.7850000000001</v>
      </c>
      <c r="E6" s="89">
        <f t="shared" si="0"/>
        <v>1623.7850000000001</v>
      </c>
      <c r="F6" s="90">
        <f t="shared" si="1"/>
        <v>405.94625000000002</v>
      </c>
      <c r="G6" s="2"/>
      <c r="H6" s="2"/>
      <c r="I6" s="2"/>
      <c r="J6" s="2"/>
      <c r="K6" s="2"/>
      <c r="L6" s="2"/>
      <c r="M6" s="2"/>
      <c r="N6" s="2"/>
      <c r="O6" s="2"/>
      <c r="P6" s="2"/>
    </row>
    <row r="7" spans="1:16" s="82" customFormat="1" ht="13" x14ac:dyDescent="0.3">
      <c r="A7" s="87" t="s">
        <v>8</v>
      </c>
      <c r="B7" s="82" t="s">
        <v>7</v>
      </c>
      <c r="C7" s="91">
        <v>3247.57</v>
      </c>
      <c r="D7" s="89">
        <f t="shared" si="2"/>
        <v>1623.7850000000001</v>
      </c>
      <c r="E7" s="89">
        <f t="shared" si="0"/>
        <v>1623.7850000000001</v>
      </c>
      <c r="F7" s="90">
        <f t="shared" si="1"/>
        <v>405.94625000000002</v>
      </c>
      <c r="G7" s="2"/>
      <c r="H7" s="2"/>
      <c r="I7" s="2"/>
      <c r="J7" s="2"/>
      <c r="K7" s="2"/>
      <c r="L7" s="2"/>
      <c r="M7" s="2"/>
      <c r="N7" s="2"/>
      <c r="O7" s="2"/>
      <c r="P7" s="2"/>
    </row>
    <row r="8" spans="1:16" s="82" customFormat="1" ht="13" x14ac:dyDescent="0.3">
      <c r="A8" s="87" t="s">
        <v>10</v>
      </c>
      <c r="B8" s="82" t="s">
        <v>9</v>
      </c>
      <c r="C8" s="91">
        <v>4059.46</v>
      </c>
      <c r="D8" s="89">
        <f t="shared" si="2"/>
        <v>2029.73</v>
      </c>
      <c r="E8" s="89">
        <f t="shared" si="0"/>
        <v>2029.73</v>
      </c>
      <c r="F8" s="90">
        <f t="shared" si="1"/>
        <v>507.4325</v>
      </c>
      <c r="G8" s="2"/>
      <c r="H8" s="2"/>
      <c r="I8" s="2"/>
      <c r="J8" s="2"/>
      <c r="K8" s="2"/>
      <c r="L8" s="2"/>
      <c r="M8" s="2"/>
      <c r="N8" s="2"/>
      <c r="O8" s="2"/>
      <c r="P8" s="2"/>
    </row>
    <row r="9" spans="1:16" s="82" customFormat="1" ht="13" x14ac:dyDescent="0.3">
      <c r="A9" s="87" t="s">
        <v>12</v>
      </c>
      <c r="B9" s="82" t="s">
        <v>11</v>
      </c>
      <c r="C9" s="91">
        <v>4059.46</v>
      </c>
      <c r="D9" s="89">
        <f t="shared" si="2"/>
        <v>2029.73</v>
      </c>
      <c r="E9" s="89">
        <f t="shared" si="0"/>
        <v>2029.73</v>
      </c>
      <c r="F9" s="90">
        <f t="shared" si="1"/>
        <v>507.4325</v>
      </c>
      <c r="G9" s="2"/>
      <c r="H9" s="2"/>
      <c r="I9" s="2"/>
      <c r="J9" s="2"/>
      <c r="K9" s="2"/>
      <c r="L9" s="2"/>
      <c r="M9" s="2"/>
      <c r="N9" s="2"/>
      <c r="O9" s="2"/>
      <c r="P9" s="2"/>
    </row>
    <row r="10" spans="1:16" s="82" customFormat="1" ht="13" x14ac:dyDescent="0.3">
      <c r="A10" s="87" t="s">
        <v>14</v>
      </c>
      <c r="B10" s="82" t="s">
        <v>13</v>
      </c>
      <c r="C10" s="91">
        <v>4059.46</v>
      </c>
      <c r="D10" s="89">
        <f t="shared" si="2"/>
        <v>2029.73</v>
      </c>
      <c r="E10" s="89">
        <f t="shared" si="0"/>
        <v>2029.73</v>
      </c>
      <c r="F10" s="90">
        <f t="shared" si="1"/>
        <v>507.4325</v>
      </c>
      <c r="G10" s="2"/>
      <c r="H10" s="2"/>
      <c r="I10" s="2"/>
      <c r="J10" s="2"/>
      <c r="K10" s="2"/>
      <c r="L10" s="2"/>
      <c r="M10" s="2"/>
      <c r="N10" s="2"/>
      <c r="O10" s="2"/>
      <c r="P10" s="2"/>
    </row>
    <row r="11" spans="1:16" s="82" customFormat="1" ht="13" x14ac:dyDescent="0.3">
      <c r="A11" s="92" t="s">
        <v>16</v>
      </c>
      <c r="B11" s="93" t="s">
        <v>15</v>
      </c>
      <c r="C11" s="91">
        <v>3247.57</v>
      </c>
      <c r="D11" s="94">
        <f t="shared" si="2"/>
        <v>1623.7850000000001</v>
      </c>
      <c r="E11" s="94">
        <f t="shared" si="0"/>
        <v>1623.7850000000001</v>
      </c>
      <c r="F11" s="95">
        <f t="shared" si="1"/>
        <v>405.94625000000002</v>
      </c>
      <c r="G11" s="3"/>
      <c r="H11" s="2"/>
      <c r="I11" s="2"/>
      <c r="J11" s="2"/>
      <c r="K11" s="2"/>
      <c r="L11" s="2"/>
      <c r="M11" s="2"/>
      <c r="N11" s="2"/>
      <c r="O11" s="2"/>
      <c r="P11" s="2"/>
    </row>
    <row r="12" spans="1:16" s="82" customFormat="1" ht="13.5" thickBot="1" x14ac:dyDescent="0.35">
      <c r="A12" s="96"/>
      <c r="B12" s="97" t="s">
        <v>17</v>
      </c>
      <c r="C12" s="98">
        <f>SUM(C4:C11)</f>
        <v>30040.01</v>
      </c>
      <c r="D12" s="99">
        <f>SUM(D4:D11)</f>
        <v>15020.004999999999</v>
      </c>
      <c r="E12" s="99">
        <f>SUM(E4:E11)</f>
        <v>15020.004999999999</v>
      </c>
      <c r="F12" s="100">
        <f>SUM(F4:F11)</f>
        <v>3755.0012499999998</v>
      </c>
      <c r="G12" s="2"/>
      <c r="H12" s="2"/>
      <c r="I12" s="2"/>
      <c r="J12" s="2"/>
      <c r="K12" s="2"/>
      <c r="L12" s="2"/>
      <c r="M12" s="2"/>
      <c r="N12" s="2"/>
      <c r="O12" s="2"/>
      <c r="P12" s="2"/>
    </row>
    <row r="13" spans="1:16" s="82" customFormat="1" ht="13" x14ac:dyDescent="0.3">
      <c r="A13" s="2"/>
      <c r="B13" s="2"/>
      <c r="C13" s="3"/>
      <c r="D13" s="3"/>
      <c r="E13" s="3"/>
      <c r="F13" s="2"/>
      <c r="G13" s="2"/>
      <c r="H13" s="2"/>
      <c r="I13" s="2"/>
      <c r="J13" s="2"/>
      <c r="K13" s="2"/>
      <c r="L13" s="2"/>
      <c r="M13" s="2"/>
      <c r="N13" s="2"/>
      <c r="O13" s="2"/>
      <c r="P13" s="2"/>
    </row>
    <row r="14" spans="1:16" s="82" customFormat="1" ht="13.5" thickBot="1" x14ac:dyDescent="0.35">
      <c r="A14" s="2"/>
      <c r="C14" s="56" t="s">
        <v>175</v>
      </c>
      <c r="D14" s="75"/>
      <c r="E14" s="75"/>
      <c r="F14" s="75"/>
      <c r="G14" s="75"/>
      <c r="H14" s="75"/>
      <c r="I14" s="2"/>
      <c r="J14" s="2"/>
      <c r="K14" s="101"/>
      <c r="L14" s="2"/>
      <c r="M14" s="2"/>
      <c r="N14" s="2"/>
      <c r="O14" s="2"/>
      <c r="P14" s="2"/>
    </row>
    <row r="15" spans="1:16" s="82" customFormat="1" ht="13.5" thickTop="1" x14ac:dyDescent="0.3">
      <c r="A15" s="102" t="s">
        <v>150</v>
      </c>
      <c r="B15" s="102" t="s">
        <v>132</v>
      </c>
      <c r="C15" s="103" t="s">
        <v>156</v>
      </c>
      <c r="D15" s="136"/>
      <c r="E15" s="103" t="s">
        <v>157</v>
      </c>
      <c r="F15" s="104"/>
      <c r="G15" s="105"/>
      <c r="H15" s="81" t="s">
        <v>158</v>
      </c>
      <c r="I15" s="2"/>
      <c r="J15" s="2"/>
      <c r="K15" s="2"/>
      <c r="L15" s="2"/>
      <c r="M15" s="2"/>
      <c r="N15" s="2"/>
      <c r="O15" s="2"/>
      <c r="P15" s="2"/>
    </row>
    <row r="16" spans="1:16" s="82" customFormat="1" ht="13" x14ac:dyDescent="0.3">
      <c r="A16" s="106"/>
      <c r="B16" s="106"/>
      <c r="C16" s="107" t="s">
        <v>173</v>
      </c>
      <c r="D16" s="108" t="s">
        <v>155</v>
      </c>
      <c r="E16" s="107" t="s">
        <v>159</v>
      </c>
      <c r="F16" s="108" t="s">
        <v>155</v>
      </c>
      <c r="G16" s="109" t="s">
        <v>155</v>
      </c>
      <c r="H16" s="110" t="s">
        <v>160</v>
      </c>
      <c r="I16" s="2"/>
      <c r="J16" s="2"/>
      <c r="K16" s="2"/>
      <c r="L16" s="2"/>
      <c r="M16" s="2"/>
      <c r="N16" s="2"/>
      <c r="O16" s="2"/>
      <c r="P16" s="2"/>
    </row>
    <row r="17" spans="1:17" s="82" customFormat="1" ht="13" x14ac:dyDescent="0.3">
      <c r="A17" s="111"/>
      <c r="B17" s="111" t="s">
        <v>155</v>
      </c>
      <c r="C17" s="112"/>
      <c r="D17" s="113">
        <v>7.51</v>
      </c>
      <c r="E17" s="112"/>
      <c r="F17" s="113">
        <v>7.51</v>
      </c>
      <c r="G17" s="114"/>
      <c r="H17" s="86"/>
      <c r="I17" s="2"/>
      <c r="J17" s="2"/>
      <c r="K17" s="2"/>
      <c r="L17" s="2"/>
      <c r="M17" s="2"/>
      <c r="N17" s="2"/>
      <c r="O17" s="2"/>
      <c r="P17" s="2"/>
    </row>
    <row r="18" spans="1:17" s="82" customFormat="1" ht="13" x14ac:dyDescent="0.3">
      <c r="A18" s="87" t="s">
        <v>2</v>
      </c>
      <c r="B18" s="82" t="s">
        <v>1</v>
      </c>
      <c r="C18" s="115">
        <f ca="1">VLOOKUP($B18,'BCG Vacs Coded in Quarter'!$B$1:$J$48,MATCH('NIS Payment'!$C$14,'BCG Vacs Coded in Quarter'!$B$1:$J$1,0),0)</f>
        <v>115</v>
      </c>
      <c r="D18" s="116">
        <f ca="1">N(C18)*D$17</f>
        <v>863.65</v>
      </c>
      <c r="E18" s="117">
        <v>540.54</v>
      </c>
      <c r="F18" s="116">
        <v>4059.46</v>
      </c>
      <c r="G18" s="118">
        <f ca="1">MIN(D18,F18)</f>
        <v>863.65</v>
      </c>
      <c r="H18" s="90">
        <f ca="1">G18-D4</f>
        <v>-1166.08</v>
      </c>
      <c r="I18" s="2"/>
      <c r="J18" s="2"/>
      <c r="K18" s="2"/>
      <c r="L18" s="2"/>
      <c r="M18" s="2"/>
      <c r="N18" s="2"/>
      <c r="O18" s="2"/>
      <c r="P18" s="2"/>
    </row>
    <row r="19" spans="1:17" s="82" customFormat="1" ht="13" x14ac:dyDescent="0.3">
      <c r="A19" s="87" t="s">
        <v>4</v>
      </c>
      <c r="B19" s="82" t="s">
        <v>3</v>
      </c>
      <c r="C19" s="115">
        <f ca="1">VLOOKUP($B19,'BCG Vacs Coded in Quarter'!$B$1:$J$48,MATCH('NIS Payment'!$C$14,'BCG Vacs Coded in Quarter'!$B$1:$J$1,0),0)</f>
        <v>237</v>
      </c>
      <c r="D19" s="116">
        <f t="shared" ref="D19:D25" ca="1" si="3">N(C19)*D$17</f>
        <v>1779.87</v>
      </c>
      <c r="E19" s="117">
        <v>540.54</v>
      </c>
      <c r="F19" s="116">
        <v>4059.46</v>
      </c>
      <c r="G19" s="118">
        <f t="shared" ref="G19:G25" ca="1" si="4">MIN(D19,F19)</f>
        <v>1779.87</v>
      </c>
      <c r="H19" s="90">
        <f t="shared" ref="H19:H25" ca="1" si="5">G19-D5</f>
        <v>-249.86000000000013</v>
      </c>
      <c r="I19" s="2"/>
      <c r="J19" s="2"/>
      <c r="K19" s="2"/>
      <c r="L19" s="2"/>
      <c r="M19" s="2"/>
      <c r="N19" s="2"/>
      <c r="O19" s="2"/>
      <c r="P19" s="2"/>
    </row>
    <row r="20" spans="1:17" s="82" customFormat="1" ht="13" x14ac:dyDescent="0.3">
      <c r="A20" s="87" t="s">
        <v>6</v>
      </c>
      <c r="B20" s="82" t="s">
        <v>5</v>
      </c>
      <c r="C20" s="115">
        <f ca="1">VLOOKUP($B20,'BCG Vacs Coded in Quarter'!$B$1:$J$48,MATCH('NIS Payment'!$C$14,'BCG Vacs Coded in Quarter'!$B$1:$J$1,0),0)</f>
        <v>231</v>
      </c>
      <c r="D20" s="116">
        <f t="shared" ca="1" si="3"/>
        <v>1734.81</v>
      </c>
      <c r="E20" s="117">
        <v>432.43</v>
      </c>
      <c r="F20" s="116">
        <v>3247.57</v>
      </c>
      <c r="G20" s="118">
        <f t="shared" ca="1" si="4"/>
        <v>1734.81</v>
      </c>
      <c r="H20" s="90">
        <f t="shared" ca="1" si="5"/>
        <v>111.02499999999986</v>
      </c>
      <c r="I20" s="2"/>
      <c r="J20" s="2"/>
      <c r="K20" s="2"/>
      <c r="L20" s="2"/>
      <c r="M20" s="2"/>
      <c r="N20" s="2"/>
      <c r="O20" s="2"/>
      <c r="P20" s="2"/>
    </row>
    <row r="21" spans="1:17" s="82" customFormat="1" ht="13" x14ac:dyDescent="0.3">
      <c r="A21" s="87" t="s">
        <v>8</v>
      </c>
      <c r="B21" s="82" t="s">
        <v>7</v>
      </c>
      <c r="C21" s="115">
        <f ca="1">VLOOKUP($B21,'BCG Vacs Coded in Quarter'!$B$1:$J$48,MATCH('NIS Payment'!$C$14,'BCG Vacs Coded in Quarter'!$B$1:$J$1,0),0)</f>
        <v>211</v>
      </c>
      <c r="D21" s="116">
        <f t="shared" ca="1" si="3"/>
        <v>1584.61</v>
      </c>
      <c r="E21" s="117">
        <v>432.43</v>
      </c>
      <c r="F21" s="116">
        <v>3247.57</v>
      </c>
      <c r="G21" s="118">
        <f t="shared" ca="1" si="4"/>
        <v>1584.61</v>
      </c>
      <c r="H21" s="90">
        <f t="shared" ca="1" si="5"/>
        <v>-39.175000000000182</v>
      </c>
      <c r="I21" s="2"/>
      <c r="J21" s="2"/>
      <c r="K21" s="2"/>
      <c r="L21" s="2"/>
      <c r="M21" s="2"/>
      <c r="N21" s="2"/>
      <c r="O21" s="2"/>
      <c r="P21" s="2"/>
    </row>
    <row r="22" spans="1:17" s="82" customFormat="1" ht="13" x14ac:dyDescent="0.3">
      <c r="A22" s="87" t="s">
        <v>10</v>
      </c>
      <c r="B22" s="82" t="s">
        <v>9</v>
      </c>
      <c r="C22" s="115">
        <f ca="1">VLOOKUP($B22,'BCG Vacs Coded in Quarter'!$B$1:$J$48,MATCH('NIS Payment'!$C$14,'BCG Vacs Coded in Quarter'!$B$1:$J$1,0),0)</f>
        <v>154</v>
      </c>
      <c r="D22" s="116">
        <f t="shared" ca="1" si="3"/>
        <v>1156.54</v>
      </c>
      <c r="E22" s="117">
        <v>540.54</v>
      </c>
      <c r="F22" s="116">
        <v>4059.46</v>
      </c>
      <c r="G22" s="118">
        <f t="shared" ca="1" si="4"/>
        <v>1156.54</v>
      </c>
      <c r="H22" s="90">
        <f ca="1">G22-D8</f>
        <v>-873.19</v>
      </c>
      <c r="I22" s="2"/>
      <c r="J22" s="2"/>
      <c r="K22" s="2"/>
      <c r="L22" s="2"/>
      <c r="M22" s="2"/>
      <c r="N22" s="2"/>
      <c r="O22" s="2"/>
      <c r="P22" s="2"/>
    </row>
    <row r="23" spans="1:17" s="82" customFormat="1" ht="13" x14ac:dyDescent="0.3">
      <c r="A23" s="87" t="s">
        <v>12</v>
      </c>
      <c r="B23" s="82" t="s">
        <v>11</v>
      </c>
      <c r="C23" s="115">
        <f ca="1">VLOOKUP($B23,'BCG Vacs Coded in Quarter'!$B$1:$J$48,MATCH('NIS Payment'!$C$14,'BCG Vacs Coded in Quarter'!$B$1:$J$1,0),0)</f>
        <v>411</v>
      </c>
      <c r="D23" s="116">
        <f t="shared" ca="1" si="3"/>
        <v>3086.61</v>
      </c>
      <c r="E23" s="117">
        <v>540.54</v>
      </c>
      <c r="F23" s="116">
        <v>4059.46</v>
      </c>
      <c r="G23" s="118">
        <f t="shared" ca="1" si="4"/>
        <v>3086.61</v>
      </c>
      <c r="H23" s="90">
        <f t="shared" ca="1" si="5"/>
        <v>1056.8800000000001</v>
      </c>
      <c r="I23" s="2"/>
      <c r="J23" s="2"/>
      <c r="K23" s="2"/>
      <c r="L23" s="2"/>
      <c r="M23" s="2"/>
      <c r="N23" s="2"/>
      <c r="O23" s="2"/>
      <c r="P23" s="2"/>
    </row>
    <row r="24" spans="1:17" s="82" customFormat="1" ht="13" x14ac:dyDescent="0.3">
      <c r="A24" s="87" t="s">
        <v>14</v>
      </c>
      <c r="B24" s="82" t="s">
        <v>13</v>
      </c>
      <c r="C24" s="115">
        <f ca="1">VLOOKUP($B24,'BCG Vacs Coded in Quarter'!$B$1:$J$48,MATCH('NIS Payment'!$C$14,'BCG Vacs Coded in Quarter'!$B$1:$J$1,0),0)</f>
        <v>330</v>
      </c>
      <c r="D24" s="116">
        <f t="shared" ca="1" si="3"/>
        <v>2478.2999999999997</v>
      </c>
      <c r="E24" s="117">
        <v>540.54</v>
      </c>
      <c r="F24" s="116">
        <v>4059.46</v>
      </c>
      <c r="G24" s="118">
        <f t="shared" ca="1" si="4"/>
        <v>2478.2999999999997</v>
      </c>
      <c r="H24" s="90">
        <f t="shared" ca="1" si="5"/>
        <v>448.56999999999971</v>
      </c>
      <c r="I24" s="2"/>
      <c r="J24" s="2"/>
      <c r="K24" s="2"/>
      <c r="L24" s="2"/>
      <c r="M24" s="2"/>
      <c r="N24" s="2"/>
      <c r="O24" s="2"/>
      <c r="P24" s="2"/>
    </row>
    <row r="25" spans="1:17" s="82" customFormat="1" ht="13" x14ac:dyDescent="0.3">
      <c r="A25" s="92" t="s">
        <v>16</v>
      </c>
      <c r="B25" s="92" t="s">
        <v>15</v>
      </c>
      <c r="C25" s="115">
        <f ca="1">VLOOKUP($B25,'BCG Vacs Coded in Quarter'!$B$1:$J$48,MATCH('NIS Payment'!$C$14,'BCG Vacs Coded in Quarter'!$B$1:$J$1,0),0)</f>
        <v>408</v>
      </c>
      <c r="D25" s="119">
        <f t="shared" ca="1" si="3"/>
        <v>3064.08</v>
      </c>
      <c r="E25" s="120">
        <v>432.43</v>
      </c>
      <c r="F25" s="116">
        <v>3247.57</v>
      </c>
      <c r="G25" s="121">
        <f t="shared" ca="1" si="4"/>
        <v>3064.08</v>
      </c>
      <c r="H25" s="90">
        <f t="shared" ca="1" si="5"/>
        <v>1440.2949999999998</v>
      </c>
      <c r="I25" s="2"/>
      <c r="J25" s="2"/>
      <c r="K25" s="2"/>
      <c r="L25" s="2"/>
      <c r="M25" s="2"/>
      <c r="N25" s="2"/>
      <c r="O25" s="2"/>
      <c r="P25" s="2"/>
    </row>
    <row r="26" spans="1:17" s="82" customFormat="1" ht="13.5" thickBot="1" x14ac:dyDescent="0.35">
      <c r="A26" s="122"/>
      <c r="B26" s="123" t="s">
        <v>17</v>
      </c>
      <c r="C26" s="137">
        <f ca="1">SUM(C18:C25)</f>
        <v>2097</v>
      </c>
      <c r="D26" s="124">
        <f t="shared" ref="D26:H26" ca="1" si="6">SUM(D18:D25)</f>
        <v>15748.47</v>
      </c>
      <c r="E26" s="125">
        <f t="shared" si="6"/>
        <v>3999.99</v>
      </c>
      <c r="F26" s="126">
        <v>30040.01</v>
      </c>
      <c r="G26" s="127">
        <f t="shared" ca="1" si="6"/>
        <v>15748.47</v>
      </c>
      <c r="H26" s="128">
        <f t="shared" ca="1" si="6"/>
        <v>728.46499999999901</v>
      </c>
      <c r="I26" s="2"/>
      <c r="J26" s="2"/>
      <c r="K26" s="2"/>
      <c r="L26" s="2"/>
      <c r="M26" s="2"/>
      <c r="N26" s="2"/>
      <c r="O26" s="2"/>
      <c r="P26" s="2"/>
    </row>
    <row r="27" spans="1:17" ht="13.5" thickTop="1" x14ac:dyDescent="0.3">
      <c r="A27" s="129"/>
      <c r="B27" s="129"/>
      <c r="C27" s="129"/>
      <c r="D27" s="129"/>
      <c r="E27" s="129"/>
      <c r="F27" s="129"/>
      <c r="G27" s="129"/>
      <c r="H27" s="129"/>
      <c r="I27" s="129"/>
      <c r="J27" s="129"/>
      <c r="K27" s="3"/>
      <c r="L27" s="3"/>
      <c r="M27" s="3"/>
      <c r="N27" s="3"/>
      <c r="O27" s="3"/>
      <c r="P27" s="3"/>
    </row>
    <row r="28" spans="1:17" ht="15.5" x14ac:dyDescent="0.35">
      <c r="C28" s="130" t="s">
        <v>161</v>
      </c>
      <c r="K28" s="3"/>
      <c r="L28" s="3"/>
      <c r="M28" s="3"/>
      <c r="N28" s="3"/>
      <c r="O28" s="3"/>
      <c r="P28" s="3"/>
    </row>
    <row r="29" spans="1:17" ht="13" x14ac:dyDescent="0.3">
      <c r="C29" s="131" t="s">
        <v>162</v>
      </c>
      <c r="D29" s="3" t="s">
        <v>172</v>
      </c>
      <c r="K29" s="3"/>
      <c r="L29" s="3"/>
      <c r="M29" s="3"/>
      <c r="N29" s="3"/>
      <c r="O29" s="3"/>
      <c r="P29" s="3"/>
    </row>
    <row r="30" spans="1:17" ht="13" x14ac:dyDescent="0.3">
      <c r="C30" s="2" t="s">
        <v>163</v>
      </c>
      <c r="D30" s="132" t="s">
        <v>164</v>
      </c>
      <c r="K30" s="3"/>
      <c r="L30" s="3"/>
      <c r="M30" s="3"/>
      <c r="N30" s="3"/>
      <c r="O30" s="3"/>
      <c r="P30" s="3"/>
    </row>
    <row r="31" spans="1:17" ht="13" x14ac:dyDescent="0.3">
      <c r="C31" s="3" t="s">
        <v>165</v>
      </c>
      <c r="D31" s="3" t="s">
        <v>166</v>
      </c>
      <c r="K31" s="3"/>
      <c r="L31" s="3"/>
      <c r="M31" s="3"/>
      <c r="N31" s="3"/>
      <c r="O31" s="3"/>
      <c r="P31" s="3"/>
      <c r="Q31" s="3"/>
    </row>
    <row r="32" spans="1:17" ht="13" x14ac:dyDescent="0.3">
      <c r="C32" s="3" t="s">
        <v>167</v>
      </c>
      <c r="D32" s="133" t="s">
        <v>168</v>
      </c>
      <c r="K32" s="3"/>
      <c r="L32" s="3"/>
      <c r="M32" s="3"/>
      <c r="N32" s="3"/>
      <c r="O32" s="3"/>
      <c r="P32" s="3"/>
      <c r="Q32" s="3"/>
    </row>
    <row r="33" spans="1:17" ht="13" x14ac:dyDescent="0.3">
      <c r="A33" s="129"/>
      <c r="B33" s="129"/>
      <c r="C33" s="129"/>
      <c r="D33" s="129"/>
      <c r="E33" s="129"/>
      <c r="F33" s="129"/>
      <c r="G33" s="129"/>
      <c r="H33" s="129"/>
      <c r="I33" s="129"/>
      <c r="J33" s="129"/>
      <c r="K33" s="3"/>
      <c r="L33" s="3"/>
      <c r="M33" s="3"/>
      <c r="N33" s="3"/>
      <c r="O33" s="3"/>
      <c r="P33" s="3"/>
      <c r="Q33" s="3"/>
    </row>
    <row r="34" spans="1:17" ht="13" x14ac:dyDescent="0.3">
      <c r="K34" s="3"/>
      <c r="L34" s="3"/>
      <c r="M34" s="3"/>
      <c r="N34" s="3"/>
      <c r="O34" s="3"/>
      <c r="P34" s="3"/>
      <c r="Q34" s="3"/>
    </row>
    <row r="35" spans="1:17" ht="13" x14ac:dyDescent="0.3">
      <c r="A35" s="60" t="s">
        <v>169</v>
      </c>
      <c r="B35" s="60"/>
      <c r="C35" s="60"/>
      <c r="D35" s="60"/>
      <c r="E35" s="60"/>
      <c r="F35" s="60"/>
      <c r="G35" s="60"/>
      <c r="H35" s="60"/>
      <c r="I35" s="60"/>
      <c r="J35" s="134"/>
      <c r="K35" s="3"/>
      <c r="L35" s="3"/>
      <c r="M35" s="3"/>
      <c r="N35" s="3"/>
      <c r="O35" s="3"/>
      <c r="P35" s="3"/>
      <c r="Q35" s="3"/>
    </row>
    <row r="36" spans="1:17" ht="13" x14ac:dyDescent="0.3">
      <c r="A36" s="146" t="s">
        <v>170</v>
      </c>
      <c r="B36" s="147"/>
      <c r="C36" s="147"/>
      <c r="D36" s="147"/>
      <c r="E36" s="147"/>
      <c r="K36" s="3"/>
      <c r="L36" s="3"/>
      <c r="M36" s="3"/>
      <c r="N36" s="3"/>
      <c r="O36" s="3"/>
      <c r="P36" s="3"/>
    </row>
    <row r="37" spans="1:17" ht="13" x14ac:dyDescent="0.3">
      <c r="A37" s="147"/>
      <c r="B37" s="147"/>
      <c r="C37" s="147"/>
      <c r="D37" s="147"/>
      <c r="E37" s="147"/>
      <c r="K37" s="3"/>
      <c r="L37" s="3"/>
      <c r="M37" s="3"/>
      <c r="N37" s="3"/>
      <c r="O37" s="3"/>
      <c r="P37" s="3"/>
    </row>
    <row r="38" spans="1:17" ht="13" x14ac:dyDescent="0.3">
      <c r="A38" s="147"/>
      <c r="B38" s="147"/>
      <c r="C38" s="147"/>
      <c r="D38" s="147"/>
      <c r="E38" s="147"/>
      <c r="K38" s="3"/>
      <c r="L38" s="3"/>
      <c r="M38" s="3"/>
      <c r="N38" s="3"/>
      <c r="O38" s="3"/>
      <c r="P38" s="3"/>
    </row>
    <row r="39" spans="1:17" ht="13" x14ac:dyDescent="0.3">
      <c r="A39" s="148"/>
      <c r="B39" s="148"/>
      <c r="C39" s="148"/>
      <c r="D39" s="148"/>
      <c r="E39" s="148"/>
      <c r="K39" s="3"/>
      <c r="L39" s="3"/>
      <c r="M39" s="3"/>
      <c r="N39" s="3"/>
      <c r="O39" s="3"/>
      <c r="P39" s="3"/>
    </row>
    <row r="40" spans="1:17" ht="13" x14ac:dyDescent="0.3"/>
    <row r="41" spans="1:17" ht="13" hidden="1" x14ac:dyDescent="0.3"/>
    <row r="42" spans="1:17" ht="13" hidden="1" x14ac:dyDescent="0.3"/>
    <row r="43" spans="1:17" ht="13" hidden="1" x14ac:dyDescent="0.3"/>
    <row r="44" spans="1:17" ht="13" hidden="1" x14ac:dyDescent="0.3"/>
    <row r="45" spans="1:17" ht="13" hidden="1" x14ac:dyDescent="0.3"/>
    <row r="46" spans="1:17" ht="13" hidden="1" x14ac:dyDescent="0.3"/>
    <row r="47" spans="1:17" ht="13" hidden="1" x14ac:dyDescent="0.3"/>
    <row r="48" spans="1:17" ht="13" hidden="1" x14ac:dyDescent="0.3"/>
    <row r="49" ht="13" hidden="1" x14ac:dyDescent="0.3"/>
    <row r="50" ht="13" hidden="1" x14ac:dyDescent="0.3"/>
    <row r="51" ht="13" hidden="1" x14ac:dyDescent="0.3"/>
    <row r="52" ht="13" hidden="1" x14ac:dyDescent="0.3"/>
    <row r="53" ht="13" hidden="1" x14ac:dyDescent="0.3"/>
    <row r="54" ht="13" hidden="1" x14ac:dyDescent="0.3"/>
    <row r="55" ht="13" hidden="1" x14ac:dyDescent="0.3"/>
  </sheetData>
  <mergeCells count="1">
    <mergeCell ref="A36:E39"/>
  </mergeCells>
  <hyperlinks>
    <hyperlink ref="D30" r:id="rId1"/>
    <hyperlink ref="D32" r:id="rId2"/>
  </hyperlinks>
  <pageMargins left="0.7" right="0.7" top="0.75" bottom="0.75" header="0.3" footer="0.3"/>
  <pageSetup paperSize="9" orientation="portrait" horizontalDpi="300" verticalDpi="300"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K57"/>
  <sheetViews>
    <sheetView zoomScale="80" zoomScaleNormal="80" workbookViewId="0">
      <selection activeCell="G3" sqref="G3"/>
    </sheetView>
  </sheetViews>
  <sheetFormatPr defaultColWidth="0" defaultRowHeight="12.75" customHeight="1" zeroHeight="1" x14ac:dyDescent="0.35"/>
  <cols>
    <col min="1" max="1" width="1.7265625" style="1" customWidth="1"/>
    <col min="2" max="2" width="11.453125" style="1" customWidth="1"/>
    <col min="3" max="3" width="36" style="1" bestFit="1" customWidth="1"/>
    <col min="4" max="4" width="12" style="1" bestFit="1" customWidth="1"/>
    <col min="5" max="5" width="12" style="1" customWidth="1"/>
    <col min="6" max="8" width="14" style="1" customWidth="1"/>
    <col min="9" max="9" width="5.7265625" style="1" customWidth="1"/>
    <col min="10" max="11" width="0" style="1" hidden="1" customWidth="1"/>
    <col min="12" max="16384" width="9.1796875" style="1" hidden="1"/>
  </cols>
  <sheetData>
    <row r="1" spans="2:8" ht="18.5" x14ac:dyDescent="0.45">
      <c r="B1" s="61" t="s">
        <v>191</v>
      </c>
      <c r="E1" s="56" t="s">
        <v>90</v>
      </c>
      <c r="F1" s="56" t="s">
        <v>181</v>
      </c>
      <c r="G1" s="56" t="s">
        <v>182</v>
      </c>
      <c r="H1" s="56" t="s">
        <v>149</v>
      </c>
    </row>
    <row r="2" spans="2:8" ht="30" customHeight="1" x14ac:dyDescent="0.35">
      <c r="B2" s="141" t="s">
        <v>130</v>
      </c>
      <c r="C2" s="141" t="s">
        <v>131</v>
      </c>
      <c r="D2" s="141" t="s">
        <v>132</v>
      </c>
      <c r="E2" s="142" t="s">
        <v>129</v>
      </c>
      <c r="F2" s="143" t="s">
        <v>185</v>
      </c>
      <c r="G2" s="144" t="s">
        <v>184</v>
      </c>
      <c r="H2" s="64" t="s">
        <v>183</v>
      </c>
    </row>
    <row r="3" spans="2:8" ht="12.75" customHeight="1" x14ac:dyDescent="0.35">
      <c r="B3" s="65"/>
      <c r="C3" s="65"/>
      <c r="D3" s="65"/>
      <c r="E3" s="70">
        <f ca="1">MAX(REL_D)</f>
        <v>44287</v>
      </c>
      <c r="F3" s="145">
        <f ca="1">MAX(REL_D)</f>
        <v>44287</v>
      </c>
      <c r="G3" s="68">
        <f ca="1">MAX(REL_D)</f>
        <v>44287</v>
      </c>
      <c r="H3" s="68"/>
    </row>
    <row r="4" spans="2:8" ht="12.75" customHeight="1" x14ac:dyDescent="0.35">
      <c r="B4" s="2" t="s">
        <v>1</v>
      </c>
      <c r="C4" s="3" t="s">
        <v>2</v>
      </c>
      <c r="D4" s="2" t="s">
        <v>1</v>
      </c>
      <c r="E4" s="71">
        <f t="shared" ref="E4:E11" ca="1" si="0">SUMIFS(OFFSET(REL_D,,MATCH(E$1,IND,0)-1),REL_D,$E$3,IF(LEFT($D4,1)="N",NwID,OrgID),$D4)</f>
        <v>45740</v>
      </c>
      <c r="F4" s="53">
        <f ca="1">SUMIFS(OFFSET(REL_D,,MATCH(F$1,IND,0)-1),REL_D,F$3,IF(LEFT($D4,1)="N",NwID,OrgID),$D4)</f>
        <v>324</v>
      </c>
      <c r="G4" s="53">
        <f t="shared" ref="F4:G11" ca="1" si="1">SUMIFS(OFFSET(REL_D,,MATCH(G$1,IND,0)-1),REL_D,G$3,IF(LEFT($D4,1)="N",NwID,OrgID),$D4)</f>
        <v>106</v>
      </c>
      <c r="H4" s="138">
        <f t="shared" ref="H4:H19" ca="1" si="2">IFERROR(G4/F4,"-")</f>
        <v>0.3271604938271605</v>
      </c>
    </row>
    <row r="5" spans="2:8" ht="12.75" customHeight="1" x14ac:dyDescent="0.35">
      <c r="B5" s="2" t="s">
        <v>3</v>
      </c>
      <c r="C5" s="3" t="s">
        <v>4</v>
      </c>
      <c r="D5" s="2" t="s">
        <v>3</v>
      </c>
      <c r="E5" s="71">
        <f t="shared" ca="1" si="0"/>
        <v>38797</v>
      </c>
      <c r="F5" s="53">
        <f t="shared" ca="1" si="1"/>
        <v>379</v>
      </c>
      <c r="G5" s="53">
        <f t="shared" ca="1" si="1"/>
        <v>204</v>
      </c>
      <c r="H5" s="138">
        <f t="shared" ca="1" si="2"/>
        <v>0.53825857519788922</v>
      </c>
    </row>
    <row r="6" spans="2:8" ht="12.75" customHeight="1" x14ac:dyDescent="0.35">
      <c r="B6" s="2" t="s">
        <v>5</v>
      </c>
      <c r="C6" s="3" t="s">
        <v>6</v>
      </c>
      <c r="D6" s="2" t="s">
        <v>5</v>
      </c>
      <c r="E6" s="71">
        <f t="shared" ca="1" si="0"/>
        <v>34296</v>
      </c>
      <c r="F6" s="53">
        <f t="shared" ca="1" si="1"/>
        <v>427</v>
      </c>
      <c r="G6" s="53">
        <f t="shared" ca="1" si="1"/>
        <v>213</v>
      </c>
      <c r="H6" s="138">
        <f t="shared" ca="1" si="2"/>
        <v>0.49882903981264637</v>
      </c>
    </row>
    <row r="7" spans="2:8" ht="12.75" customHeight="1" x14ac:dyDescent="0.35">
      <c r="B7" s="2" t="s">
        <v>7</v>
      </c>
      <c r="C7" s="3" t="s">
        <v>8</v>
      </c>
      <c r="D7" s="2" t="s">
        <v>7</v>
      </c>
      <c r="E7" s="71">
        <f t="shared" ca="1" si="0"/>
        <v>38899</v>
      </c>
      <c r="F7" s="53">
        <f t="shared" ca="1" si="1"/>
        <v>426</v>
      </c>
      <c r="G7" s="53">
        <f t="shared" ca="1" si="1"/>
        <v>170</v>
      </c>
      <c r="H7" s="138">
        <f t="shared" ca="1" si="2"/>
        <v>0.39906103286384975</v>
      </c>
    </row>
    <row r="8" spans="2:8" ht="12.75" customHeight="1" x14ac:dyDescent="0.35">
      <c r="B8" s="2" t="s">
        <v>9</v>
      </c>
      <c r="C8" s="3" t="s">
        <v>10</v>
      </c>
      <c r="D8" s="2" t="s">
        <v>9</v>
      </c>
      <c r="E8" s="71">
        <f t="shared" ca="1" si="0"/>
        <v>34275</v>
      </c>
      <c r="F8" s="53">
        <f t="shared" ca="1" si="1"/>
        <v>377</v>
      </c>
      <c r="G8" s="53">
        <f t="shared" ca="1" si="1"/>
        <v>144</v>
      </c>
      <c r="H8" s="138">
        <f t="shared" ca="1" si="2"/>
        <v>0.38196286472148538</v>
      </c>
    </row>
    <row r="9" spans="2:8" ht="12.75" customHeight="1" x14ac:dyDescent="0.35">
      <c r="B9" s="2" t="s">
        <v>11</v>
      </c>
      <c r="C9" s="3" t="s">
        <v>12</v>
      </c>
      <c r="D9" s="2" t="s">
        <v>11</v>
      </c>
      <c r="E9" s="71">
        <f t="shared" ca="1" si="0"/>
        <v>55363</v>
      </c>
      <c r="F9" s="53">
        <f t="shared" ca="1" si="1"/>
        <v>644</v>
      </c>
      <c r="G9" s="53">
        <f t="shared" ca="1" si="1"/>
        <v>324</v>
      </c>
      <c r="H9" s="138">
        <f t="shared" ca="1" si="2"/>
        <v>0.50310559006211175</v>
      </c>
    </row>
    <row r="10" spans="2:8" ht="12.75" customHeight="1" x14ac:dyDescent="0.35">
      <c r="B10" s="2" t="s">
        <v>13</v>
      </c>
      <c r="C10" s="3" t="s">
        <v>14</v>
      </c>
      <c r="D10" s="2" t="s">
        <v>13</v>
      </c>
      <c r="E10" s="71">
        <f t="shared" ca="1" si="0"/>
        <v>48343</v>
      </c>
      <c r="F10" s="53">
        <f t="shared" ca="1" si="1"/>
        <v>598</v>
      </c>
      <c r="G10" s="53">
        <f t="shared" ca="1" si="1"/>
        <v>279</v>
      </c>
      <c r="H10" s="138">
        <f t="shared" ca="1" si="2"/>
        <v>0.46655518394648832</v>
      </c>
    </row>
    <row r="11" spans="2:8" ht="12.75" customHeight="1" x14ac:dyDescent="0.35">
      <c r="B11" s="2" t="s">
        <v>15</v>
      </c>
      <c r="C11" s="3" t="s">
        <v>16</v>
      </c>
      <c r="D11" s="2" t="s">
        <v>15</v>
      </c>
      <c r="E11" s="71">
        <f t="shared" ca="1" si="0"/>
        <v>56009</v>
      </c>
      <c r="F11" s="53">
        <f t="shared" ca="1" si="1"/>
        <v>634</v>
      </c>
      <c r="G11" s="53">
        <f t="shared" ca="1" si="1"/>
        <v>339</v>
      </c>
      <c r="H11" s="138">
        <f t="shared" ca="1" si="2"/>
        <v>0.53470031545741326</v>
      </c>
    </row>
    <row r="12" spans="2:8" ht="12.75" customHeight="1" x14ac:dyDescent="0.35">
      <c r="B12" s="66"/>
      <c r="C12" s="66"/>
      <c r="D12" s="66" t="s">
        <v>17</v>
      </c>
      <c r="E12" s="72">
        <f ca="1">SUM(E4:E11)</f>
        <v>351722</v>
      </c>
      <c r="F12" s="67">
        <f ca="1">SUM(F4:F11)</f>
        <v>3809</v>
      </c>
      <c r="G12" s="67">
        <f ca="1">SUM(G4:G11)</f>
        <v>1779</v>
      </c>
      <c r="H12" s="139">
        <f t="shared" ca="1" si="2"/>
        <v>0.46705171961144659</v>
      </c>
    </row>
    <row r="13" spans="2:8" ht="12.75" customHeight="1" x14ac:dyDescent="0.35">
      <c r="B13" s="3" t="s">
        <v>9</v>
      </c>
      <c r="C13" s="3" t="s">
        <v>52</v>
      </c>
      <c r="D13" s="3" t="s">
        <v>53</v>
      </c>
      <c r="E13" s="71">
        <f t="shared" ref="E13:E47" ca="1" si="3">SUMIFS(OFFSET(REL_D,,MATCH(E$1,IND,0)-1),REL_D,$E$3,IF(LEFT($D13,1)="N",NwID,OrgID),$D13)</f>
        <v>7631</v>
      </c>
      <c r="F13" s="53">
        <f t="shared" ref="F13:G32" ca="1" si="4">SUMIFS(OFFSET(REL_D,,MATCH(F$1,IND,0)-1),REL_D,F$3,IF(LEFT($D13,1)="N",NwID,OrgID),$D13)</f>
        <v>84</v>
      </c>
      <c r="G13" s="53">
        <f t="shared" ca="1" si="4"/>
        <v>20</v>
      </c>
      <c r="H13" s="138">
        <f t="shared" ca="1" si="2"/>
        <v>0.23809523809523808</v>
      </c>
    </row>
    <row r="14" spans="2:8" ht="12.75" customHeight="1" x14ac:dyDescent="0.35">
      <c r="B14" s="2" t="s">
        <v>9</v>
      </c>
      <c r="C14" s="3" t="s">
        <v>54</v>
      </c>
      <c r="D14" s="3" t="s">
        <v>55</v>
      </c>
      <c r="E14" s="71">
        <f t="shared" ca="1" si="3"/>
        <v>13351</v>
      </c>
      <c r="F14" s="53">
        <f t="shared" ca="1" si="4"/>
        <v>152</v>
      </c>
      <c r="G14" s="53">
        <f t="shared" ca="1" si="4"/>
        <v>79</v>
      </c>
      <c r="H14" s="138">
        <f t="shared" ca="1" si="2"/>
        <v>0.51973684210526316</v>
      </c>
    </row>
    <row r="15" spans="2:8" ht="12.75" customHeight="1" x14ac:dyDescent="0.35">
      <c r="B15" s="2" t="s">
        <v>9</v>
      </c>
      <c r="C15" s="3" t="s">
        <v>56</v>
      </c>
      <c r="D15" s="3" t="s">
        <v>57</v>
      </c>
      <c r="E15" s="71">
        <f t="shared" ca="1" si="3"/>
        <v>3700</v>
      </c>
      <c r="F15" s="53">
        <f t="shared" ca="1" si="4"/>
        <v>39</v>
      </c>
      <c r="G15" s="53">
        <f t="shared" ca="1" si="4"/>
        <v>15</v>
      </c>
      <c r="H15" s="138">
        <f t="shared" ca="1" si="2"/>
        <v>0.38461538461538464</v>
      </c>
    </row>
    <row r="16" spans="2:8" ht="12.75" customHeight="1" x14ac:dyDescent="0.35">
      <c r="B16" s="2" t="s">
        <v>9</v>
      </c>
      <c r="C16" s="3" t="s">
        <v>58</v>
      </c>
      <c r="D16" s="3" t="s">
        <v>59</v>
      </c>
      <c r="E16" s="71">
        <f t="shared" ca="1" si="3"/>
        <v>3964</v>
      </c>
      <c r="F16" s="53">
        <f t="shared" ca="1" si="4"/>
        <v>42</v>
      </c>
      <c r="G16" s="53">
        <f t="shared" ca="1" si="4"/>
        <v>17</v>
      </c>
      <c r="H16" s="138">
        <f t="shared" ca="1" si="2"/>
        <v>0.40476190476190477</v>
      </c>
    </row>
    <row r="17" spans="2:8" ht="12.75" customHeight="1" x14ac:dyDescent="0.35">
      <c r="B17" s="2" t="s">
        <v>9</v>
      </c>
      <c r="C17" s="3" t="s">
        <v>60</v>
      </c>
      <c r="D17" s="3" t="s">
        <v>61</v>
      </c>
      <c r="E17" s="71">
        <f t="shared" ca="1" si="3"/>
        <v>5629</v>
      </c>
      <c r="F17" s="53">
        <f t="shared" ca="1" si="4"/>
        <v>60</v>
      </c>
      <c r="G17" s="53">
        <f t="shared" ca="1" si="4"/>
        <v>13</v>
      </c>
      <c r="H17" s="138">
        <f t="shared" ca="1" si="2"/>
        <v>0.21666666666666667</v>
      </c>
    </row>
    <row r="18" spans="2:8" ht="12.75" customHeight="1" x14ac:dyDescent="0.35">
      <c r="B18" s="2" t="s">
        <v>3</v>
      </c>
      <c r="C18" s="3" t="s">
        <v>28</v>
      </c>
      <c r="D18" s="3" t="s">
        <v>29</v>
      </c>
      <c r="E18" s="71">
        <f t="shared" ca="1" si="3"/>
        <v>13859</v>
      </c>
      <c r="F18" s="53">
        <f t="shared" ca="1" si="4"/>
        <v>110</v>
      </c>
      <c r="G18" s="53">
        <f t="shared" ca="1" si="4"/>
        <v>71</v>
      </c>
      <c r="H18" s="138">
        <f t="shared" ca="1" si="2"/>
        <v>0.6454545454545455</v>
      </c>
    </row>
    <row r="19" spans="2:8" ht="12.75" customHeight="1" x14ac:dyDescent="0.35">
      <c r="B19" s="2" t="s">
        <v>3</v>
      </c>
      <c r="C19" s="3" t="s">
        <v>30</v>
      </c>
      <c r="D19" s="3" t="s">
        <v>31</v>
      </c>
      <c r="E19" s="71">
        <f t="shared" ca="1" si="3"/>
        <v>14637</v>
      </c>
      <c r="F19" s="53">
        <f t="shared" ca="1" si="4"/>
        <v>153</v>
      </c>
      <c r="G19" s="53">
        <f t="shared" ca="1" si="4"/>
        <v>58</v>
      </c>
      <c r="H19" s="138">
        <f t="shared" ca="1" si="2"/>
        <v>0.37908496732026142</v>
      </c>
    </row>
    <row r="20" spans="2:8" ht="12.75" customHeight="1" x14ac:dyDescent="0.35">
      <c r="B20" s="2" t="s">
        <v>3</v>
      </c>
      <c r="C20" s="3" t="s">
        <v>32</v>
      </c>
      <c r="D20" s="3" t="s">
        <v>33</v>
      </c>
      <c r="E20" s="71">
        <f t="shared" ca="1" si="3"/>
        <v>998</v>
      </c>
      <c r="F20" s="53">
        <f t="shared" ca="1" si="4"/>
        <v>0</v>
      </c>
      <c r="G20" s="53">
        <f t="shared" ca="1" si="4"/>
        <v>0</v>
      </c>
      <c r="H20" s="138" t="str">
        <f ca="1">IFERROR(G20/F20,"-")</f>
        <v>-</v>
      </c>
    </row>
    <row r="21" spans="2:8" ht="12.75" customHeight="1" x14ac:dyDescent="0.35">
      <c r="B21" s="2" t="s">
        <v>3</v>
      </c>
      <c r="C21" s="3" t="s">
        <v>34</v>
      </c>
      <c r="D21" s="3" t="s">
        <v>35</v>
      </c>
      <c r="E21" s="71">
        <f t="shared" ca="1" si="3"/>
        <v>9303</v>
      </c>
      <c r="F21" s="53">
        <f t="shared" ca="1" si="4"/>
        <v>116</v>
      </c>
      <c r="G21" s="53">
        <f t="shared" ca="1" si="4"/>
        <v>75</v>
      </c>
      <c r="H21" s="138">
        <f t="shared" ref="H21:H48" ca="1" si="5">IFERROR(G21/F21,"-")</f>
        <v>0.64655172413793105</v>
      </c>
    </row>
    <row r="22" spans="2:8" ht="12.75" customHeight="1" x14ac:dyDescent="0.35">
      <c r="B22" s="2" t="s">
        <v>15</v>
      </c>
      <c r="C22" s="4" t="s">
        <v>78</v>
      </c>
      <c r="D22" s="4" t="s">
        <v>79</v>
      </c>
      <c r="E22" s="71">
        <f t="shared" ca="1" si="3"/>
        <v>12690</v>
      </c>
      <c r="F22" s="53">
        <f t="shared" ca="1" si="4"/>
        <v>125</v>
      </c>
      <c r="G22" s="53">
        <f t="shared" ca="1" si="4"/>
        <v>78</v>
      </c>
      <c r="H22" s="138">
        <f t="shared" ca="1" si="5"/>
        <v>0.624</v>
      </c>
    </row>
    <row r="23" spans="2:8" ht="12.75" customHeight="1" x14ac:dyDescent="0.35">
      <c r="B23" s="2" t="s">
        <v>15</v>
      </c>
      <c r="C23" s="3" t="s">
        <v>80</v>
      </c>
      <c r="D23" s="3" t="s">
        <v>81</v>
      </c>
      <c r="E23" s="71">
        <f t="shared" ca="1" si="3"/>
        <v>9688</v>
      </c>
      <c r="F23" s="53">
        <f t="shared" ca="1" si="4"/>
        <v>80</v>
      </c>
      <c r="G23" s="53">
        <f t="shared" ca="1" si="4"/>
        <v>48</v>
      </c>
      <c r="H23" s="138">
        <f t="shared" ca="1" si="5"/>
        <v>0.6</v>
      </c>
    </row>
    <row r="24" spans="2:8" ht="12.75" customHeight="1" x14ac:dyDescent="0.35">
      <c r="B24" s="2" t="s">
        <v>15</v>
      </c>
      <c r="C24" s="3" t="s">
        <v>82</v>
      </c>
      <c r="D24" s="3" t="s">
        <v>83</v>
      </c>
      <c r="E24" s="71">
        <f t="shared" ca="1" si="3"/>
        <v>8868</v>
      </c>
      <c r="F24" s="53">
        <f t="shared" ca="1" si="4"/>
        <v>83</v>
      </c>
      <c r="G24" s="53">
        <f t="shared" ca="1" si="4"/>
        <v>39</v>
      </c>
      <c r="H24" s="138">
        <f t="shared" ca="1" si="5"/>
        <v>0.46987951807228917</v>
      </c>
    </row>
    <row r="25" spans="2:8" ht="12.75" customHeight="1" x14ac:dyDescent="0.35">
      <c r="B25" s="2" t="s">
        <v>15</v>
      </c>
      <c r="C25" s="3" t="s">
        <v>84</v>
      </c>
      <c r="D25" s="3" t="s">
        <v>85</v>
      </c>
      <c r="E25" s="71">
        <f t="shared" ca="1" si="3"/>
        <v>24763</v>
      </c>
      <c r="F25" s="53">
        <f t="shared" ca="1" si="4"/>
        <v>346</v>
      </c>
      <c r="G25" s="53">
        <f t="shared" ca="1" si="4"/>
        <v>174</v>
      </c>
      <c r="H25" s="138">
        <f t="shared" ca="1" si="5"/>
        <v>0.50289017341040465</v>
      </c>
    </row>
    <row r="26" spans="2:8" ht="12.75" customHeight="1" x14ac:dyDescent="0.35">
      <c r="B26" s="2" t="s">
        <v>11</v>
      </c>
      <c r="C26" s="3" t="s">
        <v>62</v>
      </c>
      <c r="D26" s="3" t="s">
        <v>63</v>
      </c>
      <c r="E26" s="71">
        <f t="shared" ca="1" si="3"/>
        <v>4020</v>
      </c>
      <c r="F26" s="53">
        <f t="shared" ca="1" si="4"/>
        <v>37</v>
      </c>
      <c r="G26" s="53">
        <f t="shared" ca="1" si="4"/>
        <v>17</v>
      </c>
      <c r="H26" s="138">
        <f t="shared" ca="1" si="5"/>
        <v>0.45945945945945948</v>
      </c>
    </row>
    <row r="27" spans="2:8" ht="12.75" customHeight="1" x14ac:dyDescent="0.35">
      <c r="B27" s="2" t="s">
        <v>11</v>
      </c>
      <c r="C27" s="3" t="s">
        <v>64</v>
      </c>
      <c r="D27" s="3" t="s">
        <v>65</v>
      </c>
      <c r="E27" s="71">
        <f t="shared" ca="1" si="3"/>
        <v>14670</v>
      </c>
      <c r="F27" s="53">
        <f t="shared" ca="1" si="4"/>
        <v>202</v>
      </c>
      <c r="G27" s="53">
        <f t="shared" ca="1" si="4"/>
        <v>123</v>
      </c>
      <c r="H27" s="138">
        <f t="shared" ca="1" si="5"/>
        <v>0.6089108910891089</v>
      </c>
    </row>
    <row r="28" spans="2:8" ht="12.75" customHeight="1" x14ac:dyDescent="0.35">
      <c r="B28" s="2" t="s">
        <v>11</v>
      </c>
      <c r="C28" s="3" t="s">
        <v>66</v>
      </c>
      <c r="D28" s="3" t="s">
        <v>67</v>
      </c>
      <c r="E28" s="71">
        <f t="shared" ca="1" si="3"/>
        <v>5539</v>
      </c>
      <c r="F28" s="53">
        <f t="shared" ca="1" si="4"/>
        <v>50</v>
      </c>
      <c r="G28" s="53">
        <f t="shared" ca="1" si="4"/>
        <v>23</v>
      </c>
      <c r="H28" s="138">
        <f t="shared" ca="1" si="5"/>
        <v>0.46</v>
      </c>
    </row>
    <row r="29" spans="2:8" ht="12.75" customHeight="1" x14ac:dyDescent="0.35">
      <c r="B29" s="2" t="s">
        <v>11</v>
      </c>
      <c r="C29" s="3" t="s">
        <v>68</v>
      </c>
      <c r="D29" s="3" t="s">
        <v>69</v>
      </c>
      <c r="E29" s="71">
        <f t="shared" ca="1" si="3"/>
        <v>15131</v>
      </c>
      <c r="F29" s="53">
        <f t="shared" ca="1" si="4"/>
        <v>202</v>
      </c>
      <c r="G29" s="53">
        <f t="shared" ca="1" si="4"/>
        <v>76</v>
      </c>
      <c r="H29" s="138">
        <f t="shared" ca="1" si="5"/>
        <v>0.37623762376237624</v>
      </c>
    </row>
    <row r="30" spans="2:8" ht="12.75" customHeight="1" x14ac:dyDescent="0.35">
      <c r="B30" s="2" t="s">
        <v>11</v>
      </c>
      <c r="C30" s="3" t="s">
        <v>177</v>
      </c>
      <c r="D30" s="3" t="s">
        <v>176</v>
      </c>
      <c r="E30" s="71">
        <f t="shared" ca="1" si="3"/>
        <v>16003</v>
      </c>
      <c r="F30" s="53">
        <f t="shared" ca="1" si="4"/>
        <v>153</v>
      </c>
      <c r="G30" s="53">
        <f t="shared" ca="1" si="4"/>
        <v>85</v>
      </c>
      <c r="H30" s="138">
        <f t="shared" ca="1" si="5"/>
        <v>0.55555555555555558</v>
      </c>
    </row>
    <row r="31" spans="2:8" ht="12.75" customHeight="1" x14ac:dyDescent="0.35">
      <c r="B31" s="2" t="s">
        <v>13</v>
      </c>
      <c r="C31" s="3" t="s">
        <v>70</v>
      </c>
      <c r="D31" s="3" t="s">
        <v>71</v>
      </c>
      <c r="E31" s="71">
        <f t="shared" ca="1" si="3"/>
        <v>11398</v>
      </c>
      <c r="F31" s="53">
        <f t="shared" ca="1" si="4"/>
        <v>135</v>
      </c>
      <c r="G31" s="53">
        <f t="shared" ca="1" si="4"/>
        <v>64</v>
      </c>
      <c r="H31" s="138">
        <f t="shared" ca="1" si="5"/>
        <v>0.47407407407407409</v>
      </c>
    </row>
    <row r="32" spans="2:8" ht="12.75" customHeight="1" x14ac:dyDescent="0.35">
      <c r="B32" s="2" t="s">
        <v>13</v>
      </c>
      <c r="C32" s="3" t="s">
        <v>72</v>
      </c>
      <c r="D32" s="3" t="s">
        <v>73</v>
      </c>
      <c r="E32" s="71">
        <f t="shared" ca="1" si="3"/>
        <v>15160</v>
      </c>
      <c r="F32" s="53">
        <f t="shared" ca="1" si="4"/>
        <v>180</v>
      </c>
      <c r="G32" s="53">
        <f t="shared" ca="1" si="4"/>
        <v>75</v>
      </c>
      <c r="H32" s="138">
        <f t="shared" ca="1" si="5"/>
        <v>0.41666666666666669</v>
      </c>
    </row>
    <row r="33" spans="2:8" ht="12.75" customHeight="1" x14ac:dyDescent="0.35">
      <c r="B33" s="2" t="s">
        <v>13</v>
      </c>
      <c r="C33" s="3" t="s">
        <v>74</v>
      </c>
      <c r="D33" s="3" t="s">
        <v>75</v>
      </c>
      <c r="E33" s="71">
        <f t="shared" ca="1" si="3"/>
        <v>10233</v>
      </c>
      <c r="F33" s="53">
        <f t="shared" ref="F33:G47" ca="1" si="6">SUMIFS(OFFSET(REL_D,,MATCH(F$1,IND,0)-1),REL_D,F$3,IF(LEFT($D33,1)="N",NwID,OrgID),$D33)</f>
        <v>140</v>
      </c>
      <c r="G33" s="53">
        <f t="shared" ca="1" si="6"/>
        <v>41</v>
      </c>
      <c r="H33" s="138">
        <f t="shared" ca="1" si="5"/>
        <v>0.29285714285714287</v>
      </c>
    </row>
    <row r="34" spans="2:8" ht="12.75" customHeight="1" x14ac:dyDescent="0.35">
      <c r="B34" s="2" t="s">
        <v>13</v>
      </c>
      <c r="C34" s="3" t="s">
        <v>76</v>
      </c>
      <c r="D34" s="3" t="s">
        <v>77</v>
      </c>
      <c r="E34" s="71">
        <f t="shared" ca="1" si="3"/>
        <v>11552</v>
      </c>
      <c r="F34" s="53">
        <f t="shared" ca="1" si="6"/>
        <v>143</v>
      </c>
      <c r="G34" s="53">
        <f t="shared" ca="1" si="6"/>
        <v>99</v>
      </c>
      <c r="H34" s="138">
        <f t="shared" ca="1" si="5"/>
        <v>0.69230769230769229</v>
      </c>
    </row>
    <row r="35" spans="2:8" ht="12.75" customHeight="1" x14ac:dyDescent="0.35">
      <c r="B35" s="2" t="s">
        <v>5</v>
      </c>
      <c r="C35" s="3" t="s">
        <v>36</v>
      </c>
      <c r="D35" s="3" t="s">
        <v>37</v>
      </c>
      <c r="E35" s="71">
        <f t="shared" ca="1" si="3"/>
        <v>9544</v>
      </c>
      <c r="F35" s="53">
        <f t="shared" ca="1" si="6"/>
        <v>115</v>
      </c>
      <c r="G35" s="53">
        <f t="shared" ca="1" si="6"/>
        <v>55</v>
      </c>
      <c r="H35" s="138">
        <f t="shared" ca="1" si="5"/>
        <v>0.47826086956521741</v>
      </c>
    </row>
    <row r="36" spans="2:8" ht="12.75" customHeight="1" x14ac:dyDescent="0.35">
      <c r="B36" s="2" t="s">
        <v>5</v>
      </c>
      <c r="C36" s="3" t="s">
        <v>38</v>
      </c>
      <c r="D36" s="3" t="s">
        <v>39</v>
      </c>
      <c r="E36" s="71">
        <f t="shared" ca="1" si="3"/>
        <v>3450</v>
      </c>
      <c r="F36" s="53">
        <f t="shared" ca="1" si="6"/>
        <v>44</v>
      </c>
      <c r="G36" s="53">
        <f t="shared" ca="1" si="6"/>
        <v>18</v>
      </c>
      <c r="H36" s="138">
        <f t="shared" ca="1" si="5"/>
        <v>0.40909090909090912</v>
      </c>
    </row>
    <row r="37" spans="2:8" ht="12.75" customHeight="1" x14ac:dyDescent="0.35">
      <c r="B37" s="2" t="s">
        <v>5</v>
      </c>
      <c r="C37" s="3" t="s">
        <v>40</v>
      </c>
      <c r="D37" s="3" t="s">
        <v>41</v>
      </c>
      <c r="E37" s="71">
        <f t="shared" ca="1" si="3"/>
        <v>14653</v>
      </c>
      <c r="F37" s="53">
        <f t="shared" ca="1" si="6"/>
        <v>189</v>
      </c>
      <c r="G37" s="53">
        <f t="shared" ca="1" si="6"/>
        <v>86</v>
      </c>
      <c r="H37" s="138">
        <f t="shared" ca="1" si="5"/>
        <v>0.455026455026455</v>
      </c>
    </row>
    <row r="38" spans="2:8" ht="12.75" customHeight="1" x14ac:dyDescent="0.35">
      <c r="B38" s="2" t="s">
        <v>5</v>
      </c>
      <c r="C38" s="3" t="s">
        <v>42</v>
      </c>
      <c r="D38" s="3" t="s">
        <v>43</v>
      </c>
      <c r="E38" s="71">
        <f t="shared" ca="1" si="3"/>
        <v>6649</v>
      </c>
      <c r="F38" s="53">
        <f t="shared" ca="1" si="6"/>
        <v>79</v>
      </c>
      <c r="G38" s="53">
        <f t="shared" ca="1" si="6"/>
        <v>54</v>
      </c>
      <c r="H38" s="138">
        <f t="shared" ca="1" si="5"/>
        <v>0.68354430379746833</v>
      </c>
    </row>
    <row r="39" spans="2:8" ht="12.75" customHeight="1" x14ac:dyDescent="0.35">
      <c r="B39" s="2" t="s">
        <v>7</v>
      </c>
      <c r="C39" s="3" t="s">
        <v>44</v>
      </c>
      <c r="D39" s="3" t="s">
        <v>45</v>
      </c>
      <c r="E39" s="71">
        <f t="shared" ca="1" si="3"/>
        <v>11463</v>
      </c>
      <c r="F39" s="53">
        <f t="shared" ca="1" si="6"/>
        <v>115</v>
      </c>
      <c r="G39" s="53">
        <f t="shared" ca="1" si="6"/>
        <v>50</v>
      </c>
      <c r="H39" s="138">
        <f t="shared" ca="1" si="5"/>
        <v>0.43478260869565216</v>
      </c>
    </row>
    <row r="40" spans="2:8" ht="12.75" customHeight="1" x14ac:dyDescent="0.35">
      <c r="B40" s="2" t="s">
        <v>7</v>
      </c>
      <c r="C40" s="3" t="s">
        <v>46</v>
      </c>
      <c r="D40" s="3" t="s">
        <v>47</v>
      </c>
      <c r="E40" s="71">
        <f t="shared" ca="1" si="3"/>
        <v>13925</v>
      </c>
      <c r="F40" s="53">
        <f t="shared" ca="1" si="6"/>
        <v>157</v>
      </c>
      <c r="G40" s="53">
        <f t="shared" ca="1" si="6"/>
        <v>49</v>
      </c>
      <c r="H40" s="138">
        <f t="shared" ca="1" si="5"/>
        <v>0.31210191082802546</v>
      </c>
    </row>
    <row r="41" spans="2:8" ht="12.75" customHeight="1" x14ac:dyDescent="0.35">
      <c r="B41" s="2" t="s">
        <v>7</v>
      </c>
      <c r="C41" s="3" t="s">
        <v>48</v>
      </c>
      <c r="D41" s="3" t="s">
        <v>49</v>
      </c>
      <c r="E41" s="71">
        <f t="shared" ca="1" si="3"/>
        <v>2093</v>
      </c>
      <c r="F41" s="53">
        <f t="shared" ca="1" si="6"/>
        <v>15</v>
      </c>
      <c r="G41" s="53">
        <f t="shared" ca="1" si="6"/>
        <v>10</v>
      </c>
      <c r="H41" s="138">
        <f t="shared" ca="1" si="5"/>
        <v>0.66666666666666663</v>
      </c>
    </row>
    <row r="42" spans="2:8" ht="12.75" customHeight="1" x14ac:dyDescent="0.35">
      <c r="B42" s="2" t="s">
        <v>7</v>
      </c>
      <c r="C42" s="3" t="s">
        <v>50</v>
      </c>
      <c r="D42" s="3" t="s">
        <v>51</v>
      </c>
      <c r="E42" s="71">
        <f t="shared" ca="1" si="3"/>
        <v>11418</v>
      </c>
      <c r="F42" s="53">
        <f t="shared" ca="1" si="6"/>
        <v>139</v>
      </c>
      <c r="G42" s="53">
        <f t="shared" ca="1" si="6"/>
        <v>61</v>
      </c>
      <c r="H42" s="138">
        <f t="shared" ca="1" si="5"/>
        <v>0.43884892086330934</v>
      </c>
    </row>
    <row r="43" spans="2:8" ht="12.75" customHeight="1" x14ac:dyDescent="0.35">
      <c r="B43" s="2" t="s">
        <v>1</v>
      </c>
      <c r="C43" s="3" t="s">
        <v>18</v>
      </c>
      <c r="D43" s="3" t="s">
        <v>19</v>
      </c>
      <c r="E43" s="71">
        <f t="shared" ca="1" si="3"/>
        <v>8540</v>
      </c>
      <c r="F43" s="53">
        <f t="shared" ca="1" si="6"/>
        <v>79</v>
      </c>
      <c r="G43" s="53">
        <f t="shared" ca="1" si="6"/>
        <v>22</v>
      </c>
      <c r="H43" s="138">
        <f t="shared" ca="1" si="5"/>
        <v>0.27848101265822783</v>
      </c>
    </row>
    <row r="44" spans="2:8" ht="12.75" customHeight="1" x14ac:dyDescent="0.35">
      <c r="B44" s="2" t="s">
        <v>1</v>
      </c>
      <c r="C44" s="3" t="s">
        <v>20</v>
      </c>
      <c r="D44" s="3" t="s">
        <v>21</v>
      </c>
      <c r="E44" s="71">
        <f t="shared" ca="1" si="3"/>
        <v>11629</v>
      </c>
      <c r="F44" s="53">
        <f t="shared" ca="1" si="6"/>
        <v>64</v>
      </c>
      <c r="G44" s="53">
        <f t="shared" ca="1" si="6"/>
        <v>25</v>
      </c>
      <c r="H44" s="138">
        <f t="shared" ca="1" si="5"/>
        <v>0.390625</v>
      </c>
    </row>
    <row r="45" spans="2:8" ht="12.75" customHeight="1" x14ac:dyDescent="0.35">
      <c r="B45" s="2" t="s">
        <v>1</v>
      </c>
      <c r="C45" s="3" t="s">
        <v>22</v>
      </c>
      <c r="D45" s="3" t="s">
        <v>23</v>
      </c>
      <c r="E45" s="71">
        <f t="shared" ca="1" si="3"/>
        <v>15386</v>
      </c>
      <c r="F45" s="53">
        <f t="shared" ca="1" si="6"/>
        <v>98</v>
      </c>
      <c r="G45" s="53">
        <f t="shared" ca="1" si="6"/>
        <v>42</v>
      </c>
      <c r="H45" s="138">
        <f t="shared" ca="1" si="5"/>
        <v>0.42857142857142855</v>
      </c>
    </row>
    <row r="46" spans="2:8" ht="12.75" customHeight="1" x14ac:dyDescent="0.35">
      <c r="B46" s="2" t="s">
        <v>1</v>
      </c>
      <c r="C46" s="3" t="s">
        <v>24</v>
      </c>
      <c r="D46" s="3" t="s">
        <v>25</v>
      </c>
      <c r="E46" s="71">
        <f t="shared" ca="1" si="3"/>
        <v>3965</v>
      </c>
      <c r="F46" s="53">
        <f t="shared" ca="1" si="6"/>
        <v>33</v>
      </c>
      <c r="G46" s="53">
        <f t="shared" ca="1" si="6"/>
        <v>14</v>
      </c>
      <c r="H46" s="138">
        <f t="shared" ca="1" si="5"/>
        <v>0.42424242424242425</v>
      </c>
    </row>
    <row r="47" spans="2:8" ht="12.75" customHeight="1" x14ac:dyDescent="0.35">
      <c r="B47" s="3" t="s">
        <v>1</v>
      </c>
      <c r="C47" s="3" t="s">
        <v>26</v>
      </c>
      <c r="D47" s="3" t="s">
        <v>27</v>
      </c>
      <c r="E47" s="71">
        <f t="shared" ca="1" si="3"/>
        <v>6220</v>
      </c>
      <c r="F47" s="53">
        <f t="shared" ca="1" si="6"/>
        <v>50</v>
      </c>
      <c r="G47" s="53">
        <f t="shared" ca="1" si="6"/>
        <v>3</v>
      </c>
      <c r="H47" s="138">
        <f t="shared" ca="1" si="5"/>
        <v>0.06</v>
      </c>
    </row>
    <row r="48" spans="2:8" ht="12.75" customHeight="1" x14ac:dyDescent="0.35">
      <c r="B48" s="66"/>
      <c r="C48" s="66"/>
      <c r="D48" s="66" t="s">
        <v>17</v>
      </c>
      <c r="E48" s="72">
        <f ca="1">SUM(E13:E47)</f>
        <v>351722</v>
      </c>
      <c r="F48" s="67">
        <f ca="1">SUM(F13:F47)</f>
        <v>3809</v>
      </c>
      <c r="G48" s="67">
        <f ca="1">SUM(G13:G47)</f>
        <v>1779</v>
      </c>
      <c r="H48" s="139">
        <f t="shared" ca="1" si="5"/>
        <v>0.46705171961144659</v>
      </c>
    </row>
    <row r="49" spans="2:9" ht="12.75" customHeight="1" x14ac:dyDescent="0.35">
      <c r="B49" s="62" t="s">
        <v>86</v>
      </c>
      <c r="C49" s="59">
        <f ca="1">MAX(REL_D)</f>
        <v>44287</v>
      </c>
      <c r="D49" s="3"/>
      <c r="E49" s="3"/>
      <c r="F49" s="3"/>
    </row>
    <row r="50" spans="2:9" ht="12.75" customHeight="1" x14ac:dyDescent="0.35">
      <c r="B50" s="57"/>
      <c r="C50" s="58"/>
    </row>
    <row r="51" spans="2:9" ht="12.75" customHeight="1" x14ac:dyDescent="0.35">
      <c r="B51" s="60"/>
      <c r="C51" s="60"/>
      <c r="D51" s="60"/>
      <c r="E51" s="60"/>
      <c r="F51" s="60"/>
      <c r="G51" s="60"/>
      <c r="H51" s="60"/>
      <c r="I51" s="140"/>
    </row>
    <row r="52" spans="2:9" ht="14.5" x14ac:dyDescent="0.35">
      <c r="B52" s="3"/>
      <c r="C52" s="3"/>
      <c r="D52" s="140"/>
      <c r="E52" s="140"/>
      <c r="F52" s="140"/>
      <c r="G52" s="140"/>
      <c r="H52" s="140"/>
      <c r="I52" s="140"/>
    </row>
    <row r="53" spans="2:9" ht="14.5" hidden="1" x14ac:dyDescent="0.35"/>
    <row r="54" spans="2:9" ht="14.5" hidden="1" x14ac:dyDescent="0.35"/>
    <row r="55" spans="2:9" ht="14.5" hidden="1" x14ac:dyDescent="0.35"/>
    <row r="56" spans="2:9" ht="14.5" hidden="1" x14ac:dyDescent="0.35"/>
    <row r="57" spans="2:9" ht="12.75" hidden="1" customHeight="1" x14ac:dyDescent="0.35"/>
  </sheetData>
  <pageMargins left="0.7" right="0.7" top="0.75" bottom="0.75" header="0.3" footer="0.3"/>
  <pageSetup paperSize="9" orientation="portrait" r:id="rId1"/>
  <ignoredErrors>
    <ignoredError sqref="E12:F12 G12" 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O155"/>
  <sheetViews>
    <sheetView topLeftCell="A103" workbookViewId="0">
      <selection activeCell="C115" sqref="C115:O151"/>
    </sheetView>
  </sheetViews>
  <sheetFormatPr defaultRowHeight="14.5" x14ac:dyDescent="0.35"/>
  <cols>
    <col min="1" max="2" width="11.81640625" style="26" customWidth="1"/>
    <col min="3" max="3" width="17.7265625" customWidth="1"/>
    <col min="4" max="4" width="2.7265625" customWidth="1"/>
    <col min="5" max="5" width="18.1796875" customWidth="1"/>
    <col min="6" max="6" width="3" customWidth="1"/>
    <col min="7" max="8" width="13.7265625" customWidth="1"/>
    <col min="9" max="9" width="3" customWidth="1"/>
    <col min="12" max="13" width="12.7265625" customWidth="1"/>
  </cols>
  <sheetData>
    <row r="1" spans="1:15" ht="15" thickBot="1" x14ac:dyDescent="0.4">
      <c r="A1" s="5" t="s">
        <v>91</v>
      </c>
      <c r="B1" s="5" t="s">
        <v>92</v>
      </c>
      <c r="C1" s="6" t="s">
        <v>93</v>
      </c>
      <c r="D1" s="6" t="s">
        <v>94</v>
      </c>
      <c r="E1" s="7" t="s">
        <v>95</v>
      </c>
      <c r="F1" s="8" t="s">
        <v>94</v>
      </c>
      <c r="G1" s="8" t="s">
        <v>94</v>
      </c>
      <c r="H1" s="8" t="s">
        <v>96</v>
      </c>
      <c r="I1" s="8" t="s">
        <v>94</v>
      </c>
      <c r="J1" s="9" t="s">
        <v>97</v>
      </c>
      <c r="K1" s="9" t="s">
        <v>98</v>
      </c>
      <c r="L1" s="10" t="s">
        <v>90</v>
      </c>
      <c r="M1" s="10" t="s">
        <v>149</v>
      </c>
      <c r="N1" s="10" t="s">
        <v>181</v>
      </c>
      <c r="O1" s="10" t="s">
        <v>182</v>
      </c>
    </row>
    <row r="2" spans="1:15" ht="15" thickBot="1" x14ac:dyDescent="0.4">
      <c r="A2" s="11"/>
      <c r="B2" s="11"/>
      <c r="C2" s="12"/>
      <c r="D2" s="12"/>
      <c r="E2" s="13" t="s">
        <v>99</v>
      </c>
      <c r="F2" s="12"/>
      <c r="G2" s="14" t="s">
        <v>100</v>
      </c>
      <c r="H2" s="14" t="s">
        <v>101</v>
      </c>
      <c r="I2" s="12"/>
      <c r="J2" s="12"/>
      <c r="K2" s="12" t="s">
        <v>102</v>
      </c>
      <c r="L2" s="15" t="str">
        <f>TRIM(MID(L4,2,FIND($H$2,L4)-2))</f>
        <v>00-00</v>
      </c>
      <c r="M2" s="15" t="str">
        <f>TRIM(MID(M4,2,FIND($H$2,M4)-2))</f>
        <v>BCG-M01</v>
      </c>
      <c r="N2" s="15" t="str">
        <f t="shared" ref="N2:O2" si="0">TRIM(MID(N4,2,FIND($H$2,N4)-2))</f>
        <v>BCG-M02</v>
      </c>
      <c r="O2" s="15" t="str">
        <f t="shared" si="0"/>
        <v>BCG-M03</v>
      </c>
    </row>
    <row r="3" spans="1:15" s="22" customFormat="1" ht="73" thickBot="1" x14ac:dyDescent="0.4">
      <c r="A3" s="16"/>
      <c r="B3" s="17"/>
      <c r="C3" s="18" t="s">
        <v>103</v>
      </c>
      <c r="D3" s="19"/>
      <c r="E3" s="19" t="s">
        <v>104</v>
      </c>
      <c r="F3" s="18"/>
      <c r="G3" s="20" t="s">
        <v>105</v>
      </c>
      <c r="H3" s="18"/>
      <c r="I3" s="18"/>
      <c r="J3" s="18"/>
      <c r="K3" s="18" t="s">
        <v>106</v>
      </c>
      <c r="L3" s="21" t="str">
        <f t="shared" ref="L3:O3" si="1">TRIM(MID(L4,FIND($H$2,L4)+2,LEN(L4)))</f>
        <v>Listsize</v>
      </c>
      <c r="M3" s="21" t="str">
        <f t="shared" si="1"/>
        <v>BCG at &lt;1yrs Q1</v>
      </c>
      <c r="N3" s="21" t="str">
        <f t="shared" si="1"/>
        <v>Patients aged 0 yrs on search date</v>
      </c>
      <c r="O3" s="21" t="str">
        <f t="shared" si="1"/>
        <v>BCG at &lt;1 yrs</v>
      </c>
    </row>
    <row r="4" spans="1:15" s="25" customFormat="1" ht="15" customHeight="1" x14ac:dyDescent="0.35">
      <c r="A4" s="23">
        <f ca="1">IF(E4="Last Run:",OFFSET(E4,3,0),A3)</f>
        <v>44013</v>
      </c>
      <c r="B4" s="24" t="e">
        <f>VLOOKUP(J4,PRACTICE!$A$1:$E$44,5,0)</f>
        <v>#N/A</v>
      </c>
      <c r="C4" t="s">
        <v>178</v>
      </c>
      <c r="D4"/>
      <c r="E4" t="s">
        <v>107</v>
      </c>
      <c r="F4"/>
      <c r="G4" t="s">
        <v>108</v>
      </c>
      <c r="H4">
        <v>347507</v>
      </c>
      <c r="I4"/>
      <c r="J4"/>
      <c r="K4" t="s">
        <v>111</v>
      </c>
      <c r="L4" t="s">
        <v>112</v>
      </c>
      <c r="M4" t="s">
        <v>179</v>
      </c>
      <c r="N4" t="s">
        <v>180</v>
      </c>
      <c r="O4" t="s">
        <v>186</v>
      </c>
    </row>
    <row r="5" spans="1:15" x14ac:dyDescent="0.35">
      <c r="A5" s="23">
        <f t="shared" ref="A5:A68" ca="1" si="2">IF(E5="Last Run:",OFFSET(E5,3,0),A4)</f>
        <v>44013</v>
      </c>
      <c r="B5" s="24" t="e">
        <f>VLOOKUP(J5,PRACTICE!$A$1:$E$44,5,0)</f>
        <v>#N/A</v>
      </c>
      <c r="E5" s="27">
        <v>44124.77847222222</v>
      </c>
      <c r="G5" t="s">
        <v>109</v>
      </c>
      <c r="H5">
        <v>180233</v>
      </c>
      <c r="J5" t="s">
        <v>110</v>
      </c>
    </row>
    <row r="6" spans="1:15" x14ac:dyDescent="0.35">
      <c r="A6" s="23">
        <f t="shared" ca="1" si="2"/>
        <v>44013</v>
      </c>
      <c r="B6" s="24" t="str">
        <f>VLOOKUP(J6,PRACTICE!$A$1:$E$44,5,0)</f>
        <v>NW2</v>
      </c>
      <c r="E6" t="s">
        <v>187</v>
      </c>
      <c r="G6" t="s">
        <v>188</v>
      </c>
      <c r="H6">
        <v>167274</v>
      </c>
      <c r="J6" t="s">
        <v>35</v>
      </c>
      <c r="L6">
        <v>9194</v>
      </c>
      <c r="M6">
        <v>31</v>
      </c>
      <c r="N6">
        <v>107</v>
      </c>
      <c r="O6">
        <v>93</v>
      </c>
    </row>
    <row r="7" spans="1:15" x14ac:dyDescent="0.35">
      <c r="A7" s="23">
        <f t="shared" ca="1" si="2"/>
        <v>44013</v>
      </c>
      <c r="B7" s="24" t="str">
        <f>VLOOKUP(J7,PRACTICE!$A$1:$E$44,5,0)</f>
        <v>NW1</v>
      </c>
      <c r="E7" s="28">
        <v>44013</v>
      </c>
      <c r="J7" t="s">
        <v>21</v>
      </c>
      <c r="L7">
        <v>11429</v>
      </c>
      <c r="M7">
        <v>13</v>
      </c>
      <c r="N7">
        <v>98</v>
      </c>
      <c r="O7">
        <v>47</v>
      </c>
    </row>
    <row r="8" spans="1:15" x14ac:dyDescent="0.35">
      <c r="A8" s="23">
        <f t="shared" ca="1" si="2"/>
        <v>44013</v>
      </c>
      <c r="B8" s="24" t="str">
        <f>VLOOKUP(J8,PRACTICE!$A$1:$E$44,5,0)</f>
        <v>NW7</v>
      </c>
      <c r="J8" t="s">
        <v>77</v>
      </c>
      <c r="L8">
        <v>11394</v>
      </c>
      <c r="M8">
        <v>32</v>
      </c>
      <c r="N8">
        <v>135</v>
      </c>
      <c r="O8">
        <v>91</v>
      </c>
    </row>
    <row r="9" spans="1:15" x14ac:dyDescent="0.35">
      <c r="A9" s="23">
        <f t="shared" ca="1" si="2"/>
        <v>44013</v>
      </c>
      <c r="B9" s="24" t="str">
        <f>VLOOKUP(J9,PRACTICE!$A$1:$E$44,5,0)</f>
        <v>NW5</v>
      </c>
      <c r="J9" t="s">
        <v>57</v>
      </c>
      <c r="L9">
        <v>3699</v>
      </c>
      <c r="M9">
        <v>6</v>
      </c>
      <c r="N9">
        <v>44</v>
      </c>
      <c r="O9">
        <v>22</v>
      </c>
    </row>
    <row r="10" spans="1:15" x14ac:dyDescent="0.35">
      <c r="A10" s="23">
        <f t="shared" ca="1" si="2"/>
        <v>44013</v>
      </c>
      <c r="B10" s="24" t="str">
        <f>VLOOKUP(J10,PRACTICE!$A$1:$E$44,5,0)</f>
        <v>NW4</v>
      </c>
      <c r="J10" t="s">
        <v>47</v>
      </c>
      <c r="L10">
        <v>12964</v>
      </c>
      <c r="M10">
        <v>16</v>
      </c>
      <c r="N10">
        <v>142</v>
      </c>
      <c r="O10">
        <v>66</v>
      </c>
    </row>
    <row r="11" spans="1:15" x14ac:dyDescent="0.35">
      <c r="A11" s="23">
        <f t="shared" ca="1" si="2"/>
        <v>44013</v>
      </c>
      <c r="B11" s="24" t="str">
        <f>VLOOKUP(J11,PRACTICE!$A$1:$E$44,5,0)</f>
        <v>NW5</v>
      </c>
      <c r="J11" t="s">
        <v>55</v>
      </c>
      <c r="L11">
        <v>13249</v>
      </c>
      <c r="M11">
        <v>29</v>
      </c>
      <c r="N11">
        <v>153</v>
      </c>
      <c r="O11">
        <v>105</v>
      </c>
    </row>
    <row r="12" spans="1:15" x14ac:dyDescent="0.35">
      <c r="A12" s="23">
        <f t="shared" ca="1" si="2"/>
        <v>44013</v>
      </c>
      <c r="B12" s="24" t="str">
        <f>VLOOKUP(J12,PRACTICE!$A$1:$E$44,5,0)</f>
        <v>NW3</v>
      </c>
      <c r="J12" t="s">
        <v>41</v>
      </c>
      <c r="L12">
        <v>12817</v>
      </c>
      <c r="M12">
        <v>34</v>
      </c>
      <c r="N12">
        <v>166</v>
      </c>
      <c r="O12">
        <v>105</v>
      </c>
    </row>
    <row r="13" spans="1:15" x14ac:dyDescent="0.35">
      <c r="A13" s="23">
        <f t="shared" ca="1" si="2"/>
        <v>44013</v>
      </c>
      <c r="B13" s="24" t="str">
        <f>VLOOKUP(J13,PRACTICE!$A$1:$E$44,5,0)</f>
        <v>NW5</v>
      </c>
      <c r="J13" t="s">
        <v>53</v>
      </c>
      <c r="L13">
        <v>7218</v>
      </c>
      <c r="M13">
        <v>5</v>
      </c>
      <c r="N13">
        <v>79</v>
      </c>
      <c r="O13">
        <v>39</v>
      </c>
    </row>
    <row r="14" spans="1:15" x14ac:dyDescent="0.35">
      <c r="A14" s="23">
        <f t="shared" ca="1" si="2"/>
        <v>44013</v>
      </c>
      <c r="B14" s="24" t="str">
        <f>VLOOKUP(J14,PRACTICE!$A$1:$E$44,5,0)</f>
        <v>NW3</v>
      </c>
      <c r="J14" t="s">
        <v>39</v>
      </c>
      <c r="L14">
        <v>3564</v>
      </c>
      <c r="M14">
        <v>8</v>
      </c>
      <c r="N14">
        <v>45</v>
      </c>
      <c r="O14">
        <v>26</v>
      </c>
    </row>
    <row r="15" spans="1:15" x14ac:dyDescent="0.35">
      <c r="A15" s="23">
        <f t="shared" ca="1" si="2"/>
        <v>44013</v>
      </c>
      <c r="B15" s="24" t="str">
        <f>VLOOKUP(J15,PRACTICE!$A$1:$E$44,5,0)</f>
        <v>NW1</v>
      </c>
      <c r="J15" t="s">
        <v>27</v>
      </c>
      <c r="L15">
        <v>5447</v>
      </c>
      <c r="M15">
        <v>0</v>
      </c>
      <c r="N15">
        <v>48</v>
      </c>
      <c r="O15">
        <v>3</v>
      </c>
    </row>
    <row r="16" spans="1:15" x14ac:dyDescent="0.35">
      <c r="A16" s="23">
        <f t="shared" ca="1" si="2"/>
        <v>44013</v>
      </c>
      <c r="B16" s="24" t="str">
        <f>VLOOKUP(J16,PRACTICE!$A$1:$E$44,5,0)</f>
        <v>NW7</v>
      </c>
      <c r="J16" t="s">
        <v>71</v>
      </c>
      <c r="L16">
        <v>11101</v>
      </c>
      <c r="M16">
        <v>33</v>
      </c>
      <c r="N16">
        <v>160</v>
      </c>
      <c r="O16">
        <v>101</v>
      </c>
    </row>
    <row r="17" spans="1:15" x14ac:dyDescent="0.35">
      <c r="A17" s="23">
        <f t="shared" ca="1" si="2"/>
        <v>44013</v>
      </c>
      <c r="B17" s="24" t="str">
        <f>VLOOKUP(J17,PRACTICE!$A$1:$E$44,5,0)</f>
        <v>NW5</v>
      </c>
      <c r="J17" t="s">
        <v>59</v>
      </c>
      <c r="L17">
        <v>3749</v>
      </c>
      <c r="M17">
        <v>10</v>
      </c>
      <c r="N17">
        <v>39</v>
      </c>
      <c r="O17">
        <v>26</v>
      </c>
    </row>
    <row r="18" spans="1:15" x14ac:dyDescent="0.35">
      <c r="A18" s="23">
        <f t="shared" ca="1" si="2"/>
        <v>44013</v>
      </c>
      <c r="B18" s="24" t="str">
        <f>VLOOKUP(J18,PRACTICE!$A$1:$E$44,5,0)</f>
        <v>NW7</v>
      </c>
      <c r="J18" t="s">
        <v>73</v>
      </c>
      <c r="L18">
        <v>15083</v>
      </c>
      <c r="M18">
        <v>35</v>
      </c>
      <c r="N18">
        <v>180</v>
      </c>
      <c r="O18">
        <v>116</v>
      </c>
    </row>
    <row r="19" spans="1:15" x14ac:dyDescent="0.35">
      <c r="A19" s="23">
        <f t="shared" ca="1" si="2"/>
        <v>44013</v>
      </c>
      <c r="B19" s="24" t="str">
        <f>VLOOKUP(J19,PRACTICE!$A$1:$E$44,5,0)</f>
        <v>NW4</v>
      </c>
      <c r="J19" t="s">
        <v>45</v>
      </c>
      <c r="L19">
        <v>11058</v>
      </c>
      <c r="M19">
        <v>21</v>
      </c>
      <c r="N19">
        <v>118</v>
      </c>
      <c r="O19">
        <v>73</v>
      </c>
    </row>
    <row r="20" spans="1:15" x14ac:dyDescent="0.35">
      <c r="A20" s="23">
        <f t="shared" ca="1" si="2"/>
        <v>44013</v>
      </c>
      <c r="B20" s="24" t="str">
        <f>VLOOKUP(J20,PRACTICE!$A$1:$E$44,5,0)</f>
        <v>NW2</v>
      </c>
      <c r="J20" t="s">
        <v>29</v>
      </c>
      <c r="L20">
        <v>13992</v>
      </c>
      <c r="M20">
        <v>28</v>
      </c>
      <c r="N20">
        <v>121</v>
      </c>
      <c r="O20">
        <v>95</v>
      </c>
    </row>
    <row r="21" spans="1:15" x14ac:dyDescent="0.35">
      <c r="A21" s="23">
        <f t="shared" ca="1" si="2"/>
        <v>44013</v>
      </c>
      <c r="B21" s="24" t="str">
        <f>VLOOKUP(J21,PRACTICE!$A$1:$E$44,5,0)</f>
        <v>NW1</v>
      </c>
      <c r="J21" t="s">
        <v>19</v>
      </c>
      <c r="L21">
        <v>8268</v>
      </c>
      <c r="M21">
        <v>9</v>
      </c>
      <c r="N21">
        <v>84</v>
      </c>
      <c r="O21">
        <v>45</v>
      </c>
    </row>
    <row r="22" spans="1:15" x14ac:dyDescent="0.35">
      <c r="A22" s="23">
        <f t="shared" ca="1" si="2"/>
        <v>44013</v>
      </c>
      <c r="B22" s="24" t="str">
        <f>VLOOKUP(J22,PRACTICE!$A$1:$E$44,5,0)</f>
        <v>NW3</v>
      </c>
      <c r="J22" t="s">
        <v>37</v>
      </c>
      <c r="L22">
        <v>9418</v>
      </c>
      <c r="M22">
        <v>20</v>
      </c>
      <c r="N22">
        <v>127</v>
      </c>
      <c r="O22">
        <v>95</v>
      </c>
    </row>
    <row r="23" spans="1:15" x14ac:dyDescent="0.35">
      <c r="A23" s="23">
        <f t="shared" ca="1" si="2"/>
        <v>44013</v>
      </c>
      <c r="B23" s="24" t="str">
        <f>VLOOKUP(J23,PRACTICE!$A$1:$E$44,5,0)</f>
        <v>NW3</v>
      </c>
      <c r="J23" t="s">
        <v>43</v>
      </c>
      <c r="L23">
        <v>6571</v>
      </c>
      <c r="M23">
        <v>18</v>
      </c>
      <c r="N23">
        <v>72</v>
      </c>
      <c r="O23">
        <v>55</v>
      </c>
    </row>
    <row r="24" spans="1:15" x14ac:dyDescent="0.35">
      <c r="A24" s="23">
        <f t="shared" ca="1" si="2"/>
        <v>44013</v>
      </c>
      <c r="B24" s="24" t="str">
        <f>VLOOKUP(J24,PRACTICE!$A$1:$E$44,5,0)</f>
        <v>NW6</v>
      </c>
      <c r="J24" t="s">
        <v>67</v>
      </c>
      <c r="L24">
        <v>5631</v>
      </c>
      <c r="M24">
        <v>7</v>
      </c>
      <c r="N24">
        <v>46</v>
      </c>
      <c r="O24">
        <v>31</v>
      </c>
    </row>
    <row r="25" spans="1:15" x14ac:dyDescent="0.35">
      <c r="A25" s="23">
        <f t="shared" ca="1" si="2"/>
        <v>44013</v>
      </c>
      <c r="B25" s="24" t="str">
        <f>VLOOKUP(J25,PRACTICE!$A$1:$E$44,5,0)</f>
        <v>NW6</v>
      </c>
      <c r="J25" t="s">
        <v>176</v>
      </c>
      <c r="L25">
        <v>15661</v>
      </c>
      <c r="M25">
        <v>34</v>
      </c>
      <c r="N25">
        <v>171</v>
      </c>
      <c r="O25">
        <v>113</v>
      </c>
    </row>
    <row r="26" spans="1:15" x14ac:dyDescent="0.35">
      <c r="A26" s="23">
        <f t="shared" ca="1" si="2"/>
        <v>44013</v>
      </c>
      <c r="B26" s="24" t="str">
        <f>VLOOKUP(J26,PRACTICE!$A$1:$E$44,5,0)</f>
        <v>NW1</v>
      </c>
      <c r="J26" t="s">
        <v>23</v>
      </c>
      <c r="L26">
        <v>14679</v>
      </c>
      <c r="M26">
        <v>14</v>
      </c>
      <c r="N26">
        <v>97</v>
      </c>
      <c r="O26">
        <v>62</v>
      </c>
    </row>
    <row r="27" spans="1:15" x14ac:dyDescent="0.35">
      <c r="A27" s="23">
        <f t="shared" ca="1" si="2"/>
        <v>44013</v>
      </c>
      <c r="B27" s="24" t="str">
        <f>VLOOKUP(J27,PRACTICE!$A$1:$E$44,5,0)</f>
        <v>NW8</v>
      </c>
      <c r="J27" t="s">
        <v>83</v>
      </c>
      <c r="L27">
        <v>8765</v>
      </c>
      <c r="M27">
        <v>20</v>
      </c>
      <c r="N27">
        <v>100</v>
      </c>
      <c r="O27">
        <v>74</v>
      </c>
    </row>
    <row r="28" spans="1:15" x14ac:dyDescent="0.35">
      <c r="A28" s="23">
        <f t="shared" ca="1" si="2"/>
        <v>44013</v>
      </c>
      <c r="B28" s="24" t="str">
        <f>VLOOKUP(J28,PRACTICE!$A$1:$E$44,5,0)</f>
        <v>NW8</v>
      </c>
      <c r="J28" t="s">
        <v>81</v>
      </c>
      <c r="L28">
        <v>9634</v>
      </c>
      <c r="M28">
        <v>17</v>
      </c>
      <c r="N28">
        <v>105</v>
      </c>
      <c r="O28">
        <v>81</v>
      </c>
    </row>
    <row r="29" spans="1:15" x14ac:dyDescent="0.35">
      <c r="A29" s="23">
        <f t="shared" ca="1" si="2"/>
        <v>44013</v>
      </c>
      <c r="B29" s="24" t="str">
        <f>VLOOKUP(J29,PRACTICE!$A$1:$E$44,5,0)</f>
        <v>NW6</v>
      </c>
      <c r="J29" t="s">
        <v>63</v>
      </c>
      <c r="L29">
        <v>4203</v>
      </c>
      <c r="M29">
        <v>6</v>
      </c>
      <c r="N29">
        <v>42</v>
      </c>
      <c r="O29">
        <v>34</v>
      </c>
    </row>
    <row r="30" spans="1:15" x14ac:dyDescent="0.35">
      <c r="A30" s="23">
        <f t="shared" ca="1" si="2"/>
        <v>44013</v>
      </c>
      <c r="B30" s="24" t="str">
        <f>VLOOKUP(J30,PRACTICE!$A$1:$E$44,5,0)</f>
        <v>NW4</v>
      </c>
      <c r="J30" t="s">
        <v>51</v>
      </c>
      <c r="L30">
        <v>10933</v>
      </c>
      <c r="M30">
        <v>24</v>
      </c>
      <c r="N30">
        <v>140</v>
      </c>
      <c r="O30">
        <v>105</v>
      </c>
    </row>
    <row r="31" spans="1:15" x14ac:dyDescent="0.35">
      <c r="A31" s="23">
        <f t="shared" ca="1" si="2"/>
        <v>44013</v>
      </c>
      <c r="B31" s="24" t="str">
        <f>VLOOKUP(J31,PRACTICE!$A$1:$E$44,5,0)</f>
        <v>NW5</v>
      </c>
      <c r="J31" t="s">
        <v>61</v>
      </c>
      <c r="L31">
        <v>5375</v>
      </c>
      <c r="M31">
        <v>3</v>
      </c>
      <c r="N31">
        <v>53</v>
      </c>
      <c r="O31">
        <v>32</v>
      </c>
    </row>
    <row r="32" spans="1:15" x14ac:dyDescent="0.35">
      <c r="A32" s="23">
        <f t="shared" ca="1" si="2"/>
        <v>44013</v>
      </c>
      <c r="B32" s="24" t="str">
        <f>VLOOKUP(J32,PRACTICE!$A$1:$E$44,5,0)</f>
        <v>NW7</v>
      </c>
      <c r="J32" t="s">
        <v>75</v>
      </c>
      <c r="L32">
        <v>9238</v>
      </c>
      <c r="M32">
        <v>21</v>
      </c>
      <c r="N32">
        <v>151</v>
      </c>
      <c r="O32">
        <v>82</v>
      </c>
    </row>
    <row r="33" spans="1:15" x14ac:dyDescent="0.35">
      <c r="A33" s="23">
        <f t="shared" ca="1" si="2"/>
        <v>44013</v>
      </c>
      <c r="B33" s="24" t="str">
        <f>VLOOKUP(J33,PRACTICE!$A$1:$E$44,5,0)</f>
        <v>NW8</v>
      </c>
      <c r="J33" t="s">
        <v>79</v>
      </c>
      <c r="L33">
        <v>11878</v>
      </c>
      <c r="M33">
        <v>21</v>
      </c>
      <c r="N33">
        <v>108</v>
      </c>
      <c r="O33">
        <v>63</v>
      </c>
    </row>
    <row r="34" spans="1:15" x14ac:dyDescent="0.35">
      <c r="A34" s="23">
        <f t="shared" ca="1" si="2"/>
        <v>44013</v>
      </c>
      <c r="B34" s="24" t="str">
        <f>VLOOKUP(J34,PRACTICE!$A$1:$E$44,5,0)</f>
        <v>NW6</v>
      </c>
      <c r="J34" t="s">
        <v>69</v>
      </c>
      <c r="L34">
        <v>14216</v>
      </c>
      <c r="M34">
        <v>32</v>
      </c>
      <c r="N34">
        <v>197</v>
      </c>
      <c r="O34">
        <v>117</v>
      </c>
    </row>
    <row r="35" spans="1:15" x14ac:dyDescent="0.35">
      <c r="A35" s="23">
        <f t="shared" ca="1" si="2"/>
        <v>44013</v>
      </c>
      <c r="B35" s="24" t="str">
        <f>VLOOKUP(J35,PRACTICE!$A$1:$E$44,5,0)</f>
        <v>NW2</v>
      </c>
      <c r="J35" t="s">
        <v>31</v>
      </c>
      <c r="L35">
        <v>14697</v>
      </c>
      <c r="M35">
        <v>15</v>
      </c>
      <c r="N35">
        <v>156</v>
      </c>
      <c r="O35">
        <v>66</v>
      </c>
    </row>
    <row r="36" spans="1:15" x14ac:dyDescent="0.35">
      <c r="A36" s="23">
        <f t="shared" ca="1" si="2"/>
        <v>44013</v>
      </c>
      <c r="B36" s="24" t="str">
        <f>VLOOKUP(J36,PRACTICE!$A$1:$E$44,5,0)</f>
        <v>NW4</v>
      </c>
      <c r="J36" t="s">
        <v>49</v>
      </c>
      <c r="L36">
        <v>2094</v>
      </c>
      <c r="M36">
        <v>4</v>
      </c>
      <c r="N36">
        <v>21</v>
      </c>
      <c r="O36">
        <v>20</v>
      </c>
    </row>
    <row r="37" spans="1:15" x14ac:dyDescent="0.35">
      <c r="A37" s="23">
        <f t="shared" ca="1" si="2"/>
        <v>44013</v>
      </c>
      <c r="B37" s="24" t="str">
        <f>VLOOKUP(J37,PRACTICE!$A$1:$E$44,5,0)</f>
        <v>NW2</v>
      </c>
      <c r="J37" t="s">
        <v>33</v>
      </c>
      <c r="L37">
        <v>996</v>
      </c>
      <c r="M37">
        <v>0</v>
      </c>
      <c r="N37">
        <v>0</v>
      </c>
      <c r="O37">
        <v>0</v>
      </c>
    </row>
    <row r="38" spans="1:15" x14ac:dyDescent="0.35">
      <c r="A38" s="23">
        <f t="shared" ca="1" si="2"/>
        <v>44013</v>
      </c>
      <c r="B38" s="24" t="str">
        <f>VLOOKUP(J38,PRACTICE!$A$1:$E$44,5,0)</f>
        <v>NW8</v>
      </c>
      <c r="J38" t="s">
        <v>85</v>
      </c>
      <c r="L38">
        <v>23315</v>
      </c>
      <c r="M38">
        <v>63</v>
      </c>
      <c r="N38">
        <v>367</v>
      </c>
      <c r="O38">
        <v>190</v>
      </c>
    </row>
    <row r="39" spans="1:15" x14ac:dyDescent="0.35">
      <c r="A39" s="23">
        <f t="shared" ca="1" si="2"/>
        <v>44013</v>
      </c>
      <c r="B39" s="24" t="str">
        <f>VLOOKUP(J39,PRACTICE!$A$1:$E$44,5,0)</f>
        <v>NW1</v>
      </c>
      <c r="J39" t="s">
        <v>25</v>
      </c>
      <c r="L39">
        <v>4664</v>
      </c>
      <c r="M39">
        <v>6</v>
      </c>
      <c r="N39">
        <v>40</v>
      </c>
      <c r="O39">
        <v>27</v>
      </c>
    </row>
    <row r="40" spans="1:15" x14ac:dyDescent="0.35">
      <c r="A40" s="23">
        <f t="shared" ca="1" si="2"/>
        <v>44013</v>
      </c>
      <c r="B40" s="24" t="str">
        <f>VLOOKUP(J40,PRACTICE!$A$1:$E$44,5,0)</f>
        <v>NW6</v>
      </c>
      <c r="J40" t="s">
        <v>65</v>
      </c>
      <c r="L40">
        <v>14259</v>
      </c>
      <c r="M40">
        <v>45</v>
      </c>
      <c r="N40">
        <v>212</v>
      </c>
      <c r="O40">
        <v>150</v>
      </c>
    </row>
    <row r="41" spans="1:15" x14ac:dyDescent="0.35">
      <c r="A41" s="23">
        <f t="shared" ca="1" si="2"/>
        <v>44105</v>
      </c>
      <c r="B41" s="24" t="e">
        <f>VLOOKUP(J41,PRACTICE!$A$1:$E$44,5,0)</f>
        <v>#N/A</v>
      </c>
      <c r="C41" t="s">
        <v>189</v>
      </c>
      <c r="E41" t="s">
        <v>107</v>
      </c>
      <c r="G41" t="s">
        <v>108</v>
      </c>
      <c r="H41">
        <v>349526</v>
      </c>
      <c r="K41" t="s">
        <v>111</v>
      </c>
      <c r="L41" t="s">
        <v>112</v>
      </c>
      <c r="M41" t="s">
        <v>190</v>
      </c>
      <c r="N41" t="s">
        <v>180</v>
      </c>
      <c r="O41" t="s">
        <v>186</v>
      </c>
    </row>
    <row r="42" spans="1:15" x14ac:dyDescent="0.35">
      <c r="A42" s="23">
        <f t="shared" ca="1" si="2"/>
        <v>44105</v>
      </c>
      <c r="B42" s="24" t="e">
        <f>VLOOKUP(J42,PRACTICE!$A$1:$E$44,5,0)</f>
        <v>#N/A</v>
      </c>
      <c r="E42" s="27">
        <v>44125.700694444444</v>
      </c>
      <c r="G42" t="s">
        <v>109</v>
      </c>
      <c r="H42">
        <v>181284</v>
      </c>
      <c r="J42" t="s">
        <v>110</v>
      </c>
    </row>
    <row r="43" spans="1:15" x14ac:dyDescent="0.35">
      <c r="A43" s="23">
        <f t="shared" ca="1" si="2"/>
        <v>44105</v>
      </c>
      <c r="B43" s="24" t="str">
        <f>VLOOKUP(J43,PRACTICE!$A$1:$E$44,5,0)</f>
        <v>NW2</v>
      </c>
      <c r="E43" t="s">
        <v>187</v>
      </c>
      <c r="G43" t="s">
        <v>188</v>
      </c>
      <c r="H43">
        <v>168242</v>
      </c>
      <c r="J43" t="s">
        <v>35</v>
      </c>
      <c r="L43">
        <v>9232</v>
      </c>
      <c r="M43">
        <v>26</v>
      </c>
      <c r="N43">
        <v>112</v>
      </c>
      <c r="O43">
        <v>91</v>
      </c>
    </row>
    <row r="44" spans="1:15" x14ac:dyDescent="0.35">
      <c r="A44" s="23">
        <f t="shared" ca="1" si="2"/>
        <v>44105</v>
      </c>
      <c r="B44" s="24" t="str">
        <f>VLOOKUP(J44,PRACTICE!$A$1:$E$44,5,0)</f>
        <v>NW1</v>
      </c>
      <c r="E44" s="28">
        <v>44105</v>
      </c>
      <c r="J44" t="s">
        <v>21</v>
      </c>
      <c r="L44">
        <v>11491</v>
      </c>
      <c r="M44">
        <v>6</v>
      </c>
      <c r="N44">
        <v>79</v>
      </c>
      <c r="O44">
        <v>42</v>
      </c>
    </row>
    <row r="45" spans="1:15" x14ac:dyDescent="0.35">
      <c r="A45" s="23">
        <f t="shared" ca="1" si="2"/>
        <v>44105</v>
      </c>
      <c r="B45" s="24" t="str">
        <f>VLOOKUP(J45,PRACTICE!$A$1:$E$44,5,0)</f>
        <v>NW7</v>
      </c>
      <c r="J45" t="s">
        <v>77</v>
      </c>
      <c r="L45">
        <v>11404</v>
      </c>
      <c r="M45">
        <v>22</v>
      </c>
      <c r="N45">
        <v>135</v>
      </c>
      <c r="O45">
        <v>96</v>
      </c>
    </row>
    <row r="46" spans="1:15" x14ac:dyDescent="0.35">
      <c r="A46" s="23">
        <f t="shared" ca="1" si="2"/>
        <v>44105</v>
      </c>
      <c r="B46" s="24" t="str">
        <f>VLOOKUP(J46,PRACTICE!$A$1:$E$44,5,0)</f>
        <v>NW5</v>
      </c>
      <c r="J46" t="s">
        <v>57</v>
      </c>
      <c r="L46">
        <v>3710</v>
      </c>
      <c r="M46">
        <v>3</v>
      </c>
      <c r="N46">
        <v>42</v>
      </c>
      <c r="O46">
        <v>20</v>
      </c>
    </row>
    <row r="47" spans="1:15" x14ac:dyDescent="0.35">
      <c r="A47" s="23">
        <f t="shared" ca="1" si="2"/>
        <v>44105</v>
      </c>
      <c r="B47" s="24" t="str">
        <f>VLOOKUP(J47,PRACTICE!$A$1:$E$44,5,0)</f>
        <v>NW4</v>
      </c>
      <c r="J47" t="s">
        <v>47</v>
      </c>
      <c r="L47">
        <v>13235</v>
      </c>
      <c r="M47">
        <v>19</v>
      </c>
      <c r="N47">
        <v>131</v>
      </c>
      <c r="O47">
        <v>53</v>
      </c>
    </row>
    <row r="48" spans="1:15" x14ac:dyDescent="0.35">
      <c r="A48" s="23">
        <f t="shared" ca="1" si="2"/>
        <v>44105</v>
      </c>
      <c r="B48" s="24" t="str">
        <f>VLOOKUP(J48,PRACTICE!$A$1:$E$44,5,0)</f>
        <v>NW5</v>
      </c>
      <c r="J48" t="s">
        <v>55</v>
      </c>
      <c r="L48">
        <v>13356</v>
      </c>
      <c r="M48">
        <v>27</v>
      </c>
      <c r="N48">
        <v>174</v>
      </c>
      <c r="O48">
        <v>116</v>
      </c>
    </row>
    <row r="49" spans="1:15" x14ac:dyDescent="0.35">
      <c r="A49" s="23">
        <f t="shared" ca="1" si="2"/>
        <v>44105</v>
      </c>
      <c r="B49" s="24" t="str">
        <f>VLOOKUP(J49,PRACTICE!$A$1:$E$44,5,0)</f>
        <v>NW3</v>
      </c>
      <c r="J49" t="s">
        <v>41</v>
      </c>
      <c r="L49">
        <v>13183</v>
      </c>
      <c r="M49">
        <v>25</v>
      </c>
      <c r="N49">
        <v>171</v>
      </c>
      <c r="O49">
        <v>107</v>
      </c>
    </row>
    <row r="50" spans="1:15" x14ac:dyDescent="0.35">
      <c r="A50" s="23">
        <f t="shared" ca="1" si="2"/>
        <v>44105</v>
      </c>
      <c r="B50" s="24" t="str">
        <f>VLOOKUP(J50,PRACTICE!$A$1:$E$44,5,0)</f>
        <v>NW5</v>
      </c>
      <c r="J50" t="s">
        <v>53</v>
      </c>
      <c r="L50">
        <v>7476</v>
      </c>
      <c r="M50">
        <v>5</v>
      </c>
      <c r="N50">
        <v>87</v>
      </c>
      <c r="O50">
        <v>31</v>
      </c>
    </row>
    <row r="51" spans="1:15" x14ac:dyDescent="0.35">
      <c r="A51" s="23">
        <f t="shared" ca="1" si="2"/>
        <v>44105</v>
      </c>
      <c r="B51" s="24" t="str">
        <f>VLOOKUP(J51,PRACTICE!$A$1:$E$44,5,0)</f>
        <v>NW3</v>
      </c>
      <c r="J51" t="s">
        <v>39</v>
      </c>
      <c r="L51">
        <v>3501</v>
      </c>
      <c r="M51">
        <v>5</v>
      </c>
      <c r="N51">
        <v>42</v>
      </c>
      <c r="O51">
        <v>21</v>
      </c>
    </row>
    <row r="52" spans="1:15" x14ac:dyDescent="0.35">
      <c r="A52" s="23">
        <f t="shared" ca="1" si="2"/>
        <v>44105</v>
      </c>
      <c r="B52" s="24" t="str">
        <f>VLOOKUP(J52,PRACTICE!$A$1:$E$44,5,0)</f>
        <v>NW1</v>
      </c>
      <c r="J52" t="s">
        <v>27</v>
      </c>
      <c r="L52">
        <v>5535</v>
      </c>
      <c r="M52">
        <v>2</v>
      </c>
      <c r="N52">
        <v>49</v>
      </c>
      <c r="O52">
        <v>3</v>
      </c>
    </row>
    <row r="53" spans="1:15" x14ac:dyDescent="0.35">
      <c r="A53" s="23">
        <f t="shared" ca="1" si="2"/>
        <v>44105</v>
      </c>
      <c r="B53" s="24" t="str">
        <f>VLOOKUP(J53,PRACTICE!$A$1:$E$44,5,0)</f>
        <v>NW7</v>
      </c>
      <c r="J53" t="s">
        <v>71</v>
      </c>
      <c r="L53">
        <v>11243</v>
      </c>
      <c r="M53">
        <v>31</v>
      </c>
      <c r="N53">
        <v>156</v>
      </c>
      <c r="O53">
        <v>104</v>
      </c>
    </row>
    <row r="54" spans="1:15" x14ac:dyDescent="0.35">
      <c r="A54" s="23">
        <f t="shared" ca="1" si="2"/>
        <v>44105</v>
      </c>
      <c r="B54" s="24" t="str">
        <f>VLOOKUP(J54,PRACTICE!$A$1:$E$44,5,0)</f>
        <v>NW5</v>
      </c>
      <c r="J54" t="s">
        <v>59</v>
      </c>
      <c r="L54">
        <v>3812</v>
      </c>
      <c r="M54">
        <v>6</v>
      </c>
      <c r="N54">
        <v>41</v>
      </c>
      <c r="O54">
        <v>26</v>
      </c>
    </row>
    <row r="55" spans="1:15" x14ac:dyDescent="0.35">
      <c r="A55" s="23">
        <f t="shared" ca="1" si="2"/>
        <v>44105</v>
      </c>
      <c r="B55" s="24" t="str">
        <f>VLOOKUP(J55,PRACTICE!$A$1:$E$44,5,0)</f>
        <v>NW7</v>
      </c>
      <c r="J55" t="s">
        <v>73</v>
      </c>
      <c r="L55">
        <v>14999</v>
      </c>
      <c r="M55">
        <v>12</v>
      </c>
      <c r="N55">
        <v>189</v>
      </c>
      <c r="O55">
        <v>115</v>
      </c>
    </row>
    <row r="56" spans="1:15" x14ac:dyDescent="0.35">
      <c r="A56" s="23">
        <f t="shared" ca="1" si="2"/>
        <v>44105</v>
      </c>
      <c r="B56" s="24" t="str">
        <f>VLOOKUP(J56,PRACTICE!$A$1:$E$44,5,0)</f>
        <v>NW4</v>
      </c>
      <c r="J56" t="s">
        <v>45</v>
      </c>
      <c r="L56">
        <v>11189</v>
      </c>
      <c r="M56">
        <v>24</v>
      </c>
      <c r="N56">
        <v>139</v>
      </c>
      <c r="O56">
        <v>79</v>
      </c>
    </row>
    <row r="57" spans="1:15" x14ac:dyDescent="0.35">
      <c r="A57" s="23">
        <f t="shared" ca="1" si="2"/>
        <v>44105</v>
      </c>
      <c r="B57" s="24" t="str">
        <f>VLOOKUP(J57,PRACTICE!$A$1:$E$44,5,0)</f>
        <v>NW2</v>
      </c>
      <c r="J57" t="s">
        <v>29</v>
      </c>
      <c r="L57">
        <v>13888</v>
      </c>
      <c r="M57">
        <v>9</v>
      </c>
      <c r="N57">
        <v>97</v>
      </c>
      <c r="O57">
        <v>74</v>
      </c>
    </row>
    <row r="58" spans="1:15" x14ac:dyDescent="0.35">
      <c r="A58" s="23">
        <f t="shared" ca="1" si="2"/>
        <v>44105</v>
      </c>
      <c r="B58" s="24" t="str">
        <f>VLOOKUP(J58,PRACTICE!$A$1:$E$44,5,0)</f>
        <v>NW1</v>
      </c>
      <c r="J58" t="s">
        <v>19</v>
      </c>
      <c r="L58">
        <v>8371</v>
      </c>
      <c r="M58">
        <v>8</v>
      </c>
      <c r="N58">
        <v>80</v>
      </c>
      <c r="O58">
        <v>42</v>
      </c>
    </row>
    <row r="59" spans="1:15" x14ac:dyDescent="0.35">
      <c r="A59" s="23">
        <f t="shared" ca="1" si="2"/>
        <v>44105</v>
      </c>
      <c r="B59" s="24" t="str">
        <f>VLOOKUP(J59,PRACTICE!$A$1:$E$44,5,0)</f>
        <v>NW3</v>
      </c>
      <c r="J59" t="s">
        <v>37</v>
      </c>
      <c r="L59">
        <v>9505</v>
      </c>
      <c r="M59">
        <v>17</v>
      </c>
      <c r="N59">
        <v>122</v>
      </c>
      <c r="O59">
        <v>87</v>
      </c>
    </row>
    <row r="60" spans="1:15" x14ac:dyDescent="0.35">
      <c r="A60" s="23">
        <f t="shared" ca="1" si="2"/>
        <v>44105</v>
      </c>
      <c r="B60" s="24" t="str">
        <f>VLOOKUP(J60,PRACTICE!$A$1:$E$44,5,0)</f>
        <v>NW3</v>
      </c>
      <c r="J60" t="s">
        <v>43</v>
      </c>
      <c r="L60">
        <v>6601</v>
      </c>
      <c r="M60">
        <v>20</v>
      </c>
      <c r="N60">
        <v>81</v>
      </c>
      <c r="O60">
        <v>67</v>
      </c>
    </row>
    <row r="61" spans="1:15" x14ac:dyDescent="0.35">
      <c r="A61" s="23">
        <f t="shared" ca="1" si="2"/>
        <v>44105</v>
      </c>
      <c r="B61" s="24" t="str">
        <f>VLOOKUP(J61,PRACTICE!$A$1:$E$44,5,0)</f>
        <v>NW6</v>
      </c>
      <c r="J61" t="s">
        <v>67</v>
      </c>
      <c r="L61">
        <v>5548</v>
      </c>
      <c r="M61">
        <v>6</v>
      </c>
      <c r="N61">
        <v>39</v>
      </c>
      <c r="O61">
        <v>24</v>
      </c>
    </row>
    <row r="62" spans="1:15" x14ac:dyDescent="0.35">
      <c r="A62" s="23">
        <f t="shared" ca="1" si="2"/>
        <v>44105</v>
      </c>
      <c r="B62" s="24" t="str">
        <f>VLOOKUP(J62,PRACTICE!$A$1:$E$44,5,0)</f>
        <v>NW6</v>
      </c>
      <c r="J62" t="s">
        <v>176</v>
      </c>
      <c r="L62">
        <v>15836</v>
      </c>
      <c r="M62">
        <v>28</v>
      </c>
      <c r="N62">
        <v>164</v>
      </c>
      <c r="O62">
        <v>105</v>
      </c>
    </row>
    <row r="63" spans="1:15" x14ac:dyDescent="0.35">
      <c r="A63" s="23">
        <f t="shared" ca="1" si="2"/>
        <v>44105</v>
      </c>
      <c r="B63" s="24" t="str">
        <f>VLOOKUP(J63,PRACTICE!$A$1:$E$44,5,0)</f>
        <v>NW1</v>
      </c>
      <c r="J63" t="s">
        <v>23</v>
      </c>
      <c r="L63">
        <v>14988</v>
      </c>
      <c r="M63">
        <v>13</v>
      </c>
      <c r="N63">
        <v>110</v>
      </c>
      <c r="O63">
        <v>65</v>
      </c>
    </row>
    <row r="64" spans="1:15" x14ac:dyDescent="0.35">
      <c r="A64" s="23">
        <f t="shared" ca="1" si="2"/>
        <v>44105</v>
      </c>
      <c r="B64" s="24" t="str">
        <f>VLOOKUP(J64,PRACTICE!$A$1:$E$44,5,0)</f>
        <v>NW8</v>
      </c>
      <c r="J64" t="s">
        <v>83</v>
      </c>
      <c r="L64">
        <v>8857</v>
      </c>
      <c r="M64">
        <v>15</v>
      </c>
      <c r="N64">
        <v>89</v>
      </c>
      <c r="O64">
        <v>66</v>
      </c>
    </row>
    <row r="65" spans="1:15" x14ac:dyDescent="0.35">
      <c r="A65" s="23">
        <f t="shared" ca="1" si="2"/>
        <v>44105</v>
      </c>
      <c r="B65" s="24" t="str">
        <f>VLOOKUP(J65,PRACTICE!$A$1:$E$44,5,0)</f>
        <v>NW8</v>
      </c>
      <c r="J65" t="s">
        <v>81</v>
      </c>
      <c r="L65">
        <v>9653</v>
      </c>
      <c r="M65">
        <v>17</v>
      </c>
      <c r="N65">
        <v>101</v>
      </c>
      <c r="O65">
        <v>80</v>
      </c>
    </row>
    <row r="66" spans="1:15" x14ac:dyDescent="0.35">
      <c r="A66" s="23">
        <f t="shared" ca="1" si="2"/>
        <v>44105</v>
      </c>
      <c r="B66" s="24" t="str">
        <f>VLOOKUP(J66,PRACTICE!$A$1:$E$44,5,0)</f>
        <v>NW6</v>
      </c>
      <c r="J66" t="s">
        <v>63</v>
      </c>
      <c r="L66">
        <v>4064</v>
      </c>
      <c r="M66">
        <v>5</v>
      </c>
      <c r="N66">
        <v>39</v>
      </c>
      <c r="O66">
        <v>29</v>
      </c>
    </row>
    <row r="67" spans="1:15" x14ac:dyDescent="0.35">
      <c r="A67" s="23">
        <f t="shared" ca="1" si="2"/>
        <v>44105</v>
      </c>
      <c r="B67" s="24" t="str">
        <f>VLOOKUP(J67,PRACTICE!$A$1:$E$44,5,0)</f>
        <v>NW4</v>
      </c>
      <c r="J67" t="s">
        <v>51</v>
      </c>
      <c r="L67">
        <v>10811</v>
      </c>
      <c r="M67">
        <v>25</v>
      </c>
      <c r="N67">
        <v>135</v>
      </c>
      <c r="O67">
        <v>104</v>
      </c>
    </row>
    <row r="68" spans="1:15" x14ac:dyDescent="0.35">
      <c r="A68" s="23">
        <f t="shared" ca="1" si="2"/>
        <v>44105</v>
      </c>
      <c r="B68" s="24" t="str">
        <f>VLOOKUP(J68,PRACTICE!$A$1:$E$44,5,0)</f>
        <v>NW5</v>
      </c>
      <c r="J68" t="s">
        <v>61</v>
      </c>
      <c r="L68">
        <v>5484</v>
      </c>
      <c r="M68">
        <v>5</v>
      </c>
      <c r="N68">
        <v>52</v>
      </c>
      <c r="O68">
        <v>23</v>
      </c>
    </row>
    <row r="69" spans="1:15" x14ac:dyDescent="0.35">
      <c r="A69" s="23">
        <f t="shared" ref="A69:A132" ca="1" si="3">IF(E69="Last Run:",OFFSET(E69,3,0),A68)</f>
        <v>44105</v>
      </c>
      <c r="B69" s="24" t="str">
        <f>VLOOKUP(J69,PRACTICE!$A$1:$E$44,5,0)</f>
        <v>NW7</v>
      </c>
      <c r="J69" t="s">
        <v>75</v>
      </c>
      <c r="L69">
        <v>9451</v>
      </c>
      <c r="M69">
        <v>16</v>
      </c>
      <c r="N69">
        <v>148</v>
      </c>
      <c r="O69">
        <v>72</v>
      </c>
    </row>
    <row r="70" spans="1:15" x14ac:dyDescent="0.35">
      <c r="A70" s="23">
        <f t="shared" ca="1" si="3"/>
        <v>44105</v>
      </c>
      <c r="B70" s="24" t="str">
        <f>VLOOKUP(J70,PRACTICE!$A$1:$E$44,5,0)</f>
        <v>NW8</v>
      </c>
      <c r="J70" t="s">
        <v>79</v>
      </c>
      <c r="L70">
        <v>11978</v>
      </c>
      <c r="M70">
        <v>28</v>
      </c>
      <c r="N70">
        <v>118</v>
      </c>
      <c r="O70">
        <v>76</v>
      </c>
    </row>
    <row r="71" spans="1:15" x14ac:dyDescent="0.35">
      <c r="A71" s="23">
        <f t="shared" ca="1" si="3"/>
        <v>44105</v>
      </c>
      <c r="B71" s="24" t="str">
        <f>VLOOKUP(J71,PRACTICE!$A$1:$E$44,5,0)</f>
        <v>NW6</v>
      </c>
      <c r="J71" t="s">
        <v>69</v>
      </c>
      <c r="L71">
        <v>14420</v>
      </c>
      <c r="M71">
        <v>34</v>
      </c>
      <c r="N71">
        <v>195</v>
      </c>
      <c r="O71">
        <v>119</v>
      </c>
    </row>
    <row r="72" spans="1:15" x14ac:dyDescent="0.35">
      <c r="A72" s="23">
        <f t="shared" ca="1" si="3"/>
        <v>44105</v>
      </c>
      <c r="B72" s="24" t="str">
        <f>VLOOKUP(J72,PRACTICE!$A$1:$E$44,5,0)</f>
        <v>NW2</v>
      </c>
      <c r="J72" t="s">
        <v>31</v>
      </c>
      <c r="L72">
        <v>14556</v>
      </c>
      <c r="M72">
        <v>15</v>
      </c>
      <c r="N72">
        <v>152</v>
      </c>
      <c r="O72">
        <v>64</v>
      </c>
    </row>
    <row r="73" spans="1:15" x14ac:dyDescent="0.35">
      <c r="A73" s="23">
        <f t="shared" ca="1" si="3"/>
        <v>44105</v>
      </c>
      <c r="B73" s="24" t="str">
        <f>VLOOKUP(J73,PRACTICE!$A$1:$E$44,5,0)</f>
        <v>NW4</v>
      </c>
      <c r="J73" t="s">
        <v>49</v>
      </c>
      <c r="L73">
        <v>2087</v>
      </c>
      <c r="M73">
        <v>5</v>
      </c>
      <c r="N73">
        <v>18</v>
      </c>
      <c r="O73">
        <v>18</v>
      </c>
    </row>
    <row r="74" spans="1:15" x14ac:dyDescent="0.35">
      <c r="A74" s="23">
        <f t="shared" ca="1" si="3"/>
        <v>44105</v>
      </c>
      <c r="B74" s="24" t="str">
        <f>VLOOKUP(J74,PRACTICE!$A$1:$E$44,5,0)</f>
        <v>NW2</v>
      </c>
      <c r="J74" t="s">
        <v>33</v>
      </c>
      <c r="L74">
        <v>953</v>
      </c>
      <c r="M74">
        <v>0</v>
      </c>
      <c r="N74">
        <v>0</v>
      </c>
      <c r="O74">
        <v>0</v>
      </c>
    </row>
    <row r="75" spans="1:15" x14ac:dyDescent="0.35">
      <c r="A75" s="23">
        <f t="shared" ca="1" si="3"/>
        <v>44105</v>
      </c>
      <c r="B75" s="24" t="str">
        <f>VLOOKUP(J75,PRACTICE!$A$1:$E$44,5,0)</f>
        <v>NW8</v>
      </c>
      <c r="J75" t="s">
        <v>85</v>
      </c>
      <c r="L75">
        <v>23538</v>
      </c>
      <c r="M75">
        <v>52</v>
      </c>
      <c r="N75">
        <v>356</v>
      </c>
      <c r="O75">
        <v>193</v>
      </c>
    </row>
    <row r="76" spans="1:15" x14ac:dyDescent="0.35">
      <c r="A76" s="23">
        <f t="shared" ca="1" si="3"/>
        <v>44105</v>
      </c>
      <c r="B76" s="24" t="str">
        <f>VLOOKUP(J76,PRACTICE!$A$1:$E$44,5,0)</f>
        <v>NW1</v>
      </c>
      <c r="J76" t="s">
        <v>25</v>
      </c>
      <c r="L76">
        <v>4258</v>
      </c>
      <c r="M76">
        <v>3</v>
      </c>
      <c r="N76">
        <v>36</v>
      </c>
      <c r="O76">
        <v>19</v>
      </c>
    </row>
    <row r="77" spans="1:15" x14ac:dyDescent="0.35">
      <c r="A77" s="23">
        <f t="shared" ca="1" si="3"/>
        <v>44105</v>
      </c>
      <c r="B77" s="24" t="str">
        <f>VLOOKUP(J77,PRACTICE!$A$1:$E$44,5,0)</f>
        <v>NW6</v>
      </c>
      <c r="J77" t="s">
        <v>65</v>
      </c>
      <c r="L77">
        <v>14426</v>
      </c>
      <c r="M77">
        <v>57</v>
      </c>
      <c r="N77">
        <v>228</v>
      </c>
      <c r="O77">
        <v>158</v>
      </c>
    </row>
    <row r="78" spans="1:15" x14ac:dyDescent="0.35">
      <c r="A78" s="23">
        <f t="shared" ca="1" si="3"/>
        <v>44197</v>
      </c>
      <c r="B78" s="24" t="e">
        <f>VLOOKUP(J78,PRACTICE!$A$1:$E$44,5,0)</f>
        <v>#N/A</v>
      </c>
      <c r="C78" t="s">
        <v>193</v>
      </c>
      <c r="E78" t="s">
        <v>107</v>
      </c>
      <c r="G78" t="s">
        <v>108</v>
      </c>
      <c r="H78">
        <v>353113</v>
      </c>
      <c r="K78" t="s">
        <v>111</v>
      </c>
      <c r="L78" t="s">
        <v>112</v>
      </c>
      <c r="M78" t="s">
        <v>194</v>
      </c>
      <c r="N78" t="s">
        <v>180</v>
      </c>
      <c r="O78" t="s">
        <v>186</v>
      </c>
    </row>
    <row r="79" spans="1:15" x14ac:dyDescent="0.35">
      <c r="A79" s="23">
        <f t="shared" ca="1" si="3"/>
        <v>44197</v>
      </c>
      <c r="B79" s="24" t="e">
        <f>VLOOKUP(J79,PRACTICE!$A$1:$E$44,5,0)</f>
        <v>#N/A</v>
      </c>
      <c r="E79" s="27">
        <v>44211.51666666667</v>
      </c>
      <c r="G79" t="s">
        <v>109</v>
      </c>
      <c r="H79">
        <v>183181</v>
      </c>
      <c r="J79" t="s">
        <v>110</v>
      </c>
    </row>
    <row r="80" spans="1:15" x14ac:dyDescent="0.35">
      <c r="A80" s="23">
        <f t="shared" ca="1" si="3"/>
        <v>44197</v>
      </c>
      <c r="B80" s="24" t="str">
        <f>VLOOKUP(J80,PRACTICE!$A$1:$E$44,5,0)</f>
        <v>NW2</v>
      </c>
      <c r="E80" t="s">
        <v>187</v>
      </c>
      <c r="G80" t="s">
        <v>188</v>
      </c>
      <c r="H80">
        <v>169932</v>
      </c>
      <c r="J80" t="s">
        <v>35</v>
      </c>
      <c r="L80">
        <v>9330</v>
      </c>
      <c r="M80">
        <v>31</v>
      </c>
      <c r="N80">
        <v>126</v>
      </c>
      <c r="O80">
        <v>82</v>
      </c>
    </row>
    <row r="81" spans="1:15" x14ac:dyDescent="0.35">
      <c r="A81" s="23">
        <f t="shared" ca="1" si="3"/>
        <v>44197</v>
      </c>
      <c r="B81" s="24" t="str">
        <f>VLOOKUP(J81,PRACTICE!$A$1:$E$44,5,0)</f>
        <v>NW1</v>
      </c>
      <c r="E81" s="28">
        <v>44197</v>
      </c>
      <c r="J81" t="s">
        <v>21</v>
      </c>
      <c r="L81">
        <v>11486</v>
      </c>
      <c r="M81">
        <v>4</v>
      </c>
      <c r="N81">
        <v>72</v>
      </c>
      <c r="O81">
        <v>39</v>
      </c>
    </row>
    <row r="82" spans="1:15" x14ac:dyDescent="0.35">
      <c r="A82" s="23">
        <f t="shared" ca="1" si="3"/>
        <v>44197</v>
      </c>
      <c r="B82" s="24" t="str">
        <f>VLOOKUP(J82,PRACTICE!$A$1:$E$44,5,0)</f>
        <v>NW7</v>
      </c>
      <c r="J82" t="s">
        <v>77</v>
      </c>
      <c r="L82">
        <v>11469</v>
      </c>
      <c r="M82">
        <v>23</v>
      </c>
      <c r="N82">
        <v>136</v>
      </c>
      <c r="O82">
        <v>99</v>
      </c>
    </row>
    <row r="83" spans="1:15" x14ac:dyDescent="0.35">
      <c r="A83" s="23">
        <f t="shared" ca="1" si="3"/>
        <v>44197</v>
      </c>
      <c r="B83" s="24" t="str">
        <f>VLOOKUP(J83,PRACTICE!$A$1:$E$44,5,0)</f>
        <v>NW5</v>
      </c>
      <c r="J83" t="s">
        <v>57</v>
      </c>
      <c r="L83">
        <v>3706</v>
      </c>
      <c r="M83">
        <v>7</v>
      </c>
      <c r="N83">
        <v>41</v>
      </c>
      <c r="O83">
        <v>16</v>
      </c>
    </row>
    <row r="84" spans="1:15" x14ac:dyDescent="0.35">
      <c r="A84" s="23">
        <f t="shared" ca="1" si="3"/>
        <v>44197</v>
      </c>
      <c r="B84" s="24" t="str">
        <f>VLOOKUP(J84,PRACTICE!$A$1:$E$44,5,0)</f>
        <v>NW4</v>
      </c>
      <c r="J84" t="s">
        <v>47</v>
      </c>
      <c r="L84">
        <v>13586</v>
      </c>
      <c r="M84">
        <v>19</v>
      </c>
      <c r="N84">
        <v>162</v>
      </c>
      <c r="O84">
        <v>58</v>
      </c>
    </row>
    <row r="85" spans="1:15" x14ac:dyDescent="0.35">
      <c r="A85" s="23">
        <f t="shared" ca="1" si="3"/>
        <v>44197</v>
      </c>
      <c r="B85" s="24" t="str">
        <f>VLOOKUP(J85,PRACTICE!$A$1:$E$44,5,0)</f>
        <v>NW5</v>
      </c>
      <c r="J85" t="s">
        <v>55</v>
      </c>
      <c r="L85">
        <v>13376</v>
      </c>
      <c r="M85">
        <v>16</v>
      </c>
      <c r="N85">
        <v>155</v>
      </c>
      <c r="O85">
        <v>89</v>
      </c>
    </row>
    <row r="86" spans="1:15" x14ac:dyDescent="0.35">
      <c r="A86" s="23">
        <f t="shared" ca="1" si="3"/>
        <v>44197</v>
      </c>
      <c r="B86" s="24" t="str">
        <f>VLOOKUP(J86,PRACTICE!$A$1:$E$44,5,0)</f>
        <v>NW3</v>
      </c>
      <c r="J86" t="s">
        <v>41</v>
      </c>
      <c r="L86">
        <v>13769</v>
      </c>
      <c r="M86">
        <v>20</v>
      </c>
      <c r="N86">
        <v>182</v>
      </c>
      <c r="O86">
        <v>111</v>
      </c>
    </row>
    <row r="87" spans="1:15" x14ac:dyDescent="0.35">
      <c r="A87" s="23">
        <f t="shared" ca="1" si="3"/>
        <v>44197</v>
      </c>
      <c r="B87" s="24" t="str">
        <f>VLOOKUP(J87,PRACTICE!$A$1:$E$44,5,0)</f>
        <v>NW5</v>
      </c>
      <c r="J87" t="s">
        <v>53</v>
      </c>
      <c r="L87">
        <v>7664</v>
      </c>
      <c r="M87">
        <v>3</v>
      </c>
      <c r="N87">
        <v>91</v>
      </c>
      <c r="O87">
        <v>36</v>
      </c>
    </row>
    <row r="88" spans="1:15" x14ac:dyDescent="0.35">
      <c r="A88" s="23">
        <f t="shared" ca="1" si="3"/>
        <v>44197</v>
      </c>
      <c r="B88" s="24" t="str">
        <f>VLOOKUP(J88,PRACTICE!$A$1:$E$44,5,0)</f>
        <v>NW3</v>
      </c>
      <c r="J88" t="s">
        <v>39</v>
      </c>
      <c r="L88">
        <v>3446</v>
      </c>
      <c r="M88">
        <v>7</v>
      </c>
      <c r="N88">
        <v>39</v>
      </c>
      <c r="O88">
        <v>18</v>
      </c>
    </row>
    <row r="89" spans="1:15" x14ac:dyDescent="0.35">
      <c r="A89" s="23">
        <f t="shared" ca="1" si="3"/>
        <v>44197</v>
      </c>
      <c r="B89" s="24" t="str">
        <f>VLOOKUP(J89,PRACTICE!$A$1:$E$44,5,0)</f>
        <v>NW1</v>
      </c>
      <c r="J89" t="s">
        <v>27</v>
      </c>
      <c r="L89">
        <v>5807</v>
      </c>
      <c r="M89">
        <v>1</v>
      </c>
      <c r="N89">
        <v>48</v>
      </c>
      <c r="O89">
        <v>4</v>
      </c>
    </row>
    <row r="90" spans="1:15" x14ac:dyDescent="0.35">
      <c r="A90" s="23">
        <f t="shared" ca="1" si="3"/>
        <v>44197</v>
      </c>
      <c r="B90" s="24" t="str">
        <f>VLOOKUP(J90,PRACTICE!$A$1:$E$44,5,0)</f>
        <v>NW7</v>
      </c>
      <c r="J90" t="s">
        <v>71</v>
      </c>
      <c r="L90">
        <v>11355</v>
      </c>
      <c r="M90">
        <v>14</v>
      </c>
      <c r="N90">
        <v>134</v>
      </c>
      <c r="O90">
        <v>74</v>
      </c>
    </row>
    <row r="91" spans="1:15" x14ac:dyDescent="0.35">
      <c r="A91" s="23">
        <f t="shared" ca="1" si="3"/>
        <v>44197</v>
      </c>
      <c r="B91" s="24" t="str">
        <f>VLOOKUP(J91,PRACTICE!$A$1:$E$44,5,0)</f>
        <v>NW5</v>
      </c>
      <c r="J91" t="s">
        <v>59</v>
      </c>
      <c r="L91">
        <v>3839</v>
      </c>
      <c r="M91">
        <v>2</v>
      </c>
      <c r="N91">
        <v>37</v>
      </c>
      <c r="O91">
        <v>19</v>
      </c>
    </row>
    <row r="92" spans="1:15" x14ac:dyDescent="0.35">
      <c r="A92" s="23">
        <f t="shared" ca="1" si="3"/>
        <v>44197</v>
      </c>
      <c r="B92" s="24" t="str">
        <f>VLOOKUP(J92,PRACTICE!$A$1:$E$44,5,0)</f>
        <v>NW7</v>
      </c>
      <c r="J92" t="s">
        <v>73</v>
      </c>
      <c r="L92">
        <v>15166</v>
      </c>
      <c r="M92">
        <v>28</v>
      </c>
      <c r="N92">
        <v>183</v>
      </c>
      <c r="O92">
        <v>93</v>
      </c>
    </row>
    <row r="93" spans="1:15" x14ac:dyDescent="0.35">
      <c r="A93" s="23">
        <f t="shared" ca="1" si="3"/>
        <v>44197</v>
      </c>
      <c r="B93" s="24" t="str">
        <f>VLOOKUP(J93,PRACTICE!$A$1:$E$44,5,0)</f>
        <v>NW4</v>
      </c>
      <c r="J93" t="s">
        <v>45</v>
      </c>
      <c r="L93">
        <v>11237</v>
      </c>
      <c r="M93">
        <v>9</v>
      </c>
      <c r="N93">
        <v>130</v>
      </c>
      <c r="O93">
        <v>67</v>
      </c>
    </row>
    <row r="94" spans="1:15" x14ac:dyDescent="0.35">
      <c r="A94" s="23">
        <f t="shared" ca="1" si="3"/>
        <v>44197</v>
      </c>
      <c r="B94" s="24" t="str">
        <f>VLOOKUP(J94,PRACTICE!$A$1:$E$44,5,0)</f>
        <v>NW2</v>
      </c>
      <c r="J94" t="s">
        <v>29</v>
      </c>
      <c r="L94">
        <v>13942</v>
      </c>
      <c r="M94">
        <v>12</v>
      </c>
      <c r="N94">
        <v>111</v>
      </c>
      <c r="O94">
        <v>73</v>
      </c>
    </row>
    <row r="95" spans="1:15" x14ac:dyDescent="0.35">
      <c r="A95" s="23">
        <f t="shared" ca="1" si="3"/>
        <v>44197</v>
      </c>
      <c r="B95" s="24" t="str">
        <f>VLOOKUP(J95,PRACTICE!$A$1:$E$44,5,0)</f>
        <v>NW1</v>
      </c>
      <c r="J95" t="s">
        <v>19</v>
      </c>
      <c r="L95">
        <v>8420</v>
      </c>
      <c r="M95">
        <v>4</v>
      </c>
      <c r="N95">
        <v>88</v>
      </c>
      <c r="O95">
        <v>32</v>
      </c>
    </row>
    <row r="96" spans="1:15" x14ac:dyDescent="0.35">
      <c r="A96" s="23">
        <f t="shared" ca="1" si="3"/>
        <v>44197</v>
      </c>
      <c r="B96" s="24" t="str">
        <f>VLOOKUP(J96,PRACTICE!$A$1:$E$44,5,0)</f>
        <v>NW3</v>
      </c>
      <c r="J96" t="s">
        <v>37</v>
      </c>
      <c r="L96">
        <v>9497</v>
      </c>
      <c r="M96">
        <v>1</v>
      </c>
      <c r="N96">
        <v>109</v>
      </c>
      <c r="O96">
        <v>68</v>
      </c>
    </row>
    <row r="97" spans="1:15" x14ac:dyDescent="0.35">
      <c r="A97" s="23">
        <f t="shared" ca="1" si="3"/>
        <v>44197</v>
      </c>
      <c r="B97" s="24" t="str">
        <f>VLOOKUP(J97,PRACTICE!$A$1:$E$44,5,0)</f>
        <v>NW3</v>
      </c>
      <c r="J97" t="s">
        <v>43</v>
      </c>
      <c r="L97">
        <v>6649</v>
      </c>
      <c r="M97">
        <v>10</v>
      </c>
      <c r="N97">
        <v>79</v>
      </c>
      <c r="O97">
        <v>57</v>
      </c>
    </row>
    <row r="98" spans="1:15" x14ac:dyDescent="0.35">
      <c r="A98" s="23">
        <f t="shared" ca="1" si="3"/>
        <v>44197</v>
      </c>
      <c r="B98" s="24" t="str">
        <f>VLOOKUP(J98,PRACTICE!$A$1:$E$44,5,0)</f>
        <v>NW6</v>
      </c>
      <c r="J98" t="s">
        <v>67</v>
      </c>
      <c r="L98">
        <v>5578</v>
      </c>
      <c r="M98">
        <v>4</v>
      </c>
      <c r="N98">
        <v>41</v>
      </c>
      <c r="O98">
        <v>21</v>
      </c>
    </row>
    <row r="99" spans="1:15" x14ac:dyDescent="0.35">
      <c r="A99" s="23">
        <f t="shared" ca="1" si="3"/>
        <v>44197</v>
      </c>
      <c r="B99" s="24" t="str">
        <f>VLOOKUP(J99,PRACTICE!$A$1:$E$44,5,0)</f>
        <v>NW6</v>
      </c>
      <c r="J99" t="s">
        <v>176</v>
      </c>
      <c r="L99">
        <v>16095</v>
      </c>
      <c r="M99">
        <v>24</v>
      </c>
      <c r="N99">
        <v>167</v>
      </c>
      <c r="O99">
        <v>99</v>
      </c>
    </row>
    <row r="100" spans="1:15" x14ac:dyDescent="0.35">
      <c r="A100" s="23">
        <f t="shared" ca="1" si="3"/>
        <v>44197</v>
      </c>
      <c r="B100" s="24" t="str">
        <f>VLOOKUP(J100,PRACTICE!$A$1:$E$44,5,0)</f>
        <v>NW1</v>
      </c>
      <c r="J100" t="s">
        <v>23</v>
      </c>
      <c r="L100">
        <v>15135</v>
      </c>
      <c r="M100">
        <v>8</v>
      </c>
      <c r="N100">
        <v>103</v>
      </c>
      <c r="O100">
        <v>51</v>
      </c>
    </row>
    <row r="101" spans="1:15" x14ac:dyDescent="0.35">
      <c r="A101" s="23">
        <f t="shared" ca="1" si="3"/>
        <v>44197</v>
      </c>
      <c r="B101" s="24" t="str">
        <f>VLOOKUP(J101,PRACTICE!$A$1:$E$44,5,0)</f>
        <v>NW8</v>
      </c>
      <c r="J101" t="s">
        <v>83</v>
      </c>
      <c r="L101">
        <v>8860</v>
      </c>
      <c r="M101">
        <v>14</v>
      </c>
      <c r="N101">
        <v>81</v>
      </c>
      <c r="O101">
        <v>46</v>
      </c>
    </row>
    <row r="102" spans="1:15" x14ac:dyDescent="0.35">
      <c r="A102" s="23">
        <f t="shared" ca="1" si="3"/>
        <v>44197</v>
      </c>
      <c r="B102" s="24" t="str">
        <f>VLOOKUP(J102,PRACTICE!$A$1:$E$44,5,0)</f>
        <v>NW8</v>
      </c>
      <c r="J102" t="s">
        <v>81</v>
      </c>
      <c r="L102">
        <v>9695</v>
      </c>
      <c r="M102">
        <v>9</v>
      </c>
      <c r="N102">
        <v>89</v>
      </c>
      <c r="O102">
        <v>65</v>
      </c>
    </row>
    <row r="103" spans="1:15" x14ac:dyDescent="0.35">
      <c r="A103" s="23">
        <f t="shared" ca="1" si="3"/>
        <v>44197</v>
      </c>
      <c r="B103" s="24" t="str">
        <f>VLOOKUP(J103,PRACTICE!$A$1:$E$44,5,0)</f>
        <v>NW6</v>
      </c>
      <c r="J103" t="s">
        <v>63</v>
      </c>
      <c r="L103">
        <v>4065</v>
      </c>
      <c r="M103">
        <v>4</v>
      </c>
      <c r="N103">
        <v>40</v>
      </c>
      <c r="O103">
        <v>22</v>
      </c>
    </row>
    <row r="104" spans="1:15" x14ac:dyDescent="0.35">
      <c r="A104" s="23">
        <f t="shared" ca="1" si="3"/>
        <v>44197</v>
      </c>
      <c r="B104" s="24" t="str">
        <f>VLOOKUP(J104,PRACTICE!$A$1:$E$44,5,0)</f>
        <v>NW4</v>
      </c>
      <c r="J104" t="s">
        <v>51</v>
      </c>
      <c r="L104">
        <v>10957</v>
      </c>
      <c r="M104">
        <v>14</v>
      </c>
      <c r="N104">
        <v>137</v>
      </c>
      <c r="O104">
        <v>87</v>
      </c>
    </row>
    <row r="105" spans="1:15" x14ac:dyDescent="0.35">
      <c r="A105" s="23">
        <f t="shared" ca="1" si="3"/>
        <v>44197</v>
      </c>
      <c r="B105" s="24" t="str">
        <f>VLOOKUP(J105,PRACTICE!$A$1:$E$44,5,0)</f>
        <v>NW5</v>
      </c>
      <c r="J105" t="s">
        <v>61</v>
      </c>
      <c r="L105">
        <v>5513</v>
      </c>
      <c r="M105">
        <v>1</v>
      </c>
      <c r="N105">
        <v>50</v>
      </c>
      <c r="O105">
        <v>18</v>
      </c>
    </row>
    <row r="106" spans="1:15" x14ac:dyDescent="0.35">
      <c r="A106" s="23">
        <f t="shared" ca="1" si="3"/>
        <v>44197</v>
      </c>
      <c r="B106" s="24" t="str">
        <f>VLOOKUP(J106,PRACTICE!$A$1:$E$44,5,0)</f>
        <v>NW7</v>
      </c>
      <c r="J106" t="s">
        <v>75</v>
      </c>
      <c r="L106">
        <v>9831</v>
      </c>
      <c r="M106">
        <v>5</v>
      </c>
      <c r="N106">
        <v>153</v>
      </c>
      <c r="O106">
        <v>57</v>
      </c>
    </row>
    <row r="107" spans="1:15" x14ac:dyDescent="0.35">
      <c r="A107" s="23">
        <f t="shared" ca="1" si="3"/>
        <v>44197</v>
      </c>
      <c r="B107" s="24" t="str">
        <f>VLOOKUP(J107,PRACTICE!$A$1:$E$44,5,0)</f>
        <v>NW8</v>
      </c>
      <c r="J107" t="s">
        <v>79</v>
      </c>
      <c r="L107">
        <v>12239</v>
      </c>
      <c r="M107">
        <v>21</v>
      </c>
      <c r="N107">
        <v>124</v>
      </c>
      <c r="O107">
        <v>76</v>
      </c>
    </row>
    <row r="108" spans="1:15" x14ac:dyDescent="0.35">
      <c r="A108" s="23">
        <f t="shared" ca="1" si="3"/>
        <v>44197</v>
      </c>
      <c r="B108" s="24" t="str">
        <f>VLOOKUP(J108,PRACTICE!$A$1:$E$44,5,0)</f>
        <v>NW6</v>
      </c>
      <c r="J108" t="s">
        <v>69</v>
      </c>
      <c r="L108">
        <v>14723</v>
      </c>
      <c r="M108">
        <v>12</v>
      </c>
      <c r="N108">
        <v>187</v>
      </c>
      <c r="O108">
        <v>95</v>
      </c>
    </row>
    <row r="109" spans="1:15" x14ac:dyDescent="0.35">
      <c r="A109" s="23">
        <f t="shared" ca="1" si="3"/>
        <v>44197</v>
      </c>
      <c r="B109" s="24" t="str">
        <f>VLOOKUP(J109,PRACTICE!$A$1:$E$44,5,0)</f>
        <v>NW2</v>
      </c>
      <c r="J109" t="s">
        <v>31</v>
      </c>
      <c r="L109">
        <v>14732</v>
      </c>
      <c r="M109">
        <v>13</v>
      </c>
      <c r="N109">
        <v>154</v>
      </c>
      <c r="O109">
        <v>54</v>
      </c>
    </row>
    <row r="110" spans="1:15" x14ac:dyDescent="0.35">
      <c r="A110" s="23">
        <f t="shared" ca="1" si="3"/>
        <v>44197</v>
      </c>
      <c r="B110" s="24" t="str">
        <f>VLOOKUP(J110,PRACTICE!$A$1:$E$44,5,0)</f>
        <v>NW4</v>
      </c>
      <c r="J110" t="s">
        <v>49</v>
      </c>
      <c r="L110">
        <v>2086</v>
      </c>
      <c r="M110">
        <v>2</v>
      </c>
      <c r="N110">
        <v>17</v>
      </c>
      <c r="O110">
        <v>14</v>
      </c>
    </row>
    <row r="111" spans="1:15" x14ac:dyDescent="0.35">
      <c r="A111" s="23">
        <f t="shared" ca="1" si="3"/>
        <v>44197</v>
      </c>
      <c r="B111" s="24" t="str">
        <f>VLOOKUP(J111,PRACTICE!$A$1:$E$44,5,0)</f>
        <v>NW2</v>
      </c>
      <c r="J111" t="s">
        <v>33</v>
      </c>
      <c r="L111">
        <v>953</v>
      </c>
      <c r="M111">
        <v>0</v>
      </c>
      <c r="N111">
        <v>0</v>
      </c>
      <c r="O111">
        <v>0</v>
      </c>
    </row>
    <row r="112" spans="1:15" x14ac:dyDescent="0.35">
      <c r="A112" s="23">
        <f t="shared" ca="1" si="3"/>
        <v>44197</v>
      </c>
      <c r="B112" s="24" t="str">
        <f>VLOOKUP(J112,PRACTICE!$A$1:$E$44,5,0)</f>
        <v>NW8</v>
      </c>
      <c r="J112" t="s">
        <v>85</v>
      </c>
      <c r="L112">
        <v>23888</v>
      </c>
      <c r="M112">
        <v>31</v>
      </c>
      <c r="N112">
        <v>348</v>
      </c>
      <c r="O112">
        <v>184</v>
      </c>
    </row>
    <row r="113" spans="1:15" x14ac:dyDescent="0.35">
      <c r="A113" s="23">
        <f t="shared" ca="1" si="3"/>
        <v>44197</v>
      </c>
      <c r="B113" s="24" t="str">
        <f>VLOOKUP(J113,PRACTICE!$A$1:$E$44,5,0)</f>
        <v>NW1</v>
      </c>
      <c r="J113" t="s">
        <v>25</v>
      </c>
      <c r="L113">
        <v>4167</v>
      </c>
      <c r="M113">
        <v>1</v>
      </c>
      <c r="N113">
        <v>40</v>
      </c>
      <c r="O113">
        <v>13</v>
      </c>
    </row>
    <row r="114" spans="1:15" x14ac:dyDescent="0.35">
      <c r="A114" s="23">
        <f t="shared" ca="1" si="3"/>
        <v>44197</v>
      </c>
      <c r="B114" s="24" t="str">
        <f>VLOOKUP(J114,PRACTICE!$A$1:$E$44,5,0)</f>
        <v>NW6</v>
      </c>
      <c r="J114" t="s">
        <v>65</v>
      </c>
      <c r="L114">
        <v>14485</v>
      </c>
      <c r="M114">
        <v>31</v>
      </c>
      <c r="N114">
        <v>222</v>
      </c>
      <c r="O114">
        <v>149</v>
      </c>
    </row>
    <row r="115" spans="1:15" x14ac:dyDescent="0.35">
      <c r="A115" s="23">
        <f t="shared" ca="1" si="3"/>
        <v>44287</v>
      </c>
      <c r="B115" s="24" t="e">
        <f>VLOOKUP(J115,PRACTICE!$A$1:$E$44,5,0)</f>
        <v>#N/A</v>
      </c>
      <c r="C115" t="s">
        <v>195</v>
      </c>
      <c r="E115" t="s">
        <v>107</v>
      </c>
      <c r="G115" t="s">
        <v>108</v>
      </c>
      <c r="H115">
        <v>357731</v>
      </c>
      <c r="K115" t="s">
        <v>111</v>
      </c>
      <c r="L115" t="s">
        <v>112</v>
      </c>
      <c r="M115" t="s">
        <v>196</v>
      </c>
      <c r="N115" t="s">
        <v>180</v>
      </c>
      <c r="O115" t="s">
        <v>186</v>
      </c>
    </row>
    <row r="116" spans="1:15" x14ac:dyDescent="0.35">
      <c r="A116" s="23">
        <f t="shared" ca="1" si="3"/>
        <v>44287</v>
      </c>
      <c r="B116" s="24" t="e">
        <f>VLOOKUP(J116,PRACTICE!$A$1:$E$44,5,0)</f>
        <v>#N/A</v>
      </c>
      <c r="E116" s="27">
        <v>44301.581250000003</v>
      </c>
      <c r="G116" t="s">
        <v>109</v>
      </c>
      <c r="H116">
        <v>186571</v>
      </c>
      <c r="J116" t="s">
        <v>110</v>
      </c>
    </row>
    <row r="117" spans="1:15" x14ac:dyDescent="0.35">
      <c r="A117" s="23">
        <f t="shared" ca="1" si="3"/>
        <v>44287</v>
      </c>
      <c r="B117" s="24" t="str">
        <f>VLOOKUP(J117,PRACTICE!$A$1:$E$44,5,0)</f>
        <v>NW2</v>
      </c>
      <c r="E117" t="s">
        <v>187</v>
      </c>
      <c r="G117" t="s">
        <v>188</v>
      </c>
      <c r="H117">
        <v>171160</v>
      </c>
      <c r="J117" t="s">
        <v>35</v>
      </c>
      <c r="L117">
        <v>9303</v>
      </c>
      <c r="M117">
        <v>19</v>
      </c>
      <c r="N117">
        <v>116</v>
      </c>
      <c r="O117">
        <v>75</v>
      </c>
    </row>
    <row r="118" spans="1:15" x14ac:dyDescent="0.35">
      <c r="A118" s="23">
        <f t="shared" ca="1" si="3"/>
        <v>44287</v>
      </c>
      <c r="B118" s="24" t="str">
        <f>VLOOKUP(J118,PRACTICE!$A$1:$E$44,5,0)</f>
        <v>NW1</v>
      </c>
      <c r="E118" s="28">
        <v>44287</v>
      </c>
      <c r="J118" t="s">
        <v>21</v>
      </c>
      <c r="L118">
        <v>11629</v>
      </c>
      <c r="M118">
        <v>5</v>
      </c>
      <c r="N118">
        <v>64</v>
      </c>
      <c r="O118">
        <v>25</v>
      </c>
    </row>
    <row r="119" spans="1:15" x14ac:dyDescent="0.35">
      <c r="A119" s="23">
        <f t="shared" ca="1" si="3"/>
        <v>44287</v>
      </c>
      <c r="B119" s="24" t="str">
        <f>VLOOKUP(J119,PRACTICE!$A$1:$E$44,5,0)</f>
        <v>NW7</v>
      </c>
      <c r="J119" t="s">
        <v>77</v>
      </c>
      <c r="L119">
        <v>11552</v>
      </c>
      <c r="M119">
        <v>26</v>
      </c>
      <c r="N119">
        <v>143</v>
      </c>
      <c r="O119">
        <v>99</v>
      </c>
    </row>
    <row r="120" spans="1:15" x14ac:dyDescent="0.35">
      <c r="A120" s="23">
        <f t="shared" ca="1" si="3"/>
        <v>44287</v>
      </c>
      <c r="B120" s="24" t="str">
        <f>VLOOKUP(J120,PRACTICE!$A$1:$E$44,5,0)</f>
        <v>NW5</v>
      </c>
      <c r="J120" t="s">
        <v>57</v>
      </c>
      <c r="L120">
        <v>3700</v>
      </c>
      <c r="M120">
        <v>6</v>
      </c>
      <c r="N120">
        <v>39</v>
      </c>
      <c r="O120">
        <v>15</v>
      </c>
    </row>
    <row r="121" spans="1:15" x14ac:dyDescent="0.35">
      <c r="A121" s="23">
        <f t="shared" ca="1" si="3"/>
        <v>44287</v>
      </c>
      <c r="B121" s="24" t="str">
        <f>VLOOKUP(J121,PRACTICE!$A$1:$E$44,5,0)</f>
        <v>NW4</v>
      </c>
      <c r="J121" t="s">
        <v>47</v>
      </c>
      <c r="L121">
        <v>13925</v>
      </c>
      <c r="M121">
        <v>13</v>
      </c>
      <c r="N121">
        <v>157</v>
      </c>
      <c r="O121">
        <v>49</v>
      </c>
    </row>
    <row r="122" spans="1:15" x14ac:dyDescent="0.35">
      <c r="A122" s="23">
        <f t="shared" ca="1" si="3"/>
        <v>44287</v>
      </c>
      <c r="B122" s="24" t="str">
        <f>VLOOKUP(J122,PRACTICE!$A$1:$E$44,5,0)</f>
        <v>NW5</v>
      </c>
      <c r="J122" t="s">
        <v>55</v>
      </c>
      <c r="L122">
        <v>13351</v>
      </c>
      <c r="M122">
        <v>14</v>
      </c>
      <c r="N122">
        <v>152</v>
      </c>
      <c r="O122">
        <v>79</v>
      </c>
    </row>
    <row r="123" spans="1:15" x14ac:dyDescent="0.35">
      <c r="A123" s="23">
        <f t="shared" ca="1" si="3"/>
        <v>44287</v>
      </c>
      <c r="B123" s="24" t="str">
        <f>VLOOKUP(J123,PRACTICE!$A$1:$E$44,5,0)</f>
        <v>NW3</v>
      </c>
      <c r="J123" t="s">
        <v>41</v>
      </c>
      <c r="L123">
        <v>14653</v>
      </c>
      <c r="M123">
        <v>14</v>
      </c>
      <c r="N123">
        <v>189</v>
      </c>
      <c r="O123">
        <v>86</v>
      </c>
    </row>
    <row r="124" spans="1:15" x14ac:dyDescent="0.35">
      <c r="A124" s="23">
        <f t="shared" ca="1" si="3"/>
        <v>44287</v>
      </c>
      <c r="B124" s="24" t="str">
        <f>VLOOKUP(J124,PRACTICE!$A$1:$E$44,5,0)</f>
        <v>NW5</v>
      </c>
      <c r="J124" t="s">
        <v>53</v>
      </c>
      <c r="L124">
        <v>7631</v>
      </c>
      <c r="M124">
        <v>1</v>
      </c>
      <c r="N124">
        <v>84</v>
      </c>
      <c r="O124">
        <v>20</v>
      </c>
    </row>
    <row r="125" spans="1:15" x14ac:dyDescent="0.35">
      <c r="A125" s="23">
        <f t="shared" ca="1" si="3"/>
        <v>44287</v>
      </c>
      <c r="B125" s="24" t="str">
        <f>VLOOKUP(J125,PRACTICE!$A$1:$E$44,5,0)</f>
        <v>NW3</v>
      </c>
      <c r="J125" t="s">
        <v>39</v>
      </c>
      <c r="L125">
        <v>3450</v>
      </c>
      <c r="M125">
        <v>4</v>
      </c>
      <c r="N125">
        <v>44</v>
      </c>
      <c r="O125">
        <v>18</v>
      </c>
    </row>
    <row r="126" spans="1:15" x14ac:dyDescent="0.35">
      <c r="A126" s="23">
        <f t="shared" ca="1" si="3"/>
        <v>44287</v>
      </c>
      <c r="B126" s="24" t="str">
        <f>VLOOKUP(J126,PRACTICE!$A$1:$E$44,5,0)</f>
        <v>NW1</v>
      </c>
      <c r="J126" t="s">
        <v>27</v>
      </c>
      <c r="L126">
        <v>6220</v>
      </c>
      <c r="M126">
        <v>0</v>
      </c>
      <c r="N126">
        <v>50</v>
      </c>
      <c r="O126">
        <v>3</v>
      </c>
    </row>
    <row r="127" spans="1:15" x14ac:dyDescent="0.35">
      <c r="A127" s="23">
        <f t="shared" ca="1" si="3"/>
        <v>44287</v>
      </c>
      <c r="B127" s="24" t="str">
        <f>VLOOKUP(J127,PRACTICE!$A$1:$E$44,5,0)</f>
        <v>NW7</v>
      </c>
      <c r="J127" t="s">
        <v>71</v>
      </c>
      <c r="L127">
        <v>11398</v>
      </c>
      <c r="M127">
        <v>12</v>
      </c>
      <c r="N127">
        <v>135</v>
      </c>
      <c r="O127">
        <v>64</v>
      </c>
    </row>
    <row r="128" spans="1:15" x14ac:dyDescent="0.35">
      <c r="A128" s="23">
        <f t="shared" ca="1" si="3"/>
        <v>44287</v>
      </c>
      <c r="B128" s="24" t="str">
        <f>VLOOKUP(J128,PRACTICE!$A$1:$E$44,5,0)</f>
        <v>NW5</v>
      </c>
      <c r="J128" t="s">
        <v>59</v>
      </c>
      <c r="L128">
        <v>3964</v>
      </c>
      <c r="M128">
        <v>2</v>
      </c>
      <c r="N128">
        <v>42</v>
      </c>
      <c r="O128">
        <v>17</v>
      </c>
    </row>
    <row r="129" spans="1:15" x14ac:dyDescent="0.35">
      <c r="A129" s="23">
        <f t="shared" ca="1" si="3"/>
        <v>44287</v>
      </c>
      <c r="B129" s="24" t="str">
        <f>VLOOKUP(J129,PRACTICE!$A$1:$E$44,5,0)</f>
        <v>NW7</v>
      </c>
      <c r="J129" t="s">
        <v>73</v>
      </c>
      <c r="L129">
        <v>15160</v>
      </c>
      <c r="M129">
        <v>12</v>
      </c>
      <c r="N129">
        <v>180</v>
      </c>
      <c r="O129">
        <v>75</v>
      </c>
    </row>
    <row r="130" spans="1:15" x14ac:dyDescent="0.35">
      <c r="A130" s="23">
        <f t="shared" ca="1" si="3"/>
        <v>44287</v>
      </c>
      <c r="B130" s="24" t="str">
        <f>VLOOKUP(J130,PRACTICE!$A$1:$E$44,5,0)</f>
        <v>NW4</v>
      </c>
      <c r="J130" t="s">
        <v>45</v>
      </c>
      <c r="L130">
        <v>11463</v>
      </c>
      <c r="M130">
        <v>11</v>
      </c>
      <c r="N130">
        <v>115</v>
      </c>
      <c r="O130">
        <v>50</v>
      </c>
    </row>
    <row r="131" spans="1:15" x14ac:dyDescent="0.35">
      <c r="A131" s="23">
        <f t="shared" ca="1" si="3"/>
        <v>44287</v>
      </c>
      <c r="B131" s="24" t="str">
        <f>VLOOKUP(J131,PRACTICE!$A$1:$E$44,5,0)</f>
        <v>NW2</v>
      </c>
      <c r="J131" t="s">
        <v>29</v>
      </c>
      <c r="L131">
        <v>13859</v>
      </c>
      <c r="M131">
        <v>19</v>
      </c>
      <c r="N131">
        <v>110</v>
      </c>
      <c r="O131">
        <v>71</v>
      </c>
    </row>
    <row r="132" spans="1:15" x14ac:dyDescent="0.35">
      <c r="A132" s="23">
        <f t="shared" ca="1" si="3"/>
        <v>44287</v>
      </c>
      <c r="B132" s="24" t="str">
        <f>VLOOKUP(J132,PRACTICE!$A$1:$E$44,5,0)</f>
        <v>NW1</v>
      </c>
      <c r="J132" t="s">
        <v>19</v>
      </c>
      <c r="L132">
        <v>8540</v>
      </c>
      <c r="M132">
        <v>2</v>
      </c>
      <c r="N132">
        <v>79</v>
      </c>
      <c r="O132">
        <v>22</v>
      </c>
    </row>
    <row r="133" spans="1:15" x14ac:dyDescent="0.35">
      <c r="A133" s="23">
        <f t="shared" ref="A133:A153" ca="1" si="4">IF(E133="Last Run:",OFFSET(E133,3,0),A132)</f>
        <v>44287</v>
      </c>
      <c r="B133" s="24" t="str">
        <f>VLOOKUP(J133,PRACTICE!$A$1:$E$44,5,0)</f>
        <v>NW3</v>
      </c>
      <c r="J133" t="s">
        <v>37</v>
      </c>
      <c r="L133">
        <v>9544</v>
      </c>
      <c r="M133">
        <v>13</v>
      </c>
      <c r="N133">
        <v>115</v>
      </c>
      <c r="O133">
        <v>55</v>
      </c>
    </row>
    <row r="134" spans="1:15" x14ac:dyDescent="0.35">
      <c r="A134" s="23">
        <f t="shared" ca="1" si="4"/>
        <v>44287</v>
      </c>
      <c r="B134" s="24" t="str">
        <f>VLOOKUP(J134,PRACTICE!$A$1:$E$44,5,0)</f>
        <v>NW3</v>
      </c>
      <c r="J134" t="s">
        <v>43</v>
      </c>
      <c r="L134">
        <v>6649</v>
      </c>
      <c r="M134">
        <v>15</v>
      </c>
      <c r="N134">
        <v>79</v>
      </c>
      <c r="O134">
        <v>54</v>
      </c>
    </row>
    <row r="135" spans="1:15" x14ac:dyDescent="0.35">
      <c r="A135" s="23">
        <f t="shared" ca="1" si="4"/>
        <v>44287</v>
      </c>
      <c r="B135" s="24" t="str">
        <f>VLOOKUP(J135,PRACTICE!$A$1:$E$44,5,0)</f>
        <v>NW6</v>
      </c>
      <c r="J135" t="s">
        <v>67</v>
      </c>
      <c r="L135">
        <v>5539</v>
      </c>
      <c r="M135">
        <v>7</v>
      </c>
      <c r="N135">
        <v>50</v>
      </c>
      <c r="O135">
        <v>23</v>
      </c>
    </row>
    <row r="136" spans="1:15" x14ac:dyDescent="0.35">
      <c r="A136" s="23">
        <f t="shared" ca="1" si="4"/>
        <v>44287</v>
      </c>
      <c r="B136" s="24" t="str">
        <f>VLOOKUP(J136,PRACTICE!$A$1:$E$44,5,0)</f>
        <v>NW6</v>
      </c>
      <c r="J136" t="s">
        <v>176</v>
      </c>
      <c r="L136">
        <v>16003</v>
      </c>
      <c r="M136">
        <v>20</v>
      </c>
      <c r="N136">
        <v>153</v>
      </c>
      <c r="O136">
        <v>85</v>
      </c>
    </row>
    <row r="137" spans="1:15" x14ac:dyDescent="0.35">
      <c r="A137" s="23">
        <f t="shared" ca="1" si="4"/>
        <v>44287</v>
      </c>
      <c r="B137" s="24" t="str">
        <f>VLOOKUP(J137,PRACTICE!$A$1:$E$44,5,0)</f>
        <v>NW1</v>
      </c>
      <c r="J137" t="s">
        <v>23</v>
      </c>
      <c r="L137">
        <v>15386</v>
      </c>
      <c r="M137">
        <v>9</v>
      </c>
      <c r="N137">
        <v>98</v>
      </c>
      <c r="O137">
        <v>42</v>
      </c>
    </row>
    <row r="138" spans="1:15" x14ac:dyDescent="0.35">
      <c r="A138" s="23">
        <f t="shared" ca="1" si="4"/>
        <v>44287</v>
      </c>
      <c r="B138" s="24" t="str">
        <f>VLOOKUP(J138,PRACTICE!$A$1:$E$44,5,0)</f>
        <v>NW8</v>
      </c>
      <c r="J138" t="s">
        <v>83</v>
      </c>
      <c r="L138">
        <v>8868</v>
      </c>
      <c r="M138">
        <v>8</v>
      </c>
      <c r="N138">
        <v>83</v>
      </c>
      <c r="O138">
        <v>39</v>
      </c>
    </row>
    <row r="139" spans="1:15" x14ac:dyDescent="0.35">
      <c r="A139" s="23">
        <f t="shared" ca="1" si="4"/>
        <v>44287</v>
      </c>
      <c r="B139" s="24" t="str">
        <f>VLOOKUP(J139,PRACTICE!$A$1:$E$44,5,0)</f>
        <v>NW8</v>
      </c>
      <c r="J139" t="s">
        <v>81</v>
      </c>
      <c r="L139">
        <v>9688</v>
      </c>
      <c r="M139">
        <v>8</v>
      </c>
      <c r="N139">
        <v>80</v>
      </c>
      <c r="O139">
        <v>48</v>
      </c>
    </row>
    <row r="140" spans="1:15" x14ac:dyDescent="0.35">
      <c r="A140" s="23">
        <f t="shared" ca="1" si="4"/>
        <v>44287</v>
      </c>
      <c r="B140" s="24" t="str">
        <f>VLOOKUP(J140,PRACTICE!$A$1:$E$44,5,0)</f>
        <v>NW6</v>
      </c>
      <c r="J140" t="s">
        <v>63</v>
      </c>
      <c r="L140">
        <v>4020</v>
      </c>
      <c r="M140">
        <v>4</v>
      </c>
      <c r="N140">
        <v>37</v>
      </c>
      <c r="O140">
        <v>17</v>
      </c>
    </row>
    <row r="141" spans="1:15" x14ac:dyDescent="0.35">
      <c r="A141" s="23">
        <f t="shared" ca="1" si="4"/>
        <v>44287</v>
      </c>
      <c r="B141" s="24" t="str">
        <f>VLOOKUP(J141,PRACTICE!$A$1:$E$44,5,0)</f>
        <v>NW4</v>
      </c>
      <c r="J141" t="s">
        <v>51</v>
      </c>
      <c r="L141">
        <v>11418</v>
      </c>
      <c r="M141">
        <v>4</v>
      </c>
      <c r="N141">
        <v>139</v>
      </c>
      <c r="O141">
        <v>61</v>
      </c>
    </row>
    <row r="142" spans="1:15" x14ac:dyDescent="0.35">
      <c r="A142" s="23">
        <f t="shared" ca="1" si="4"/>
        <v>44287</v>
      </c>
      <c r="B142" s="24" t="str">
        <f>VLOOKUP(J142,PRACTICE!$A$1:$E$44,5,0)</f>
        <v>NW5</v>
      </c>
      <c r="J142" t="s">
        <v>61</v>
      </c>
      <c r="L142">
        <v>5629</v>
      </c>
      <c r="M142">
        <v>3</v>
      </c>
      <c r="N142">
        <v>60</v>
      </c>
      <c r="O142">
        <v>13</v>
      </c>
    </row>
    <row r="143" spans="1:15" x14ac:dyDescent="0.35">
      <c r="A143" s="23">
        <f t="shared" ca="1" si="4"/>
        <v>44287</v>
      </c>
      <c r="B143" s="24" t="str">
        <f>VLOOKUP(J143,PRACTICE!$A$1:$E$44,5,0)</f>
        <v>NW7</v>
      </c>
      <c r="J143" t="s">
        <v>75</v>
      </c>
      <c r="L143">
        <v>10233</v>
      </c>
      <c r="M143">
        <v>8</v>
      </c>
      <c r="N143">
        <v>140</v>
      </c>
      <c r="O143">
        <v>41</v>
      </c>
    </row>
    <row r="144" spans="1:15" x14ac:dyDescent="0.35">
      <c r="A144" s="23">
        <f t="shared" ca="1" si="4"/>
        <v>44287</v>
      </c>
      <c r="B144" s="24" t="str">
        <f>VLOOKUP(J144,PRACTICE!$A$1:$E$44,5,0)</f>
        <v>NW8</v>
      </c>
      <c r="J144" t="s">
        <v>79</v>
      </c>
      <c r="L144">
        <v>12690</v>
      </c>
      <c r="M144">
        <v>28</v>
      </c>
      <c r="N144">
        <v>125</v>
      </c>
      <c r="O144">
        <v>78</v>
      </c>
    </row>
    <row r="145" spans="1:15" x14ac:dyDescent="0.35">
      <c r="A145" s="23">
        <f t="shared" ca="1" si="4"/>
        <v>44287</v>
      </c>
      <c r="B145" s="24" t="str">
        <f>VLOOKUP(J145,PRACTICE!$A$1:$E$44,5,0)</f>
        <v>NW6</v>
      </c>
      <c r="J145" t="s">
        <v>69</v>
      </c>
      <c r="L145">
        <v>15131</v>
      </c>
      <c r="M145">
        <v>18</v>
      </c>
      <c r="N145">
        <v>202</v>
      </c>
      <c r="O145">
        <v>76</v>
      </c>
    </row>
    <row r="146" spans="1:15" x14ac:dyDescent="0.35">
      <c r="A146" s="23">
        <f t="shared" ca="1" si="4"/>
        <v>44287</v>
      </c>
      <c r="B146" s="24" t="str">
        <f>VLOOKUP(J146,PRACTICE!$A$1:$E$44,5,0)</f>
        <v>NW2</v>
      </c>
      <c r="J146" t="s">
        <v>31</v>
      </c>
      <c r="L146">
        <v>14637</v>
      </c>
      <c r="M146">
        <v>19</v>
      </c>
      <c r="N146">
        <v>153</v>
      </c>
      <c r="O146">
        <v>58</v>
      </c>
    </row>
    <row r="147" spans="1:15" x14ac:dyDescent="0.35">
      <c r="A147" s="23">
        <f t="shared" ca="1" si="4"/>
        <v>44287</v>
      </c>
      <c r="B147" s="24" t="str">
        <f>VLOOKUP(J147,PRACTICE!$A$1:$E$44,5,0)</f>
        <v>NW4</v>
      </c>
      <c r="J147" t="s">
        <v>49</v>
      </c>
      <c r="L147">
        <v>2093</v>
      </c>
      <c r="M147">
        <v>1</v>
      </c>
      <c r="N147">
        <v>15</v>
      </c>
      <c r="O147">
        <v>10</v>
      </c>
    </row>
    <row r="148" spans="1:15" x14ac:dyDescent="0.35">
      <c r="A148" s="23">
        <f t="shared" ca="1" si="4"/>
        <v>44287</v>
      </c>
      <c r="B148" s="24" t="str">
        <f>VLOOKUP(J148,PRACTICE!$A$1:$E$44,5,0)</f>
        <v>NW2</v>
      </c>
      <c r="J148" t="s">
        <v>33</v>
      </c>
      <c r="L148">
        <v>998</v>
      </c>
      <c r="M148">
        <v>0</v>
      </c>
      <c r="N148">
        <v>0</v>
      </c>
      <c r="O148">
        <v>0</v>
      </c>
    </row>
    <row r="149" spans="1:15" x14ac:dyDescent="0.35">
      <c r="A149" s="23">
        <f t="shared" ca="1" si="4"/>
        <v>44287</v>
      </c>
      <c r="B149" s="24" t="str">
        <f>VLOOKUP(J149,PRACTICE!$A$1:$E$44,5,0)</f>
        <v>NW8</v>
      </c>
      <c r="J149" t="s">
        <v>85</v>
      </c>
      <c r="L149">
        <v>24763</v>
      </c>
      <c r="M149">
        <v>56</v>
      </c>
      <c r="N149">
        <v>346</v>
      </c>
      <c r="O149">
        <v>174</v>
      </c>
    </row>
    <row r="150" spans="1:15" x14ac:dyDescent="0.35">
      <c r="A150" s="23">
        <f t="shared" ca="1" si="4"/>
        <v>44287</v>
      </c>
      <c r="B150" s="24" t="str">
        <f>VLOOKUP(J150,PRACTICE!$A$1:$E$44,5,0)</f>
        <v>NW1</v>
      </c>
      <c r="J150" t="s">
        <v>25</v>
      </c>
      <c r="L150">
        <v>3965</v>
      </c>
      <c r="M150">
        <v>7</v>
      </c>
      <c r="N150">
        <v>33</v>
      </c>
      <c r="O150">
        <v>14</v>
      </c>
    </row>
    <row r="151" spans="1:15" x14ac:dyDescent="0.35">
      <c r="A151" s="23">
        <f t="shared" ca="1" si="4"/>
        <v>44287</v>
      </c>
      <c r="B151" s="24" t="str">
        <f>VLOOKUP(J151,PRACTICE!$A$1:$E$44,5,0)</f>
        <v>NW6</v>
      </c>
      <c r="J151" t="s">
        <v>65</v>
      </c>
      <c r="L151">
        <v>14670</v>
      </c>
      <c r="M151">
        <v>33</v>
      </c>
      <c r="N151">
        <v>202</v>
      </c>
      <c r="O151">
        <v>123</v>
      </c>
    </row>
    <row r="152" spans="1:15" x14ac:dyDescent="0.35">
      <c r="A152" s="23">
        <f t="shared" ca="1" si="4"/>
        <v>44287</v>
      </c>
      <c r="B152" s="24" t="e">
        <f>VLOOKUP(J152,PRACTICE!$A$1:$E$44,5,0)</f>
        <v>#N/A</v>
      </c>
    </row>
    <row r="153" spans="1:15" x14ac:dyDescent="0.35">
      <c r="A153" s="23">
        <f t="shared" ca="1" si="4"/>
        <v>44287</v>
      </c>
      <c r="B153" s="24" t="e">
        <f>VLOOKUP(J153,PRACTICE!$A$1:$E$44,5,0)</f>
        <v>#N/A</v>
      </c>
    </row>
    <row r="154" spans="1:15" x14ac:dyDescent="0.35">
      <c r="B154" s="24" t="e">
        <f>VLOOKUP(J154,PRACTICE!$A$1:$E$44,5,0)</f>
        <v>#N/A</v>
      </c>
    </row>
    <row r="155" spans="1:15" x14ac:dyDescent="0.35">
      <c r="B155" s="24" t="e">
        <f>VLOOKUP(J155,PRACTICE!$A$1:$E$44,5,0)</f>
        <v>#N/A</v>
      </c>
    </row>
  </sheetData>
  <conditionalFormatting sqref="L1:O3">
    <cfRule type="expression" dxfId="0" priority="2">
      <formula>COUNTIF(L$4:L$49968,"*")&gt;COUNTIF(L$4:L$49968,"{"&amp;L$2&amp;"}*")</formula>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I14"/>
  <sheetViews>
    <sheetView workbookViewId="0">
      <selection activeCell="H17" sqref="H17"/>
    </sheetView>
  </sheetViews>
  <sheetFormatPr defaultRowHeight="14.5" x14ac:dyDescent="0.35"/>
  <cols>
    <col min="5" max="5" width="14.453125" bestFit="1" customWidth="1"/>
    <col min="6" max="6" width="10.7265625" bestFit="1" customWidth="1"/>
  </cols>
  <sheetData>
    <row r="1" spans="1:9" ht="15" thickBot="1" x14ac:dyDescent="0.4">
      <c r="A1" s="29"/>
      <c r="B1" s="29" t="s">
        <v>113</v>
      </c>
      <c r="C1" s="30" t="s">
        <v>114</v>
      </c>
      <c r="D1" s="31"/>
      <c r="E1" s="32" t="s">
        <v>127</v>
      </c>
      <c r="F1" s="32" t="s">
        <v>128</v>
      </c>
      <c r="G1" s="31"/>
      <c r="H1" s="33" t="s">
        <v>115</v>
      </c>
      <c r="I1" s="14" t="s">
        <v>116</v>
      </c>
    </row>
    <row r="2" spans="1:9" ht="15" thickBot="1" x14ac:dyDescent="0.4">
      <c r="A2" s="34" t="s">
        <v>117</v>
      </c>
      <c r="B2" s="14" t="s">
        <v>118</v>
      </c>
      <c r="C2" s="35"/>
      <c r="E2" s="36" t="s">
        <v>87</v>
      </c>
      <c r="F2" s="52">
        <v>44013</v>
      </c>
      <c r="G2" s="14" t="s">
        <v>145</v>
      </c>
    </row>
    <row r="3" spans="1:9" ht="15" thickBot="1" x14ac:dyDescent="0.4">
      <c r="A3" s="37" t="s">
        <v>119</v>
      </c>
      <c r="B3" s="14" t="s">
        <v>120</v>
      </c>
      <c r="C3" s="35"/>
      <c r="E3" s="36" t="s">
        <v>88</v>
      </c>
      <c r="F3" s="52">
        <v>44105</v>
      </c>
      <c r="G3" s="14" t="s">
        <v>146</v>
      </c>
    </row>
    <row r="4" spans="1:9" ht="15" thickBot="1" x14ac:dyDescent="0.4">
      <c r="A4" s="37" t="s">
        <v>121</v>
      </c>
      <c r="B4" s="38">
        <v>1</v>
      </c>
      <c r="D4" s="39"/>
      <c r="E4" s="36" t="s">
        <v>89</v>
      </c>
      <c r="F4" s="52">
        <v>44197</v>
      </c>
      <c r="G4" s="14" t="s">
        <v>147</v>
      </c>
    </row>
    <row r="5" spans="1:9" ht="15" thickBot="1" x14ac:dyDescent="0.4">
      <c r="A5" s="37" t="s">
        <v>122</v>
      </c>
      <c r="B5" s="40">
        <v>3</v>
      </c>
      <c r="C5" s="41"/>
      <c r="D5" s="39"/>
      <c r="E5" s="36" t="s">
        <v>0</v>
      </c>
      <c r="F5" s="52">
        <v>44287</v>
      </c>
      <c r="G5" s="14" t="s">
        <v>148</v>
      </c>
    </row>
    <row r="6" spans="1:9" x14ac:dyDescent="0.35">
      <c r="A6" s="42" t="s">
        <v>123</v>
      </c>
      <c r="B6" s="43" t="str">
        <f>IF(B2="N","BLANK!","'"&amp;B3&amp;"'!")</f>
        <v>'DATA'!</v>
      </c>
      <c r="C6" s="44" t="str">
        <f ca="1">$B$6&amp;ADDRESS(1,1)&amp;":"&amp;ADDRESS(B7,B8)</f>
        <v>'DATA'!$A$1:$O$153</v>
      </c>
      <c r="E6" s="48"/>
      <c r="F6" s="49"/>
      <c r="G6" s="47"/>
    </row>
    <row r="7" spans="1:9" x14ac:dyDescent="0.35">
      <c r="A7" s="42" t="s">
        <v>124</v>
      </c>
      <c r="B7" s="39">
        <f t="array" aca="1" ref="B7" ca="1">MAX(IF(NOT(ISBLANK(INDIRECT(B6&amp;"A1:A50000"))),ROW($A$1:$A$49990),0))</f>
        <v>153</v>
      </c>
      <c r="C7" s="35"/>
      <c r="D7" s="39"/>
      <c r="E7" s="50"/>
      <c r="F7" s="51"/>
      <c r="G7" s="47"/>
    </row>
    <row r="8" spans="1:9" ht="15" thickBot="1" x14ac:dyDescent="0.4">
      <c r="A8" s="42" t="s">
        <v>125</v>
      </c>
      <c r="B8" s="39">
        <f ca="1">COUNTA(INDIRECT(B6&amp;B4&amp;":"&amp;B4))</f>
        <v>15</v>
      </c>
      <c r="C8" s="35"/>
      <c r="D8" s="39"/>
      <c r="E8" s="50"/>
      <c r="F8" s="51"/>
      <c r="G8" s="47"/>
    </row>
    <row r="9" spans="1:9" ht="15" thickBot="1" x14ac:dyDescent="0.4">
      <c r="A9" s="45" t="s">
        <v>97</v>
      </c>
      <c r="B9" s="38">
        <v>10</v>
      </c>
      <c r="C9" s="44" t="str">
        <f ca="1">$B$6&amp;ADDRESS(1,B9)&amp;":"&amp;ADDRESS($B$7,B9)</f>
        <v>'DATA'!$J$1:$J$153</v>
      </c>
      <c r="E9" s="50"/>
      <c r="F9" s="51"/>
      <c r="G9" s="47"/>
    </row>
    <row r="10" spans="1:9" ht="15" thickBot="1" x14ac:dyDescent="0.4">
      <c r="A10" s="46" t="s">
        <v>91</v>
      </c>
      <c r="B10" s="38">
        <v>1</v>
      </c>
      <c r="C10" s="44" t="str">
        <f ca="1">$B$6&amp;ADDRESS(1,B10)&amp;":"&amp;ADDRESS($B$7,B10)</f>
        <v>'DATA'!$A$1:$A$153</v>
      </c>
      <c r="E10" s="50"/>
      <c r="F10" s="51"/>
      <c r="G10" s="47"/>
    </row>
    <row r="11" spans="1:9" ht="15" thickBot="1" x14ac:dyDescent="0.4">
      <c r="A11" s="45" t="s">
        <v>98</v>
      </c>
      <c r="B11" s="43" t="s">
        <v>126</v>
      </c>
      <c r="C11" s="44" t="str">
        <f ca="1">$B$6&amp;ADDRESS(B4,1)&amp;":"&amp;ADDRESS(B4,B8)</f>
        <v>'DATA'!$A$1:$O$1</v>
      </c>
      <c r="E11" s="50"/>
      <c r="F11" s="51"/>
      <c r="G11" s="47"/>
    </row>
    <row r="12" spans="1:9" ht="15" thickBot="1" x14ac:dyDescent="0.4">
      <c r="A12" s="46" t="s">
        <v>92</v>
      </c>
      <c r="B12" s="38">
        <v>2</v>
      </c>
      <c r="C12" s="44" t="str">
        <f ca="1">$B$6&amp;ADDRESS(1,B12)&amp;":"&amp;ADDRESS($B$7,B12)</f>
        <v>'DATA'!$B$1:$B$153</v>
      </c>
      <c r="E12" s="50"/>
      <c r="F12" s="51"/>
      <c r="G12" s="47"/>
    </row>
    <row r="13" spans="1:9" x14ac:dyDescent="0.35">
      <c r="C13" s="35"/>
      <c r="E13" s="50"/>
      <c r="F13" s="51"/>
      <c r="G13" s="47"/>
    </row>
    <row r="14" spans="1:9" x14ac:dyDescent="0.35">
      <c r="C14" s="35"/>
      <c r="E14" s="50"/>
      <c r="F14" s="51"/>
      <c r="G14" s="47"/>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44"/>
  <sheetViews>
    <sheetView topLeftCell="A10" workbookViewId="0">
      <selection activeCell="J38" sqref="J38"/>
    </sheetView>
  </sheetViews>
  <sheetFormatPr defaultRowHeight="14.5" x14ac:dyDescent="0.35"/>
  <cols>
    <col min="1" max="1" width="8.26953125" bestFit="1" customWidth="1"/>
    <col min="2" max="2" width="40.26953125" bestFit="1" customWidth="1"/>
  </cols>
  <sheetData>
    <row r="1" spans="1:5" x14ac:dyDescent="0.35">
      <c r="A1" s="54" t="s">
        <v>126</v>
      </c>
      <c r="B1" s="54" t="s">
        <v>133</v>
      </c>
      <c r="C1" s="54" t="s">
        <v>134</v>
      </c>
      <c r="D1" s="54" t="s">
        <v>135</v>
      </c>
      <c r="E1" s="54" t="s">
        <v>136</v>
      </c>
    </row>
    <row r="2" spans="1:5" x14ac:dyDescent="0.35">
      <c r="A2" t="s">
        <v>53</v>
      </c>
      <c r="B2" t="s">
        <v>52</v>
      </c>
      <c r="E2" s="55" t="s">
        <v>9</v>
      </c>
    </row>
    <row r="3" spans="1:5" x14ac:dyDescent="0.35">
      <c r="A3" t="s">
        <v>55</v>
      </c>
      <c r="B3" t="s">
        <v>54</v>
      </c>
      <c r="E3" s="55" t="s">
        <v>9</v>
      </c>
    </row>
    <row r="4" spans="1:5" x14ac:dyDescent="0.35">
      <c r="A4" t="s">
        <v>57</v>
      </c>
      <c r="B4" t="s">
        <v>56</v>
      </c>
      <c r="E4" s="55" t="s">
        <v>9</v>
      </c>
    </row>
    <row r="5" spans="1:5" x14ac:dyDescent="0.35">
      <c r="A5" t="s">
        <v>59</v>
      </c>
      <c r="B5" t="s">
        <v>58</v>
      </c>
      <c r="E5" s="55" t="s">
        <v>9</v>
      </c>
    </row>
    <row r="6" spans="1:5" x14ac:dyDescent="0.35">
      <c r="A6" t="s">
        <v>61</v>
      </c>
      <c r="B6" t="s">
        <v>60</v>
      </c>
      <c r="E6" s="55" t="s">
        <v>9</v>
      </c>
    </row>
    <row r="7" spans="1:5" x14ac:dyDescent="0.35">
      <c r="A7" t="s">
        <v>29</v>
      </c>
      <c r="B7" t="s">
        <v>28</v>
      </c>
      <c r="E7" s="55" t="s">
        <v>3</v>
      </c>
    </row>
    <row r="8" spans="1:5" x14ac:dyDescent="0.35">
      <c r="A8" t="s">
        <v>31</v>
      </c>
      <c r="B8" t="s">
        <v>30</v>
      </c>
      <c r="E8" s="55" t="s">
        <v>3</v>
      </c>
    </row>
    <row r="9" spans="1:5" x14ac:dyDescent="0.35">
      <c r="A9" t="s">
        <v>33</v>
      </c>
      <c r="B9" t="s">
        <v>32</v>
      </c>
      <c r="E9" s="55" t="s">
        <v>3</v>
      </c>
    </row>
    <row r="10" spans="1:5" x14ac:dyDescent="0.35">
      <c r="A10" t="s">
        <v>35</v>
      </c>
      <c r="B10" t="s">
        <v>34</v>
      </c>
      <c r="E10" s="55" t="s">
        <v>3</v>
      </c>
    </row>
    <row r="11" spans="1:5" x14ac:dyDescent="0.35">
      <c r="A11" t="s">
        <v>79</v>
      </c>
      <c r="B11" t="s">
        <v>78</v>
      </c>
      <c r="E11" s="55" t="s">
        <v>15</v>
      </c>
    </row>
    <row r="12" spans="1:5" x14ac:dyDescent="0.35">
      <c r="A12" t="s">
        <v>81</v>
      </c>
      <c r="B12" t="s">
        <v>80</v>
      </c>
      <c r="E12" s="55" t="s">
        <v>15</v>
      </c>
    </row>
    <row r="13" spans="1:5" x14ac:dyDescent="0.35">
      <c r="A13" t="s">
        <v>83</v>
      </c>
      <c r="B13" t="s">
        <v>82</v>
      </c>
      <c r="E13" s="55" t="s">
        <v>15</v>
      </c>
    </row>
    <row r="14" spans="1:5" x14ac:dyDescent="0.35">
      <c r="A14" t="s">
        <v>85</v>
      </c>
      <c r="B14" t="s">
        <v>84</v>
      </c>
      <c r="E14" s="55" t="s">
        <v>15</v>
      </c>
    </row>
    <row r="15" spans="1:5" x14ac:dyDescent="0.35">
      <c r="A15" t="s">
        <v>63</v>
      </c>
      <c r="B15" t="s">
        <v>62</v>
      </c>
      <c r="E15" s="55" t="s">
        <v>11</v>
      </c>
    </row>
    <row r="16" spans="1:5" x14ac:dyDescent="0.35">
      <c r="A16" t="s">
        <v>65</v>
      </c>
      <c r="B16" t="s">
        <v>64</v>
      </c>
      <c r="E16" s="55" t="s">
        <v>11</v>
      </c>
    </row>
    <row r="17" spans="1:5" x14ac:dyDescent="0.35">
      <c r="A17" t="s">
        <v>67</v>
      </c>
      <c r="B17" t="s">
        <v>66</v>
      </c>
      <c r="E17" s="55" t="s">
        <v>11</v>
      </c>
    </row>
    <row r="18" spans="1:5" x14ac:dyDescent="0.35">
      <c r="A18" t="s">
        <v>69</v>
      </c>
      <c r="B18" t="s">
        <v>68</v>
      </c>
      <c r="E18" s="55" t="s">
        <v>11</v>
      </c>
    </row>
    <row r="19" spans="1:5" x14ac:dyDescent="0.35">
      <c r="A19" t="s">
        <v>176</v>
      </c>
      <c r="B19" t="s">
        <v>177</v>
      </c>
      <c r="E19" s="55" t="s">
        <v>11</v>
      </c>
    </row>
    <row r="20" spans="1:5" x14ac:dyDescent="0.35">
      <c r="A20" t="s">
        <v>71</v>
      </c>
      <c r="B20" t="s">
        <v>70</v>
      </c>
      <c r="E20" s="55" t="s">
        <v>13</v>
      </c>
    </row>
    <row r="21" spans="1:5" x14ac:dyDescent="0.35">
      <c r="A21" t="s">
        <v>73</v>
      </c>
      <c r="B21" t="s">
        <v>72</v>
      </c>
      <c r="E21" s="55" t="s">
        <v>13</v>
      </c>
    </row>
    <row r="22" spans="1:5" x14ac:dyDescent="0.35">
      <c r="A22" t="s">
        <v>75</v>
      </c>
      <c r="B22" t="s">
        <v>74</v>
      </c>
      <c r="E22" s="55" t="s">
        <v>13</v>
      </c>
    </row>
    <row r="23" spans="1:5" x14ac:dyDescent="0.35">
      <c r="A23" t="s">
        <v>77</v>
      </c>
      <c r="B23" t="s">
        <v>76</v>
      </c>
      <c r="E23" s="55" t="s">
        <v>13</v>
      </c>
    </row>
    <row r="24" spans="1:5" x14ac:dyDescent="0.35">
      <c r="A24" t="s">
        <v>37</v>
      </c>
      <c r="B24" t="s">
        <v>36</v>
      </c>
      <c r="E24" s="55" t="s">
        <v>5</v>
      </c>
    </row>
    <row r="25" spans="1:5" x14ac:dyDescent="0.35">
      <c r="A25" t="s">
        <v>39</v>
      </c>
      <c r="B25" t="s">
        <v>38</v>
      </c>
      <c r="E25" s="55" t="s">
        <v>5</v>
      </c>
    </row>
    <row r="26" spans="1:5" x14ac:dyDescent="0.35">
      <c r="A26" t="s">
        <v>41</v>
      </c>
      <c r="B26" t="s">
        <v>40</v>
      </c>
      <c r="E26" s="55" t="s">
        <v>5</v>
      </c>
    </row>
    <row r="27" spans="1:5" x14ac:dyDescent="0.35">
      <c r="A27" t="s">
        <v>43</v>
      </c>
      <c r="B27" t="s">
        <v>42</v>
      </c>
      <c r="E27" s="55" t="s">
        <v>5</v>
      </c>
    </row>
    <row r="28" spans="1:5" x14ac:dyDescent="0.35">
      <c r="A28" t="s">
        <v>45</v>
      </c>
      <c r="B28" t="s">
        <v>44</v>
      </c>
      <c r="E28" s="55" t="s">
        <v>7</v>
      </c>
    </row>
    <row r="29" spans="1:5" x14ac:dyDescent="0.35">
      <c r="A29" t="s">
        <v>47</v>
      </c>
      <c r="B29" t="s">
        <v>46</v>
      </c>
      <c r="E29" s="55" t="s">
        <v>7</v>
      </c>
    </row>
    <row r="30" spans="1:5" x14ac:dyDescent="0.35">
      <c r="A30" t="s">
        <v>49</v>
      </c>
      <c r="B30" t="s">
        <v>48</v>
      </c>
      <c r="E30" s="55" t="s">
        <v>7</v>
      </c>
    </row>
    <row r="31" spans="1:5" x14ac:dyDescent="0.35">
      <c r="A31" t="s">
        <v>51</v>
      </c>
      <c r="B31" t="s">
        <v>50</v>
      </c>
      <c r="E31" s="55" t="s">
        <v>7</v>
      </c>
    </row>
    <row r="32" spans="1:5" x14ac:dyDescent="0.35">
      <c r="A32" t="s">
        <v>19</v>
      </c>
      <c r="B32" t="s">
        <v>18</v>
      </c>
      <c r="E32" s="55" t="s">
        <v>1</v>
      </c>
    </row>
    <row r="33" spans="1:5" x14ac:dyDescent="0.35">
      <c r="A33" t="s">
        <v>21</v>
      </c>
      <c r="B33" t="s">
        <v>20</v>
      </c>
      <c r="E33" s="55" t="s">
        <v>1</v>
      </c>
    </row>
    <row r="34" spans="1:5" x14ac:dyDescent="0.35">
      <c r="A34" t="s">
        <v>23</v>
      </c>
      <c r="B34" t="s">
        <v>22</v>
      </c>
      <c r="E34" s="55" t="s">
        <v>1</v>
      </c>
    </row>
    <row r="35" spans="1:5" x14ac:dyDescent="0.35">
      <c r="A35" t="s">
        <v>25</v>
      </c>
      <c r="B35" t="s">
        <v>24</v>
      </c>
      <c r="E35" s="55" t="s">
        <v>1</v>
      </c>
    </row>
    <row r="36" spans="1:5" x14ac:dyDescent="0.35">
      <c r="A36" t="s">
        <v>27</v>
      </c>
      <c r="B36" t="s">
        <v>26</v>
      </c>
      <c r="E36" s="55" t="s">
        <v>1</v>
      </c>
    </row>
    <row r="37" spans="1:5" x14ac:dyDescent="0.35">
      <c r="A37" t="s">
        <v>1</v>
      </c>
      <c r="B37" t="s">
        <v>137</v>
      </c>
      <c r="E37" t="s">
        <v>1</v>
      </c>
    </row>
    <row r="38" spans="1:5" x14ac:dyDescent="0.35">
      <c r="A38" t="s">
        <v>3</v>
      </c>
      <c r="B38" t="s">
        <v>138</v>
      </c>
      <c r="E38" t="s">
        <v>3</v>
      </c>
    </row>
    <row r="39" spans="1:5" x14ac:dyDescent="0.35">
      <c r="A39" t="s">
        <v>5</v>
      </c>
      <c r="B39" t="s">
        <v>139</v>
      </c>
      <c r="E39" t="s">
        <v>5</v>
      </c>
    </row>
    <row r="40" spans="1:5" x14ac:dyDescent="0.35">
      <c r="A40" t="s">
        <v>7</v>
      </c>
      <c r="B40" t="s">
        <v>140</v>
      </c>
      <c r="E40" t="s">
        <v>7</v>
      </c>
    </row>
    <row r="41" spans="1:5" x14ac:dyDescent="0.35">
      <c r="A41" t="s">
        <v>9</v>
      </c>
      <c r="B41" t="s">
        <v>141</v>
      </c>
      <c r="E41" t="s">
        <v>9</v>
      </c>
    </row>
    <row r="42" spans="1:5" x14ac:dyDescent="0.35">
      <c r="A42" t="s">
        <v>11</v>
      </c>
      <c r="B42" t="s">
        <v>142</v>
      </c>
      <c r="E42" t="s">
        <v>11</v>
      </c>
    </row>
    <row r="43" spans="1:5" x14ac:dyDescent="0.35">
      <c r="A43" t="s">
        <v>13</v>
      </c>
      <c r="B43" t="s">
        <v>143</v>
      </c>
      <c r="E43" t="s">
        <v>13</v>
      </c>
    </row>
    <row r="44" spans="1:5" x14ac:dyDescent="0.35">
      <c r="A44" t="s">
        <v>15</v>
      </c>
      <c r="B44" t="s">
        <v>144</v>
      </c>
      <c r="E44" t="s">
        <v>15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654ADC9F12924A98775CE4A71E31EA" ma:contentTypeVersion="6" ma:contentTypeDescription="Create a new document." ma:contentTypeScope="" ma:versionID="f603c33039ee55cacc278ea70420c54a">
  <xsd:schema xmlns:xsd="http://www.w3.org/2001/XMLSchema" xmlns:xs="http://www.w3.org/2001/XMLSchema" xmlns:p="http://schemas.microsoft.com/office/2006/metadata/properties" xmlns:ns2="45ae7f3d-bcd0-4e4b-af93-f03a9fbb19b5" xmlns:ns3="6649982f-b66b-4072-8006-4697fed55f9d" targetNamespace="http://schemas.microsoft.com/office/2006/metadata/properties" ma:root="true" ma:fieldsID="14327d90ad73946e43843f47e051f86e" ns2:_="" ns3:_="">
    <xsd:import namespace="45ae7f3d-bcd0-4e4b-af93-f03a9fbb19b5"/>
    <xsd:import namespace="6649982f-b66b-4072-8006-4697fed55f9d"/>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56BFDF9-E325-427C-9F17-49860B13769F}"/>
</file>

<file path=customXml/itemProps2.xml><?xml version="1.0" encoding="utf-8"?>
<ds:datastoreItem xmlns:ds="http://schemas.openxmlformats.org/officeDocument/2006/customXml" ds:itemID="{8391E15C-C371-4D8D-9C05-C0B762E0DB44}"/>
</file>

<file path=customXml/itemProps3.xml><?xml version="1.0" encoding="utf-8"?>
<ds:datastoreItem xmlns:ds="http://schemas.openxmlformats.org/officeDocument/2006/customXml" ds:itemID="{41E76405-EB11-4B84-A62C-6CA03B64C02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BCG Vacs Coded in Quarter</vt:lpstr>
      <vt:lpstr>NIS Payment</vt:lpstr>
      <vt:lpstr>BCG Cover</vt:lpstr>
      <vt:lpstr>DATA</vt:lpstr>
      <vt:lpstr>CONTROL</vt:lpstr>
      <vt:lpstr>PRACTICE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setup</dc:creator>
  <cp:lastModifiedBy>hmy512</cp:lastModifiedBy>
  <dcterms:created xsi:type="dcterms:W3CDTF">2017-07-18T15:26:12Z</dcterms:created>
  <dcterms:modified xsi:type="dcterms:W3CDTF">2021-04-20T16:28:52Z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0x01010005654ADC9F12924A98775CE4A71E31EA</vt:lpwstr>
  </property>
</Properties>
</file>