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WF/Sexual health/"/>
    </mc:Choice>
  </mc:AlternateContent>
  <xr:revisionPtr revIDLastSave="250" documentId="11_0CC4A6052A297CECAB9D6CA237585BD62574D232" xr6:coauthVersionLast="47" xr6:coauthVersionMax="47" xr10:uidLastSave="{8DAFC01C-B884-4826-BEA3-F196D72A39C6}"/>
  <bookViews>
    <workbookView xWindow="-120" yWindow="-120" windowWidth="29040" windowHeight="15840" tabRatio="791" xr2:uid="{00000000-000D-0000-FFFF-FFFF00000000}"/>
  </bookViews>
  <sheets>
    <sheet name="Q Summary" sheetId="18" r:id="rId1"/>
    <sheet name="C &amp; G Screening (Ex15-24y) " sheetId="16" r:id="rId2"/>
    <sheet name="C &amp; G Screening (15 - 24y)" sheetId="5" r:id="rId3"/>
    <sheet name="HIV, Hep B,Syphil Screening" sheetId="7" r:id="rId4"/>
    <sheet name="Hep B Vaccine &amp; Post-Vacc test" sheetId="14" r:id="rId5"/>
    <sheet name="STI dx Pt notification &amp; Ref" sheetId="12" r:id="rId6"/>
    <sheet name="Chlamydia dx, Pt Notif &amp; follow" sheetId="13" state="hidden" r:id="rId7"/>
    <sheet name="HIV dx, Pt Notif &amp; referral" sheetId="9" state="hidden" r:id="rId8"/>
    <sheet name="Herpes-Warts dx, Pt notif &amp; ref" sheetId="15" state="hidden" r:id="rId9"/>
    <sheet name="Implant insert &amp; Removal" sheetId="10" r:id="rId10"/>
    <sheet name="IUCD-Mirena-Jaydess insert &amp;rem" sheetId="11" r:id="rId11"/>
    <sheet name="Condom Issued" sheetId="19" r:id="rId12"/>
    <sheet name="Data" sheetId="3" state="hidden" r:id="rId13"/>
    <sheet name="Control" sheetId="1" state="hidden" r:id="rId14"/>
    <sheet name="Practice" sheetId="2" state="hidden" r:id="rId15"/>
  </sheets>
  <definedNames>
    <definedName name="IND">INDIRECT(Control!$C$11)</definedName>
    <definedName name="InService">INDIRECT(Control!$C$13)</definedName>
    <definedName name="NwID">INDIRECT(Control!$C$12)</definedName>
    <definedName name="OrgID">INDIRECT(Control!$C$9)</definedName>
    <definedName name="REL_D">INDIRECT(Control!$C$10)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A127" i="3" l="1"/>
  <c r="AA128" i="3"/>
  <c r="AA129" i="3"/>
  <c r="AA130" i="3"/>
  <c r="AA131" i="3"/>
  <c r="AA132" i="3"/>
  <c r="AA133" i="3"/>
  <c r="AA134" i="3"/>
  <c r="AA135" i="3"/>
  <c r="AA136" i="3"/>
  <c r="AA137" i="3"/>
  <c r="AA138" i="3"/>
  <c r="AA139" i="3"/>
  <c r="AA140" i="3"/>
  <c r="AA141" i="3"/>
  <c r="AA142" i="3"/>
  <c r="AA143" i="3"/>
  <c r="AA144" i="3"/>
  <c r="AA145" i="3"/>
  <c r="AA146" i="3"/>
  <c r="AA147" i="3"/>
  <c r="AA148" i="3"/>
  <c r="AA149" i="3"/>
  <c r="AA150" i="3"/>
  <c r="AA151" i="3"/>
  <c r="AA152" i="3"/>
  <c r="AA153" i="3"/>
  <c r="AA154" i="3"/>
  <c r="AA155" i="3"/>
  <c r="AA156" i="3"/>
  <c r="AA157" i="3"/>
  <c r="AA158" i="3"/>
  <c r="AA159" i="3"/>
  <c r="AA160" i="3"/>
  <c r="AA161" i="3"/>
  <c r="AA162" i="3"/>
  <c r="AA163" i="3"/>
  <c r="AA164" i="3"/>
  <c r="AA165" i="3"/>
  <c r="AA166" i="3"/>
  <c r="AA167" i="3"/>
  <c r="AA168" i="3"/>
  <c r="AA169" i="3"/>
  <c r="AA170" i="3"/>
  <c r="AA171" i="3"/>
  <c r="AA172" i="3"/>
  <c r="AA173" i="3"/>
  <c r="AA174" i="3"/>
  <c r="AA175" i="3"/>
  <c r="AA176" i="3"/>
  <c r="AA177" i="3"/>
  <c r="AA178" i="3"/>
  <c r="AA179" i="3"/>
  <c r="AA180" i="3"/>
  <c r="AA181" i="3"/>
  <c r="AA182" i="3"/>
  <c r="AA183" i="3"/>
  <c r="AA184" i="3"/>
  <c r="AA185" i="3"/>
  <c r="AA186" i="3"/>
  <c r="AA187" i="3"/>
  <c r="AA188" i="3"/>
  <c r="AA189" i="3"/>
  <c r="AA190" i="3"/>
  <c r="AA191" i="3"/>
  <c r="AA192" i="3"/>
  <c r="AA193" i="3"/>
  <c r="AA194" i="3"/>
  <c r="AA195" i="3"/>
  <c r="AA196" i="3"/>
  <c r="AA197" i="3"/>
  <c r="AA198" i="3"/>
  <c r="AA199" i="3"/>
  <c r="AA200" i="3"/>
  <c r="AA201" i="3"/>
  <c r="AA202" i="3"/>
  <c r="AA203" i="3"/>
  <c r="AA204" i="3"/>
  <c r="AA205" i="3"/>
  <c r="AA206" i="3"/>
  <c r="AA207" i="3"/>
  <c r="AA208" i="3"/>
  <c r="AA209" i="3"/>
  <c r="AA210" i="3"/>
  <c r="AA211" i="3"/>
  <c r="AA212" i="3"/>
  <c r="AA213" i="3"/>
  <c r="AA214" i="3"/>
  <c r="AA215" i="3"/>
  <c r="AA216" i="3"/>
  <c r="AA217" i="3"/>
  <c r="AA218" i="3"/>
  <c r="AA219" i="3"/>
  <c r="AA220" i="3"/>
  <c r="AA221" i="3"/>
  <c r="AA222" i="3"/>
  <c r="AA223" i="3"/>
  <c r="AA224" i="3"/>
  <c r="AA225" i="3"/>
  <c r="AA226" i="3"/>
  <c r="AA227" i="3"/>
  <c r="AA228" i="3"/>
  <c r="AA229" i="3"/>
  <c r="AA230" i="3"/>
  <c r="AA231" i="3"/>
  <c r="AA232" i="3"/>
  <c r="AA233" i="3"/>
  <c r="AA234" i="3"/>
  <c r="AA235" i="3"/>
  <c r="AA236" i="3"/>
  <c r="AA237" i="3"/>
  <c r="AA238" i="3"/>
  <c r="AA239" i="3"/>
  <c r="AA240" i="3"/>
  <c r="AA241" i="3"/>
  <c r="AA242" i="3"/>
  <c r="AA243" i="3"/>
  <c r="AA244" i="3"/>
  <c r="AA245" i="3"/>
  <c r="AA246" i="3"/>
  <c r="AA247" i="3"/>
  <c r="AA248" i="3"/>
  <c r="AA249" i="3"/>
  <c r="AA250" i="3"/>
  <c r="AA251" i="3"/>
  <c r="AA252" i="3"/>
  <c r="AA253" i="3"/>
  <c r="AA254" i="3"/>
  <c r="AA255" i="3"/>
  <c r="AA256" i="3"/>
  <c r="AA257" i="3"/>
  <c r="AA258" i="3"/>
  <c r="AA259" i="3"/>
  <c r="AA260" i="3"/>
  <c r="AA261" i="3"/>
  <c r="AA262" i="3"/>
  <c r="AA263" i="3"/>
  <c r="AA264" i="3"/>
  <c r="AA265" i="3"/>
  <c r="AA266" i="3"/>
  <c r="AA84" i="3"/>
  <c r="AA85" i="3"/>
  <c r="AA86" i="3"/>
  <c r="AA87" i="3"/>
  <c r="AA88" i="3"/>
  <c r="B1" i="18" l="1"/>
  <c r="AA41" i="3"/>
  <c r="B21" i="11"/>
  <c r="A21" i="11"/>
  <c r="B20" i="11"/>
  <c r="A20" i="11"/>
  <c r="B19" i="11"/>
  <c r="A19" i="11"/>
  <c r="B18" i="11"/>
  <c r="A18" i="11"/>
  <c r="B17" i="11"/>
  <c r="A17" i="11"/>
  <c r="B16" i="11"/>
  <c r="A16" i="11"/>
  <c r="B15" i="11"/>
  <c r="A15" i="11"/>
  <c r="B14" i="11"/>
  <c r="A14" i="11"/>
  <c r="B13" i="11"/>
  <c r="A13" i="11"/>
  <c r="B12" i="11"/>
  <c r="A12" i="11"/>
  <c r="B11" i="11"/>
  <c r="A11" i="11"/>
  <c r="B10" i="11"/>
  <c r="A10" i="11"/>
  <c r="A11" i="10"/>
  <c r="A12" i="10"/>
  <c r="A13" i="10"/>
  <c r="A14" i="10"/>
  <c r="A15" i="10"/>
  <c r="A16" i="10"/>
  <c r="A17" i="10"/>
  <c r="A18" i="10"/>
  <c r="A19" i="10"/>
  <c r="A20" i="10"/>
  <c r="A21" i="10"/>
  <c r="A10" i="10"/>
  <c r="B11" i="10"/>
  <c r="B12" i="10"/>
  <c r="B13" i="10"/>
  <c r="B14" i="10"/>
  <c r="B15" i="10"/>
  <c r="B16" i="10"/>
  <c r="B17" i="10"/>
  <c r="B18" i="10"/>
  <c r="B19" i="10"/>
  <c r="B20" i="10"/>
  <c r="B21" i="10"/>
  <c r="B10" i="10"/>
  <c r="B168" i="3"/>
  <c r="B169" i="3"/>
  <c r="B170" i="3"/>
  <c r="B81" i="3"/>
  <c r="AA81" i="3"/>
  <c r="B82" i="3"/>
  <c r="AA82" i="3"/>
  <c r="B83" i="3"/>
  <c r="AA83" i="3"/>
  <c r="B84" i="3"/>
  <c r="B85" i="3"/>
  <c r="AA40" i="3" l="1"/>
  <c r="AA42" i="3"/>
  <c r="AA43" i="3"/>
  <c r="AA44" i="3"/>
  <c r="B40" i="3" l="1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1" i="3"/>
  <c r="B42" i="3"/>
  <c r="B43" i="3"/>
  <c r="B44" i="3"/>
  <c r="B6" i="3"/>
  <c r="G33" i="16" l="1"/>
  <c r="G4" i="2"/>
  <c r="AA89" i="3" l="1"/>
  <c r="AA90" i="3"/>
  <c r="AA91" i="3"/>
  <c r="AA92" i="3"/>
  <c r="AA93" i="3"/>
  <c r="AA94" i="3"/>
  <c r="AA95" i="3"/>
  <c r="AA96" i="3"/>
  <c r="AA97" i="3"/>
  <c r="AA98" i="3"/>
  <c r="AA99" i="3"/>
  <c r="AA100" i="3"/>
  <c r="AA101" i="3"/>
  <c r="AA102" i="3"/>
  <c r="AA103" i="3"/>
  <c r="AA104" i="3"/>
  <c r="AA105" i="3"/>
  <c r="AA106" i="3"/>
  <c r="AA107" i="3"/>
  <c r="AA108" i="3"/>
  <c r="AA109" i="3"/>
  <c r="AA110" i="3"/>
  <c r="AA111" i="3"/>
  <c r="AA112" i="3"/>
  <c r="AA113" i="3"/>
  <c r="AA114" i="3"/>
  <c r="AA115" i="3"/>
  <c r="AA116" i="3"/>
  <c r="AA117" i="3"/>
  <c r="AA118" i="3"/>
  <c r="AA119" i="3"/>
  <c r="AA120" i="3"/>
  <c r="AA121" i="3"/>
  <c r="AA122" i="3"/>
  <c r="AA123" i="3"/>
  <c r="AA124" i="3"/>
  <c r="AA125" i="3"/>
  <c r="AA126" i="3"/>
  <c r="AA267" i="3"/>
  <c r="AA268" i="3"/>
  <c r="AA269" i="3"/>
  <c r="AA270" i="3"/>
  <c r="AA271" i="3"/>
  <c r="AA272" i="3"/>
  <c r="AA273" i="3"/>
  <c r="AA274" i="3"/>
  <c r="AA275" i="3"/>
  <c r="AA276" i="3"/>
  <c r="AA277" i="3"/>
  <c r="AA278" i="3"/>
  <c r="AA279" i="3"/>
  <c r="AA280" i="3"/>
  <c r="AA281" i="3"/>
  <c r="AA282" i="3"/>
  <c r="AA283" i="3"/>
  <c r="AA284" i="3"/>
  <c r="AA285" i="3"/>
  <c r="AA286" i="3"/>
  <c r="AA287" i="3"/>
  <c r="AA288" i="3"/>
  <c r="AA289" i="3"/>
  <c r="AA290" i="3"/>
  <c r="AA291" i="3"/>
  <c r="AA292" i="3"/>
  <c r="AA293" i="3"/>
  <c r="AA294" i="3"/>
  <c r="AA295" i="3"/>
  <c r="AA296" i="3"/>
  <c r="AA297" i="3"/>
  <c r="AA298" i="3"/>
  <c r="A4" i="3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A78" i="3" s="1"/>
  <c r="A79" i="3" s="1"/>
  <c r="A80" i="3" s="1"/>
  <c r="A81" i="3" l="1"/>
  <c r="A82" i="3" s="1"/>
  <c r="A83" i="3" s="1"/>
  <c r="A84" i="3" s="1"/>
  <c r="A85" i="3" s="1"/>
  <c r="A86" i="3" s="1"/>
  <c r="A87" i="3" s="1"/>
  <c r="A88" i="3" s="1"/>
  <c r="A89" i="3" s="1"/>
  <c r="A90" i="3" s="1"/>
  <c r="A91" i="3" s="1"/>
  <c r="A92" i="3" s="1"/>
  <c r="A93" i="3" s="1"/>
  <c r="A94" i="3" s="1"/>
  <c r="A95" i="3" s="1"/>
  <c r="A96" i="3" s="1"/>
  <c r="A97" i="3" s="1"/>
  <c r="A98" i="3" s="1"/>
  <c r="A99" i="3" s="1"/>
  <c r="A100" i="3" s="1"/>
  <c r="A101" i="3" s="1"/>
  <c r="A102" i="3" s="1"/>
  <c r="A103" i="3" s="1"/>
  <c r="A104" i="3" s="1"/>
  <c r="A105" i="3" s="1"/>
  <c r="A106" i="3" s="1"/>
  <c r="A107" i="3" s="1"/>
  <c r="A108" i="3" s="1"/>
  <c r="A109" i="3" s="1"/>
  <c r="A110" i="3" s="1"/>
  <c r="A111" i="3" s="1"/>
  <c r="A112" i="3" s="1"/>
  <c r="A113" i="3" s="1"/>
  <c r="A114" i="3" s="1"/>
  <c r="A115" i="3" s="1"/>
  <c r="A116" i="3" s="1"/>
  <c r="A117" i="3" s="1"/>
  <c r="A118" i="3" s="1"/>
  <c r="A119" i="3" s="1"/>
  <c r="A120" i="3" s="1"/>
  <c r="A121" i="3" s="1"/>
  <c r="A122" i="3" s="1"/>
  <c r="A123" i="3" s="1"/>
  <c r="A124" i="3" s="1"/>
  <c r="A125" i="3" s="1"/>
  <c r="A126" i="3" s="1"/>
  <c r="A127" i="3" s="1"/>
  <c r="A128" i="3" s="1"/>
  <c r="A129" i="3" s="1"/>
  <c r="A130" i="3" s="1"/>
  <c r="A131" i="3" s="1"/>
  <c r="A132" i="3" s="1"/>
  <c r="A133" i="3" s="1"/>
  <c r="A134" i="3" s="1"/>
  <c r="A135" i="3" s="1"/>
  <c r="A136" i="3" s="1"/>
  <c r="A137" i="3" s="1"/>
  <c r="A138" i="3" s="1"/>
  <c r="A139" i="3" s="1"/>
  <c r="A140" i="3" s="1"/>
  <c r="A141" i="3" s="1"/>
  <c r="A142" i="3" s="1"/>
  <c r="A143" i="3" s="1"/>
  <c r="A144" i="3" s="1"/>
  <c r="A145" i="3" s="1"/>
  <c r="A146" i="3" s="1"/>
  <c r="A147" i="3" s="1"/>
  <c r="A148" i="3" s="1"/>
  <c r="A149" i="3" s="1"/>
  <c r="A150" i="3" s="1"/>
  <c r="A151" i="3" s="1"/>
  <c r="A152" i="3" s="1"/>
  <c r="A153" i="3" s="1"/>
  <c r="A154" i="3" s="1"/>
  <c r="A155" i="3" s="1"/>
  <c r="A156" i="3" s="1"/>
  <c r="A157" i="3" s="1"/>
  <c r="A158" i="3" s="1"/>
  <c r="A159" i="3" s="1"/>
  <c r="A160" i="3" s="1"/>
  <c r="A161" i="3" s="1"/>
  <c r="A162" i="3" s="1"/>
  <c r="A163" i="3" s="1"/>
  <c r="A164" i="3" s="1"/>
  <c r="A165" i="3" s="1"/>
  <c r="A166" i="3" s="1"/>
  <c r="A167" i="3" s="1"/>
  <c r="A168" i="3" s="1"/>
  <c r="A169" i="3" s="1"/>
  <c r="A170" i="3" s="1"/>
  <c r="B8" i="19"/>
  <c r="B7" i="19"/>
  <c r="B6" i="19"/>
  <c r="B5" i="19"/>
  <c r="B4" i="19"/>
  <c r="I2" i="1" l="1"/>
  <c r="D3" i="7" l="1"/>
  <c r="E4" i="16"/>
  <c r="F4" i="5"/>
  <c r="D3" i="19"/>
  <c r="D3" i="11"/>
  <c r="D3" i="10"/>
  <c r="D4" i="12"/>
  <c r="D3" i="14"/>
  <c r="E4" i="5"/>
  <c r="B156" i="3"/>
  <c r="B157" i="3"/>
  <c r="B158" i="3"/>
  <c r="B159" i="3"/>
  <c r="B160" i="3"/>
  <c r="B161" i="3"/>
  <c r="B162" i="3"/>
  <c r="B163" i="3"/>
  <c r="B164" i="3"/>
  <c r="B165" i="3"/>
  <c r="B166" i="3"/>
  <c r="B167" i="3"/>
  <c r="C18" i="18" l="1"/>
  <c r="C17" i="18"/>
  <c r="C16" i="18"/>
  <c r="C15" i="18"/>
  <c r="C14" i="18"/>
  <c r="C13" i="18"/>
  <c r="C12" i="18"/>
  <c r="AA4" i="3" l="1"/>
  <c r="AA5" i="3"/>
  <c r="AA6" i="3"/>
  <c r="AA7" i="3"/>
  <c r="AA8" i="3"/>
  <c r="AA9" i="3"/>
  <c r="AA10" i="3"/>
  <c r="AA11" i="3"/>
  <c r="AA12" i="3"/>
  <c r="AA13" i="3"/>
  <c r="AA14" i="3"/>
  <c r="AA15" i="3"/>
  <c r="AA16" i="3"/>
  <c r="AA17" i="3"/>
  <c r="AA18" i="3"/>
  <c r="AA19" i="3"/>
  <c r="AA20" i="3"/>
  <c r="AA21" i="3"/>
  <c r="AA22" i="3"/>
  <c r="AA23" i="3"/>
  <c r="AA24" i="3"/>
  <c r="AA25" i="3"/>
  <c r="AA26" i="3"/>
  <c r="AA27" i="3"/>
  <c r="AA28" i="3"/>
  <c r="AA29" i="3"/>
  <c r="AA30" i="3"/>
  <c r="AA31" i="3"/>
  <c r="AA32" i="3"/>
  <c r="AA33" i="3" l="1"/>
  <c r="AA34" i="3"/>
  <c r="AA35" i="3"/>
  <c r="AA36" i="3"/>
  <c r="AA37" i="3"/>
  <c r="AA38" i="3"/>
  <c r="AA39" i="3"/>
  <c r="AA45" i="3"/>
  <c r="AA46" i="3"/>
  <c r="AA47" i="3"/>
  <c r="AA48" i="3"/>
  <c r="AA49" i="3"/>
  <c r="AA50" i="3"/>
  <c r="AA51" i="3"/>
  <c r="AA52" i="3"/>
  <c r="AA53" i="3"/>
  <c r="AA54" i="3"/>
  <c r="AA55" i="3"/>
  <c r="AA56" i="3"/>
  <c r="AA57" i="3"/>
  <c r="AA58" i="3"/>
  <c r="AA59" i="3"/>
  <c r="AA60" i="3"/>
  <c r="AA61" i="3"/>
  <c r="AA62" i="3"/>
  <c r="AA63" i="3"/>
  <c r="AA64" i="3"/>
  <c r="AA65" i="3"/>
  <c r="AA66" i="3"/>
  <c r="AA67" i="3"/>
  <c r="AA68" i="3"/>
  <c r="AA69" i="3"/>
  <c r="AA70" i="3"/>
  <c r="AA71" i="3"/>
  <c r="AA72" i="3"/>
  <c r="AA73" i="3"/>
  <c r="AA74" i="3"/>
  <c r="AA75" i="3"/>
  <c r="AA76" i="3"/>
  <c r="AA77" i="3"/>
  <c r="AA78" i="3"/>
  <c r="AA79" i="3"/>
  <c r="AA80" i="3"/>
  <c r="G2" i="2"/>
  <c r="AA3" i="3" l="1"/>
  <c r="AC6" i="3" l="1"/>
  <c r="AC7" i="3"/>
  <c r="Z2" i="3"/>
  <c r="Z3" i="3"/>
  <c r="Y2" i="3"/>
  <c r="Y3" i="3"/>
  <c r="C9" i="16"/>
  <c r="C8" i="16"/>
  <c r="C7" i="16"/>
  <c r="C6" i="16"/>
  <c r="C5" i="16"/>
  <c r="C5" i="15" l="1"/>
  <c r="C6" i="15"/>
  <c r="C7" i="15"/>
  <c r="C8" i="15"/>
  <c r="C9" i="15"/>
  <c r="C10" i="15"/>
  <c r="C4" i="15"/>
  <c r="B10" i="15" l="1"/>
  <c r="B9" i="15"/>
  <c r="B8" i="15"/>
  <c r="B7" i="15"/>
  <c r="B6" i="15"/>
  <c r="B5" i="15"/>
  <c r="B4" i="15"/>
  <c r="B8" i="14"/>
  <c r="B7" i="14"/>
  <c r="B6" i="14"/>
  <c r="B5" i="14"/>
  <c r="B4" i="14"/>
  <c r="B10" i="13"/>
  <c r="B9" i="13"/>
  <c r="B8" i="13"/>
  <c r="B7" i="13"/>
  <c r="B6" i="13"/>
  <c r="B5" i="13"/>
  <c r="B4" i="13"/>
  <c r="B5" i="9"/>
  <c r="B6" i="9"/>
  <c r="B7" i="9"/>
  <c r="B8" i="9"/>
  <c r="B9" i="9"/>
  <c r="B10" i="9"/>
  <c r="B4" i="9"/>
  <c r="B45" i="3" l="1"/>
  <c r="B46" i="3"/>
  <c r="B47" i="3"/>
  <c r="B48" i="3"/>
  <c r="B49" i="3"/>
  <c r="B50" i="3"/>
  <c r="B51" i="3"/>
  <c r="B52" i="3"/>
  <c r="B53" i="3"/>
  <c r="B54" i="3"/>
  <c r="B55" i="3"/>
  <c r="B56" i="3"/>
  <c r="B57" i="3"/>
  <c r="B58" i="3"/>
  <c r="B59" i="3"/>
  <c r="B60" i="3"/>
  <c r="B61" i="3"/>
  <c r="B62" i="3"/>
  <c r="B63" i="3"/>
  <c r="B64" i="3"/>
  <c r="B65" i="3"/>
  <c r="B66" i="3"/>
  <c r="B67" i="3"/>
  <c r="B68" i="3"/>
  <c r="B69" i="3"/>
  <c r="B70" i="3"/>
  <c r="B71" i="3"/>
  <c r="B72" i="3"/>
  <c r="B73" i="3"/>
  <c r="B74" i="3"/>
  <c r="B75" i="3"/>
  <c r="B76" i="3"/>
  <c r="B77" i="3"/>
  <c r="B78" i="3"/>
  <c r="B79" i="3"/>
  <c r="B80" i="3"/>
  <c r="B86" i="3"/>
  <c r="B87" i="3"/>
  <c r="B88" i="3"/>
  <c r="B89" i="3"/>
  <c r="B90" i="3"/>
  <c r="B91" i="3"/>
  <c r="B92" i="3"/>
  <c r="B93" i="3"/>
  <c r="B94" i="3"/>
  <c r="B95" i="3"/>
  <c r="B96" i="3"/>
  <c r="B97" i="3"/>
  <c r="B98" i="3"/>
  <c r="B99" i="3"/>
  <c r="B100" i="3"/>
  <c r="B101" i="3"/>
  <c r="B102" i="3"/>
  <c r="B103" i="3"/>
  <c r="B104" i="3"/>
  <c r="B105" i="3"/>
  <c r="B106" i="3"/>
  <c r="B107" i="3"/>
  <c r="B108" i="3"/>
  <c r="B109" i="3"/>
  <c r="B110" i="3"/>
  <c r="B111" i="3"/>
  <c r="B112" i="3"/>
  <c r="B113" i="3"/>
  <c r="B114" i="3"/>
  <c r="B115" i="3"/>
  <c r="B116" i="3"/>
  <c r="B117" i="3"/>
  <c r="B118" i="3"/>
  <c r="B119" i="3"/>
  <c r="B120" i="3"/>
  <c r="B121" i="3"/>
  <c r="B122" i="3"/>
  <c r="B123" i="3"/>
  <c r="B124" i="3"/>
  <c r="B125" i="3"/>
  <c r="B126" i="3"/>
  <c r="B127" i="3"/>
  <c r="B128" i="3"/>
  <c r="B129" i="3"/>
  <c r="B130" i="3"/>
  <c r="B131" i="3"/>
  <c r="B132" i="3"/>
  <c r="B133" i="3"/>
  <c r="B134" i="3"/>
  <c r="B135" i="3"/>
  <c r="B136" i="3"/>
  <c r="B137" i="3"/>
  <c r="B138" i="3"/>
  <c r="B139" i="3"/>
  <c r="B140" i="3"/>
  <c r="B141" i="3"/>
  <c r="B142" i="3"/>
  <c r="B143" i="3"/>
  <c r="B144" i="3"/>
  <c r="B145" i="3"/>
  <c r="B146" i="3"/>
  <c r="B147" i="3"/>
  <c r="B148" i="3"/>
  <c r="B149" i="3"/>
  <c r="B150" i="3"/>
  <c r="B151" i="3"/>
  <c r="B152" i="3"/>
  <c r="B153" i="3"/>
  <c r="B154" i="3"/>
  <c r="B155" i="3"/>
  <c r="L2" i="3"/>
  <c r="M2" i="3"/>
  <c r="N2" i="3"/>
  <c r="O2" i="3"/>
  <c r="P2" i="3"/>
  <c r="Q2" i="3"/>
  <c r="R2" i="3"/>
  <c r="S2" i="3"/>
  <c r="T2" i="3"/>
  <c r="U2" i="3"/>
  <c r="V2" i="3"/>
  <c r="W2" i="3"/>
  <c r="X2" i="3"/>
  <c r="L3" i="3"/>
  <c r="M3" i="3"/>
  <c r="N3" i="3"/>
  <c r="O3" i="3"/>
  <c r="P3" i="3"/>
  <c r="Q3" i="3"/>
  <c r="R3" i="3"/>
  <c r="S3" i="3"/>
  <c r="T3" i="3"/>
  <c r="U3" i="3"/>
  <c r="V3" i="3"/>
  <c r="W3" i="3"/>
  <c r="X3" i="3"/>
  <c r="C6" i="5" l="1"/>
  <c r="C7" i="5"/>
  <c r="C8" i="5"/>
  <c r="C9" i="5"/>
  <c r="C5" i="5"/>
  <c r="B6" i="12"/>
  <c r="B7" i="12"/>
  <c r="B8" i="12"/>
  <c r="B9" i="12"/>
  <c r="B5" i="12"/>
  <c r="B5" i="11"/>
  <c r="B6" i="11"/>
  <c r="B7" i="11"/>
  <c r="B8" i="11"/>
  <c r="B4" i="11"/>
  <c r="B5" i="10"/>
  <c r="B6" i="10"/>
  <c r="B7" i="10"/>
  <c r="B8" i="10"/>
  <c r="B4" i="10"/>
  <c r="B5" i="7"/>
  <c r="B6" i="7"/>
  <c r="B7" i="7"/>
  <c r="B8" i="7"/>
  <c r="B4" i="7"/>
  <c r="B6" i="1" l="1"/>
  <c r="B7" i="1" a="1"/>
  <c r="B7" i="1" l="1"/>
  <c r="B8" i="1"/>
  <c r="B13" i="1" l="1"/>
  <c r="C13" i="1" s="1"/>
  <c r="C11" i="1"/>
  <c r="C6" i="1"/>
  <c r="C9" i="1"/>
  <c r="C10" i="1"/>
  <c r="C12" i="1"/>
  <c r="M4" i="10"/>
  <c r="L17" i="18" l="1"/>
  <c r="G14" i="18"/>
  <c r="N17" i="18"/>
  <c r="H17" i="18"/>
  <c r="O14" i="18"/>
  <c r="L14" i="18"/>
  <c r="J17" i="18"/>
  <c r="J14" i="18"/>
  <c r="O17" i="18"/>
  <c r="F14" i="18"/>
  <c r="M14" i="18"/>
  <c r="E14" i="18"/>
  <c r="H14" i="18"/>
  <c r="M17" i="18"/>
  <c r="I14" i="18"/>
  <c r="K14" i="18"/>
  <c r="N14" i="18"/>
  <c r="K17" i="18"/>
  <c r="F17" i="18"/>
  <c r="G17" i="18"/>
  <c r="N4" i="10"/>
  <c r="M5" i="10"/>
  <c r="L25" i="18"/>
  <c r="M7" i="10"/>
  <c r="O4" i="10"/>
  <c r="L4" i="10"/>
  <c r="L28" i="18"/>
  <c r="M8" i="10"/>
  <c r="L6" i="10"/>
  <c r="D10" i="19"/>
  <c r="L27" i="18"/>
  <c r="L5" i="10"/>
  <c r="L31" i="18"/>
  <c r="M6" i="10"/>
  <c r="L26" i="18"/>
  <c r="L33" i="18"/>
  <c r="L32" i="18"/>
  <c r="O7" i="10"/>
  <c r="N7" i="10"/>
  <c r="N5" i="10"/>
  <c r="L24" i="18"/>
  <c r="E15" i="16"/>
  <c r="L23" i="18"/>
  <c r="L30" i="18"/>
  <c r="N6" i="10"/>
  <c r="L7" i="10"/>
  <c r="O5" i="10"/>
  <c r="O8" i="10"/>
  <c r="N8" i="10"/>
  <c r="L21" i="18"/>
  <c r="L8" i="10"/>
  <c r="L29" i="18"/>
  <c r="L22" i="18"/>
  <c r="L20" i="18"/>
  <c r="O6" i="10"/>
  <c r="E17" i="18" l="1"/>
  <c r="I17" i="18"/>
  <c r="P6" i="10" l="1"/>
  <c r="O9" i="10"/>
  <c r="P7" i="10"/>
  <c r="L9" i="10"/>
  <c r="P4" i="10"/>
  <c r="P5" i="10"/>
  <c r="M9" i="10"/>
  <c r="N9" i="10"/>
  <c r="P8" i="10"/>
  <c r="L15" i="18" l="1"/>
  <c r="L12" i="18"/>
  <c r="L16" i="18"/>
  <c r="L34" i="18"/>
  <c r="L13" i="18"/>
  <c r="L18" i="18"/>
  <c r="P9" i="10"/>
  <c r="L19" i="18" l="1"/>
  <c r="I36" i="13"/>
  <c r="D5" i="19"/>
  <c r="H11" i="12"/>
  <c r="G16" i="7"/>
  <c r="G5" i="11"/>
  <c r="E29" i="15"/>
  <c r="I26" i="18"/>
  <c r="N21" i="10"/>
  <c r="D14" i="9"/>
  <c r="M16" i="5"/>
  <c r="G7" i="12"/>
  <c r="E12" i="9"/>
  <c r="F34" i="15"/>
  <c r="I20" i="13"/>
  <c r="G13" i="7"/>
  <c r="J6" i="16"/>
  <c r="J17" i="5"/>
  <c r="D21" i="10"/>
  <c r="K23" i="18"/>
  <c r="P24" i="12"/>
  <c r="H16" i="9"/>
  <c r="H5" i="15"/>
  <c r="F5" i="14"/>
  <c r="E11" i="12"/>
  <c r="Q17" i="12"/>
  <c r="U12" i="12"/>
  <c r="G44" i="13"/>
  <c r="G14" i="19"/>
  <c r="H15" i="5"/>
  <c r="H19" i="11"/>
  <c r="F8" i="9"/>
  <c r="G14" i="14"/>
  <c r="E29" i="18"/>
  <c r="F24" i="18"/>
  <c r="H38" i="9"/>
  <c r="I5" i="16"/>
  <c r="I33" i="13"/>
  <c r="H13" i="12"/>
  <c r="G10" i="14"/>
  <c r="I18" i="10"/>
  <c r="F39" i="15"/>
  <c r="P11" i="12"/>
  <c r="N14" i="10"/>
  <c r="U7" i="12"/>
  <c r="I16" i="11"/>
  <c r="H8" i="9"/>
  <c r="H6" i="5"/>
  <c r="H19" i="10"/>
  <c r="E8" i="14"/>
  <c r="I20" i="16"/>
  <c r="D7" i="12"/>
  <c r="G37" i="9"/>
  <c r="H7" i="19"/>
  <c r="H11" i="7"/>
  <c r="M7" i="11"/>
  <c r="F29" i="13"/>
  <c r="O24" i="5"/>
  <c r="F37" i="15"/>
  <c r="G46" i="13"/>
  <c r="M16" i="11"/>
  <c r="I14" i="19"/>
  <c r="D22" i="9"/>
  <c r="F17" i="15"/>
  <c r="L4" i="11"/>
  <c r="D46" i="15"/>
  <c r="F10" i="13"/>
  <c r="H20" i="9"/>
  <c r="U14" i="12"/>
  <c r="L20" i="11"/>
  <c r="V9" i="12"/>
  <c r="H20" i="14"/>
  <c r="U16" i="12"/>
  <c r="D7" i="14"/>
  <c r="H17" i="12"/>
  <c r="H10" i="15"/>
  <c r="F5" i="12"/>
  <c r="H17" i="13"/>
  <c r="H11" i="5"/>
  <c r="E34" i="9"/>
  <c r="L14" i="12"/>
  <c r="H8" i="19"/>
  <c r="H16" i="10"/>
  <c r="G37" i="13"/>
  <c r="I31" i="13"/>
  <c r="F23" i="13"/>
  <c r="F10" i="19"/>
  <c r="I18" i="16"/>
  <c r="F14" i="19"/>
  <c r="D14" i="11"/>
  <c r="I12" i="13"/>
  <c r="I5" i="19"/>
  <c r="D4" i="11"/>
  <c r="J20" i="5"/>
  <c r="F10" i="9"/>
  <c r="H16" i="13"/>
  <c r="G15" i="15"/>
  <c r="H17" i="7"/>
  <c r="M8" i="12"/>
  <c r="F26" i="18"/>
  <c r="H10" i="10"/>
  <c r="G4" i="14"/>
  <c r="H7" i="7"/>
  <c r="H14" i="13"/>
  <c r="O8" i="12"/>
  <c r="N17" i="10"/>
  <c r="E24" i="15"/>
  <c r="E14" i="12"/>
  <c r="J6" i="5"/>
  <c r="W18" i="12"/>
  <c r="I17" i="10"/>
  <c r="E7" i="7"/>
  <c r="H11" i="11"/>
  <c r="M10" i="11"/>
  <c r="J20" i="12"/>
  <c r="E21" i="7"/>
  <c r="H31" i="15"/>
  <c r="J19" i="5"/>
  <c r="N16" i="5"/>
  <c r="G18" i="11"/>
  <c r="M30" i="18"/>
  <c r="G23" i="14"/>
  <c r="W6" i="12"/>
  <c r="G5" i="7"/>
  <c r="F34" i="9"/>
  <c r="K24" i="12"/>
  <c r="E4" i="15"/>
  <c r="D43" i="9"/>
  <c r="G48" i="9"/>
  <c r="D16" i="15"/>
  <c r="H4" i="11"/>
  <c r="H6" i="7"/>
  <c r="G9" i="13"/>
  <c r="H13" i="16"/>
  <c r="G31" i="13"/>
  <c r="O10" i="11"/>
  <c r="G6" i="15"/>
  <c r="G21" i="9"/>
  <c r="J22" i="5"/>
  <c r="H46" i="9"/>
  <c r="E38" i="15"/>
  <c r="G24" i="13"/>
  <c r="G26" i="9"/>
  <c r="H43" i="13"/>
  <c r="D46" i="13"/>
  <c r="H24" i="9"/>
  <c r="E8" i="7"/>
  <c r="L11" i="12"/>
  <c r="O18" i="5"/>
  <c r="H15" i="13"/>
  <c r="E10" i="14"/>
  <c r="G40" i="9"/>
  <c r="F17" i="10"/>
  <c r="J24" i="5"/>
  <c r="E16" i="12"/>
  <c r="E15" i="5"/>
  <c r="G44" i="15"/>
  <c r="D45" i="13"/>
  <c r="D14" i="13"/>
  <c r="H14" i="19"/>
  <c r="F5" i="7"/>
  <c r="I21" i="10"/>
  <c r="I44" i="13"/>
  <c r="G17" i="7"/>
  <c r="G13" i="5"/>
  <c r="F19" i="13"/>
  <c r="F23" i="15"/>
  <c r="D5" i="10"/>
  <c r="I39" i="13"/>
  <c r="I31" i="18"/>
  <c r="G10" i="10"/>
  <c r="F24" i="5"/>
  <c r="G12" i="7"/>
  <c r="E40" i="15"/>
  <c r="D18" i="10"/>
  <c r="E15" i="7"/>
  <c r="F49" i="9"/>
  <c r="I33" i="18"/>
  <c r="G36" i="9"/>
  <c r="P20" i="12"/>
  <c r="E6" i="12"/>
  <c r="D18" i="7"/>
  <c r="G14" i="10"/>
  <c r="K23" i="12"/>
  <c r="H25" i="9"/>
  <c r="G15" i="16"/>
  <c r="H16" i="14"/>
  <c r="N32" i="18"/>
  <c r="F48" i="15"/>
  <c r="I35" i="13"/>
  <c r="K11" i="12"/>
  <c r="G49" i="13"/>
  <c r="D49" i="15"/>
  <c r="H24" i="5"/>
  <c r="I21" i="16"/>
  <c r="D43" i="13"/>
  <c r="O33" i="18"/>
  <c r="G5" i="12"/>
  <c r="G23" i="18"/>
  <c r="F25" i="9"/>
  <c r="E23" i="15"/>
  <c r="E26" i="9"/>
  <c r="J24" i="12"/>
  <c r="F46" i="13"/>
  <c r="F6" i="14"/>
  <c r="H7" i="10"/>
  <c r="I14" i="10"/>
  <c r="T24" i="12"/>
  <c r="D9" i="9"/>
  <c r="G19" i="13"/>
  <c r="G35" i="13"/>
  <c r="D23" i="9"/>
  <c r="E18" i="9"/>
  <c r="L16" i="10"/>
  <c r="H11" i="10"/>
  <c r="O10" i="10"/>
  <c r="G31" i="18"/>
  <c r="F21" i="9"/>
  <c r="O20" i="5"/>
  <c r="P12" i="5"/>
  <c r="F6" i="11"/>
  <c r="E23" i="16"/>
  <c r="G13" i="13"/>
  <c r="G16" i="5"/>
  <c r="D17" i="12"/>
  <c r="E24" i="5"/>
  <c r="D6" i="10"/>
  <c r="M17" i="5"/>
  <c r="F18" i="11"/>
  <c r="I22" i="13"/>
  <c r="J5" i="5"/>
  <c r="I4" i="11"/>
  <c r="M16" i="12"/>
  <c r="G15" i="19"/>
  <c r="F23" i="9"/>
  <c r="H23" i="12"/>
  <c r="J26" i="18"/>
  <c r="O21" i="10"/>
  <c r="J22" i="12"/>
  <c r="D38" i="13"/>
  <c r="F6" i="5"/>
  <c r="I20" i="10"/>
  <c r="H16" i="16"/>
  <c r="E48" i="9"/>
  <c r="I9" i="13"/>
  <c r="G32" i="18"/>
  <c r="G7" i="9"/>
  <c r="I25" i="18"/>
  <c r="G18" i="15"/>
  <c r="D5" i="7"/>
  <c r="E7" i="15"/>
  <c r="P9" i="12"/>
  <c r="I10" i="13"/>
  <c r="F43" i="13"/>
  <c r="N17" i="5"/>
  <c r="G33" i="13"/>
  <c r="G38" i="15"/>
  <c r="F43" i="9"/>
  <c r="D35" i="13"/>
  <c r="M22" i="18"/>
  <c r="M13" i="12"/>
  <c r="E15" i="9"/>
  <c r="Q9" i="12"/>
  <c r="F31" i="18"/>
  <c r="H14" i="10"/>
  <c r="M11" i="11"/>
  <c r="L8" i="11"/>
  <c r="F28" i="13"/>
  <c r="I28" i="13"/>
  <c r="D29" i="9"/>
  <c r="D11" i="7"/>
  <c r="E7" i="14"/>
  <c r="E19" i="7"/>
  <c r="F11" i="11"/>
  <c r="D8" i="13"/>
  <c r="I15" i="19"/>
  <c r="J17" i="16"/>
  <c r="H50" i="9"/>
  <c r="H17" i="9"/>
  <c r="G12" i="15"/>
  <c r="F7" i="19"/>
  <c r="I49" i="13"/>
  <c r="F47" i="9"/>
  <c r="F20" i="7"/>
  <c r="D5" i="15"/>
  <c r="O6" i="11"/>
  <c r="H12" i="14"/>
  <c r="G43" i="15"/>
  <c r="D20" i="14"/>
  <c r="N20" i="10"/>
  <c r="E34" i="15"/>
  <c r="E11" i="14"/>
  <c r="F11" i="12"/>
  <c r="U21" i="12"/>
  <c r="M24" i="18"/>
  <c r="H23" i="14"/>
  <c r="G29" i="13"/>
  <c r="F18" i="10"/>
  <c r="I24" i="13"/>
  <c r="N29" i="18"/>
  <c r="N12" i="10"/>
  <c r="F21" i="15"/>
  <c r="J8" i="5"/>
  <c r="L21" i="12"/>
  <c r="V14" i="12"/>
  <c r="J27" i="18"/>
  <c r="O17" i="10"/>
  <c r="I5" i="10"/>
  <c r="G7" i="16"/>
  <c r="N19" i="11"/>
  <c r="G50" i="9"/>
  <c r="J20" i="16"/>
  <c r="H15" i="7"/>
  <c r="G13" i="16"/>
  <c r="G15" i="11"/>
  <c r="E24" i="16"/>
  <c r="G21" i="13"/>
  <c r="O19" i="10"/>
  <c r="M17" i="11"/>
  <c r="H40" i="13"/>
  <c r="I13" i="16"/>
  <c r="O13" i="11"/>
  <c r="J16" i="5"/>
  <c r="D40" i="13"/>
  <c r="D50" i="9"/>
  <c r="F22" i="14"/>
  <c r="F37" i="9"/>
  <c r="G6" i="7"/>
  <c r="L16" i="12"/>
  <c r="H9" i="13"/>
  <c r="E14" i="9"/>
  <c r="N16" i="10"/>
  <c r="E7" i="16"/>
  <c r="F7" i="7"/>
  <c r="J32" i="18"/>
  <c r="J8" i="12"/>
  <c r="G19" i="12"/>
  <c r="H40" i="9"/>
  <c r="I23" i="18"/>
  <c r="K14" i="12"/>
  <c r="I16" i="10"/>
  <c r="H27" i="15"/>
  <c r="W16" i="12"/>
  <c r="G10" i="15"/>
  <c r="F33" i="18"/>
  <c r="H20" i="16"/>
  <c r="G16" i="9"/>
  <c r="L18" i="10"/>
  <c r="D6" i="15"/>
  <c r="O23" i="5"/>
  <c r="H31" i="18"/>
  <c r="H34" i="9"/>
  <c r="D7" i="10"/>
  <c r="E36" i="9"/>
  <c r="F19" i="9"/>
  <c r="H22" i="13"/>
  <c r="E18" i="12"/>
  <c r="J21" i="18"/>
  <c r="G5" i="5"/>
  <c r="O16" i="10"/>
  <c r="M23" i="5"/>
  <c r="V13" i="12"/>
  <c r="P22" i="5"/>
  <c r="O11" i="12"/>
  <c r="H34" i="15"/>
  <c r="F21" i="12"/>
  <c r="E23" i="7"/>
  <c r="M15" i="11"/>
  <c r="I6" i="16"/>
  <c r="I11" i="11"/>
  <c r="D41" i="13"/>
  <c r="G21" i="16"/>
  <c r="H13" i="19"/>
  <c r="D16" i="19"/>
  <c r="H43" i="9"/>
  <c r="O8" i="11"/>
  <c r="D6" i="7"/>
  <c r="F28" i="15"/>
  <c r="G14" i="11"/>
  <c r="P5" i="12"/>
  <c r="D36" i="15"/>
  <c r="R24" i="12"/>
  <c r="E6" i="14"/>
  <c r="J12" i="16"/>
  <c r="F21" i="7"/>
  <c r="P16" i="12"/>
  <c r="F17" i="19"/>
  <c r="R15" i="12"/>
  <c r="G20" i="13"/>
  <c r="I7" i="10"/>
  <c r="F15" i="13"/>
  <c r="N11" i="11"/>
  <c r="H13" i="13"/>
  <c r="G12" i="11"/>
  <c r="H8" i="15"/>
  <c r="E4" i="14"/>
  <c r="G20" i="18"/>
  <c r="I12" i="10"/>
  <c r="N15" i="11"/>
  <c r="D23" i="7"/>
  <c r="I17" i="19"/>
  <c r="V7" i="12"/>
  <c r="D8" i="11"/>
  <c r="U22" i="12"/>
  <c r="I9" i="16"/>
  <c r="U6" i="12"/>
  <c r="D20" i="13"/>
  <c r="F5" i="19"/>
  <c r="G39" i="13"/>
  <c r="D26" i="9"/>
  <c r="D34" i="13"/>
  <c r="D5" i="13"/>
  <c r="D18" i="9"/>
  <c r="G51" i="13"/>
  <c r="I7" i="16"/>
  <c r="F4" i="13"/>
  <c r="J19" i="12"/>
  <c r="J18" i="12"/>
  <c r="F24" i="16"/>
  <c r="G12" i="12"/>
  <c r="D42" i="13"/>
  <c r="E18" i="16"/>
  <c r="P19" i="12"/>
  <c r="F10" i="10"/>
  <c r="G10" i="9"/>
  <c r="D4" i="15"/>
  <c r="K12" i="12"/>
  <c r="E22" i="12"/>
  <c r="E12" i="12"/>
  <c r="H13" i="15"/>
  <c r="J6" i="12"/>
  <c r="E9" i="15"/>
  <c r="H4" i="9"/>
  <c r="J15" i="12"/>
  <c r="P21" i="12"/>
  <c r="N4" i="11"/>
  <c r="E26" i="15"/>
  <c r="F23" i="16"/>
  <c r="D8" i="10"/>
  <c r="F17" i="13"/>
  <c r="I21" i="19"/>
  <c r="E16" i="9"/>
  <c r="H33" i="9"/>
  <c r="G22" i="5"/>
  <c r="E25" i="18"/>
  <c r="D19" i="19"/>
  <c r="E20" i="18"/>
  <c r="G16" i="15"/>
  <c r="I12" i="16"/>
  <c r="J12" i="12"/>
  <c r="F17" i="16"/>
  <c r="D20" i="19"/>
  <c r="H8" i="12"/>
  <c r="I24" i="18"/>
  <c r="N13" i="5"/>
  <c r="H7" i="14"/>
  <c r="I17" i="5"/>
  <c r="E21" i="14"/>
  <c r="G11" i="14"/>
  <c r="F14" i="7"/>
  <c r="F25" i="15"/>
  <c r="F23" i="5"/>
  <c r="H13" i="14"/>
  <c r="F9" i="15"/>
  <c r="H29" i="9"/>
  <c r="H44" i="13"/>
  <c r="H6" i="16"/>
  <c r="I7" i="13"/>
  <c r="O19" i="12"/>
  <c r="V20" i="12"/>
  <c r="M19" i="12"/>
  <c r="F41" i="13"/>
  <c r="D6" i="12"/>
  <c r="H49" i="9"/>
  <c r="G11" i="5"/>
  <c r="J8" i="16"/>
  <c r="F14" i="16"/>
  <c r="K29" i="18"/>
  <c r="E20" i="15"/>
  <c r="U24" i="12"/>
  <c r="F23" i="12"/>
  <c r="G17" i="14"/>
  <c r="J14" i="5"/>
  <c r="F8" i="19"/>
  <c r="H14" i="14"/>
  <c r="I43" i="13"/>
  <c r="H12" i="10"/>
  <c r="I4" i="13"/>
  <c r="E11" i="7"/>
  <c r="H25" i="13"/>
  <c r="O23" i="12"/>
  <c r="H19" i="7"/>
  <c r="F29" i="9"/>
  <c r="F25" i="18"/>
  <c r="F34" i="13"/>
  <c r="G31" i="9"/>
  <c r="D17" i="10"/>
  <c r="N23" i="18"/>
  <c r="I27" i="18"/>
  <c r="O26" i="18"/>
  <c r="N18" i="10"/>
  <c r="D24" i="13"/>
  <c r="D5" i="14"/>
  <c r="H35" i="13"/>
  <c r="G22" i="16"/>
  <c r="D13" i="11"/>
  <c r="H17" i="10"/>
  <c r="H16" i="11"/>
  <c r="D13" i="7"/>
  <c r="I7" i="11"/>
  <c r="H9" i="15"/>
  <c r="U11" i="12"/>
  <c r="G25" i="18"/>
  <c r="E19" i="9"/>
  <c r="D30" i="9"/>
  <c r="F30" i="13"/>
  <c r="V19" i="12"/>
  <c r="H7" i="13"/>
  <c r="F12" i="14"/>
  <c r="G49" i="9"/>
  <c r="D15" i="19"/>
  <c r="F38" i="9"/>
  <c r="M22" i="5"/>
  <c r="G24" i="5"/>
  <c r="I13" i="11"/>
  <c r="H33" i="15"/>
  <c r="E33" i="15"/>
  <c r="I19" i="5"/>
  <c r="F22" i="12"/>
  <c r="E33" i="9"/>
  <c r="O25" i="18"/>
  <c r="F19" i="16"/>
  <c r="G21" i="5"/>
  <c r="I13" i="5"/>
  <c r="H12" i="9"/>
  <c r="H51" i="15"/>
  <c r="G15" i="5"/>
  <c r="I28" i="18"/>
  <c r="D31" i="9"/>
  <c r="G43" i="13"/>
  <c r="N28" i="18"/>
  <c r="K22" i="12"/>
  <c r="E5" i="5"/>
  <c r="E21" i="16"/>
  <c r="E12" i="14"/>
  <c r="F36" i="13"/>
  <c r="H20" i="13"/>
  <c r="I11" i="16"/>
  <c r="P5" i="5"/>
  <c r="J17" i="12"/>
  <c r="H9" i="12"/>
  <c r="D22" i="15"/>
  <c r="D40" i="15"/>
  <c r="L11" i="11"/>
  <c r="G20" i="19"/>
  <c r="G15" i="9"/>
  <c r="J22" i="16"/>
  <c r="G6" i="5"/>
  <c r="F15" i="5"/>
  <c r="F24" i="13"/>
  <c r="O12" i="12"/>
  <c r="E31" i="18"/>
  <c r="G7" i="10"/>
  <c r="F18" i="9"/>
  <c r="H5" i="13"/>
  <c r="I21" i="13"/>
  <c r="D38" i="15"/>
  <c r="O14" i="12"/>
  <c r="G19" i="7"/>
  <c r="H19" i="13"/>
  <c r="R9" i="12"/>
  <c r="H26" i="15"/>
  <c r="M14" i="11"/>
  <c r="O5" i="12"/>
  <c r="H7" i="15"/>
  <c r="H15" i="9"/>
  <c r="D15" i="11"/>
  <c r="E7" i="12"/>
  <c r="W7" i="12"/>
  <c r="I22" i="5"/>
  <c r="M18" i="10"/>
  <c r="J23" i="16"/>
  <c r="H6" i="14"/>
  <c r="H5" i="19"/>
  <c r="O13" i="12"/>
  <c r="D46" i="9"/>
  <c r="F30" i="9"/>
  <c r="E17" i="12"/>
  <c r="H34" i="13"/>
  <c r="M21" i="5"/>
  <c r="L17" i="10"/>
  <c r="P14" i="12"/>
  <c r="D49" i="9"/>
  <c r="U8" i="12"/>
  <c r="U19" i="12"/>
  <c r="M13" i="10"/>
  <c r="I15" i="5"/>
  <c r="O13" i="10"/>
  <c r="I8" i="11"/>
  <c r="F16" i="16"/>
  <c r="G12" i="10"/>
  <c r="L19" i="10"/>
  <c r="G16" i="11"/>
  <c r="I17" i="11"/>
  <c r="Q8" i="12"/>
  <c r="D30" i="13"/>
  <c r="D8" i="14"/>
  <c r="H33" i="18"/>
  <c r="G42" i="9"/>
  <c r="O11" i="10"/>
  <c r="H21" i="11"/>
  <c r="E23" i="12"/>
  <c r="D41" i="9"/>
  <c r="I6" i="5"/>
  <c r="G8" i="9"/>
  <c r="D34" i="15"/>
  <c r="E43" i="9"/>
  <c r="E43" i="15"/>
  <c r="E17" i="15"/>
  <c r="Q22" i="12"/>
  <c r="R5" i="12"/>
  <c r="D41" i="15"/>
  <c r="D50" i="15"/>
  <c r="N6" i="11"/>
  <c r="G11" i="11"/>
  <c r="M21" i="12"/>
  <c r="G9" i="9"/>
  <c r="D12" i="13"/>
  <c r="D12" i="19"/>
  <c r="E9" i="12"/>
  <c r="D24" i="15"/>
  <c r="J23" i="12"/>
  <c r="F12" i="15"/>
  <c r="F15" i="7"/>
  <c r="E7" i="9"/>
  <c r="O15" i="11"/>
  <c r="M15" i="10"/>
  <c r="D14" i="14"/>
  <c r="F13" i="11"/>
  <c r="G18" i="9"/>
  <c r="N19" i="5"/>
  <c r="L18" i="12"/>
  <c r="I30" i="18"/>
  <c r="O23" i="18"/>
  <c r="R8" i="12"/>
  <c r="L15" i="12"/>
  <c r="D47" i="15"/>
  <c r="I16" i="19"/>
  <c r="H17" i="16"/>
  <c r="F16" i="5"/>
  <c r="F29" i="15"/>
  <c r="G13" i="9"/>
  <c r="E16" i="16"/>
  <c r="F28" i="9"/>
  <c r="G4" i="7"/>
  <c r="O31" i="18"/>
  <c r="D16" i="14"/>
  <c r="G9" i="12"/>
  <c r="L21" i="11"/>
  <c r="I19" i="10"/>
  <c r="H37" i="13"/>
  <c r="F8" i="10"/>
  <c r="E8" i="15"/>
  <c r="H4" i="14"/>
  <c r="G46" i="15"/>
  <c r="I48" i="13"/>
  <c r="D13" i="15"/>
  <c r="T15" i="12"/>
  <c r="E32" i="9"/>
  <c r="L12" i="10"/>
  <c r="F20" i="19"/>
  <c r="I45" i="13"/>
  <c r="F14" i="11"/>
  <c r="H23" i="18"/>
  <c r="V6" i="12"/>
  <c r="M13" i="11"/>
  <c r="F6" i="13"/>
  <c r="I42" i="13"/>
  <c r="I32" i="13"/>
  <c r="D51" i="13"/>
  <c r="I23" i="16"/>
  <c r="O12" i="10"/>
  <c r="G15" i="10"/>
  <c r="E5" i="7"/>
  <c r="F36" i="9"/>
  <c r="H14" i="15"/>
  <c r="L20" i="10"/>
  <c r="J11" i="5"/>
  <c r="E47" i="9"/>
  <c r="E37" i="15"/>
  <c r="U13" i="12"/>
  <c r="H13" i="10"/>
  <c r="G7" i="19"/>
  <c r="H51" i="9"/>
  <c r="T18" i="12"/>
  <c r="H32" i="13"/>
  <c r="E15" i="15"/>
  <c r="E17" i="9"/>
  <c r="F33" i="9"/>
  <c r="F14" i="9"/>
  <c r="V5" i="12"/>
  <c r="N5" i="11"/>
  <c r="M26" i="18"/>
  <c r="P11" i="5"/>
  <c r="M20" i="10"/>
  <c r="L10" i="11"/>
  <c r="F48" i="13"/>
  <c r="I46" i="13"/>
  <c r="G39" i="15"/>
  <c r="F5" i="9"/>
  <c r="G9" i="15"/>
  <c r="D16" i="11"/>
  <c r="E44" i="9"/>
  <c r="F6" i="19"/>
  <c r="P22" i="12"/>
  <c r="W9" i="12"/>
  <c r="H21" i="19"/>
  <c r="D27" i="15"/>
  <c r="H20" i="10"/>
  <c r="E13" i="14"/>
  <c r="D25" i="15"/>
  <c r="G6" i="14"/>
  <c r="D22" i="7"/>
  <c r="K21" i="18"/>
  <c r="D32" i="9"/>
  <c r="F42" i="9"/>
  <c r="G19" i="5"/>
  <c r="F14" i="12"/>
  <c r="G20" i="7"/>
  <c r="H12" i="15"/>
  <c r="L13" i="11"/>
  <c r="H15" i="16"/>
  <c r="M18" i="11"/>
  <c r="H10" i="7"/>
  <c r="F48" i="9"/>
  <c r="G17" i="9"/>
  <c r="D32" i="15"/>
  <c r="F44" i="13"/>
  <c r="U9" i="12"/>
  <c r="E32" i="15"/>
  <c r="G5" i="10"/>
  <c r="G19" i="11"/>
  <c r="H42" i="15"/>
  <c r="P6" i="5"/>
  <c r="G39" i="9"/>
  <c r="G11" i="16"/>
  <c r="G29" i="9"/>
  <c r="D44" i="9"/>
  <c r="I23" i="13"/>
  <c r="M5" i="12"/>
  <c r="H19" i="9"/>
  <c r="H20" i="7"/>
  <c r="K19" i="12"/>
  <c r="E28" i="18"/>
  <c r="N27" i="18"/>
  <c r="O16" i="11"/>
  <c r="E5" i="15"/>
  <c r="E13" i="7"/>
  <c r="H21" i="10"/>
  <c r="E6" i="9"/>
  <c r="F26" i="9"/>
  <c r="E42" i="15"/>
  <c r="O22" i="12"/>
  <c r="J19" i="16"/>
  <c r="G26" i="15"/>
  <c r="M25" i="18"/>
  <c r="H32" i="9"/>
  <c r="E18" i="14"/>
  <c r="I20" i="5"/>
  <c r="F20" i="18"/>
  <c r="H15" i="12"/>
  <c r="I14" i="16"/>
  <c r="I13" i="13"/>
  <c r="G32" i="15"/>
  <c r="G12" i="19"/>
  <c r="G5" i="16"/>
  <c r="R11" i="12"/>
  <c r="G23" i="5"/>
  <c r="E27" i="9"/>
  <c r="H25" i="18"/>
  <c r="G22" i="14"/>
  <c r="G45" i="15"/>
  <c r="G23" i="12"/>
  <c r="H30" i="18"/>
  <c r="H45" i="9"/>
  <c r="O22" i="5"/>
  <c r="H32" i="18"/>
  <c r="G14" i="5"/>
  <c r="H24" i="15"/>
  <c r="D27" i="9"/>
  <c r="F33" i="13"/>
  <c r="G12" i="13"/>
  <c r="E4" i="9"/>
  <c r="G11" i="19"/>
  <c r="F21" i="13"/>
  <c r="M20" i="5"/>
  <c r="F9" i="13"/>
  <c r="E12" i="5"/>
  <c r="L23" i="12"/>
  <c r="G13" i="10"/>
  <c r="F18" i="7"/>
  <c r="H5" i="11"/>
  <c r="F21" i="14"/>
  <c r="O21" i="11"/>
  <c r="F45" i="15"/>
  <c r="E16" i="15"/>
  <c r="F18" i="14"/>
  <c r="I8" i="19"/>
  <c r="D15" i="7"/>
  <c r="H22" i="16"/>
  <c r="G27" i="13"/>
  <c r="H47" i="9"/>
  <c r="N17" i="11"/>
  <c r="V17" i="12"/>
  <c r="L20" i="12"/>
  <c r="F43" i="15"/>
  <c r="D33" i="9"/>
  <c r="E21" i="5"/>
  <c r="G19" i="15"/>
  <c r="N7" i="11"/>
  <c r="P20" i="5"/>
  <c r="I50" i="13"/>
  <c r="G10" i="13"/>
  <c r="G16" i="12"/>
  <c r="G45" i="13"/>
  <c r="G14" i="16"/>
  <c r="H20" i="5"/>
  <c r="F22" i="5"/>
  <c r="H36" i="13"/>
  <c r="H7" i="9"/>
  <c r="M21" i="18"/>
  <c r="I8" i="16"/>
  <c r="D18" i="14"/>
  <c r="H10" i="11"/>
  <c r="H20" i="11"/>
  <c r="F19" i="11"/>
  <c r="M23" i="18"/>
  <c r="O20" i="11"/>
  <c r="D13" i="9"/>
  <c r="H13" i="7"/>
  <c r="E13" i="16"/>
  <c r="F4" i="19"/>
  <c r="H9" i="16"/>
  <c r="D48" i="9"/>
  <c r="G36" i="13"/>
  <c r="M17" i="10"/>
  <c r="H12" i="11"/>
  <c r="R22" i="12"/>
  <c r="L9" i="12"/>
  <c r="W23" i="12"/>
  <c r="D20" i="12"/>
  <c r="P12" i="12"/>
  <c r="D17" i="9"/>
  <c r="T12" i="12"/>
  <c r="E23" i="9"/>
  <c r="Q7" i="12"/>
  <c r="E15" i="14"/>
  <c r="M14" i="10"/>
  <c r="E14" i="5"/>
  <c r="M14" i="12"/>
  <c r="M24" i="5"/>
  <c r="H35" i="15"/>
  <c r="J28" i="18"/>
  <c r="R6" i="12"/>
  <c r="E20" i="16"/>
  <c r="M24" i="12"/>
  <c r="D19" i="14"/>
  <c r="G38" i="13"/>
  <c r="H14" i="9"/>
  <c r="E13" i="9"/>
  <c r="O24" i="18"/>
  <c r="F31" i="13"/>
  <c r="G21" i="14"/>
  <c r="M33" i="18"/>
  <c r="F28" i="18"/>
  <c r="P18" i="12"/>
  <c r="N12" i="5"/>
  <c r="I15" i="13"/>
  <c r="D6" i="19"/>
  <c r="F15" i="9"/>
  <c r="E30" i="18"/>
  <c r="G4" i="9"/>
  <c r="H21" i="9"/>
  <c r="D37" i="9"/>
  <c r="M7" i="12"/>
  <c r="G43" i="9"/>
  <c r="I20" i="11"/>
  <c r="O6" i="12"/>
  <c r="G14" i="13"/>
  <c r="G17" i="12"/>
  <c r="D7" i="13"/>
  <c r="H6" i="19"/>
  <c r="D16" i="10"/>
  <c r="D15" i="14"/>
  <c r="D13" i="13"/>
  <c r="E21" i="18"/>
  <c r="H10" i="14"/>
  <c r="T16" i="12"/>
  <c r="N10" i="11"/>
  <c r="F39" i="9"/>
  <c r="M31" i="18"/>
  <c r="F24" i="12"/>
  <c r="D12" i="7"/>
  <c r="D12" i="14"/>
  <c r="G13" i="15"/>
  <c r="F24" i="15"/>
  <c r="G24" i="16"/>
  <c r="L19" i="12"/>
  <c r="H18" i="10"/>
  <c r="W12" i="12"/>
  <c r="G16" i="14"/>
  <c r="J11" i="12"/>
  <c r="E49" i="15"/>
  <c r="G37" i="15"/>
  <c r="I51" i="13"/>
  <c r="E11" i="5"/>
  <c r="E37" i="9"/>
  <c r="W8" i="12"/>
  <c r="I11" i="5"/>
  <c r="H11" i="14"/>
  <c r="G22" i="18"/>
  <c r="L8" i="12"/>
  <c r="E22" i="15"/>
  <c r="D24" i="12"/>
  <c r="G40" i="15"/>
  <c r="F8" i="16"/>
  <c r="J5" i="16"/>
  <c r="E38" i="9"/>
  <c r="D16" i="12"/>
  <c r="F21" i="10"/>
  <c r="H16" i="12"/>
  <c r="H11" i="19"/>
  <c r="G20" i="9"/>
  <c r="J18" i="5"/>
  <c r="G21" i="10"/>
  <c r="H12" i="5"/>
  <c r="D7" i="15"/>
  <c r="K32" i="18"/>
  <c r="G20" i="16"/>
  <c r="T19" i="12"/>
  <c r="J29" i="18"/>
  <c r="G7" i="15"/>
  <c r="D26" i="15"/>
  <c r="G13" i="12"/>
  <c r="D14" i="7"/>
  <c r="M12" i="12"/>
  <c r="F7" i="5"/>
  <c r="K24" i="18"/>
  <c r="H5" i="16"/>
  <c r="F16" i="10"/>
  <c r="H17" i="14"/>
  <c r="D10" i="11"/>
  <c r="J14" i="12"/>
  <c r="F11" i="10"/>
  <c r="G35" i="15"/>
  <c r="F18" i="13"/>
  <c r="H13" i="5"/>
  <c r="F27" i="15"/>
  <c r="G18" i="12"/>
  <c r="F37" i="13"/>
  <c r="I10" i="11"/>
  <c r="I15" i="10"/>
  <c r="D34" i="9"/>
  <c r="D21" i="14"/>
  <c r="D20" i="15"/>
  <c r="D48" i="15"/>
  <c r="D17" i="19"/>
  <c r="G51" i="15"/>
  <c r="G34" i="13"/>
  <c r="H21" i="18"/>
  <c r="G6" i="10"/>
  <c r="G5" i="15"/>
  <c r="G12" i="16"/>
  <c r="F15" i="19"/>
  <c r="D21" i="12"/>
  <c r="E25" i="15"/>
  <c r="D17" i="15"/>
  <c r="I18" i="13"/>
  <c r="D10" i="10"/>
  <c r="L15" i="11"/>
  <c r="L22" i="12"/>
  <c r="F7" i="9"/>
  <c r="I12" i="5"/>
  <c r="E13" i="5"/>
  <c r="G50" i="13"/>
  <c r="J11" i="16"/>
  <c r="I20" i="18"/>
  <c r="N24" i="5"/>
  <c r="E20" i="14"/>
  <c r="G23" i="9"/>
  <c r="D22" i="12"/>
  <c r="E13" i="15"/>
  <c r="E11" i="16"/>
  <c r="F27" i="18"/>
  <c r="H18" i="11"/>
  <c r="G48" i="15"/>
  <c r="I8" i="5"/>
  <c r="D39" i="13"/>
  <c r="O28" i="18"/>
  <c r="I34" i="13"/>
  <c r="G4" i="15"/>
  <c r="F11" i="19"/>
  <c r="I15" i="16"/>
  <c r="D15" i="13"/>
  <c r="I41" i="13"/>
  <c r="H33" i="13"/>
  <c r="D7" i="19"/>
  <c r="F46" i="9"/>
  <c r="O9" i="12"/>
  <c r="H5" i="10"/>
  <c r="Q24" i="12"/>
  <c r="D20" i="10"/>
  <c r="H29" i="15"/>
  <c r="H31" i="13"/>
  <c r="F4" i="14"/>
  <c r="H10" i="9"/>
  <c r="H10" i="19"/>
  <c r="G11" i="7"/>
  <c r="H20" i="12"/>
  <c r="G16" i="10"/>
  <c r="F4" i="9"/>
  <c r="M28" i="18"/>
  <c r="F31" i="15"/>
  <c r="I13" i="19"/>
  <c r="D26" i="13"/>
  <c r="D19" i="12"/>
  <c r="G23" i="13"/>
  <c r="O7" i="12"/>
  <c r="G17" i="16"/>
  <c r="M9" i="12"/>
  <c r="I17" i="16"/>
  <c r="E10" i="15"/>
  <c r="F5" i="15"/>
  <c r="F4" i="7"/>
  <c r="H12" i="12"/>
  <c r="H28" i="18"/>
  <c r="E12" i="16"/>
  <c r="F7" i="16"/>
  <c r="D19" i="10"/>
  <c r="G20" i="10"/>
  <c r="F35" i="15"/>
  <c r="M12" i="10"/>
  <c r="Q18" i="12"/>
  <c r="I15" i="11"/>
  <c r="H6" i="15"/>
  <c r="E28" i="15"/>
  <c r="H7" i="16"/>
  <c r="D10" i="7"/>
  <c r="G47" i="9"/>
  <c r="I47" i="13"/>
  <c r="W15" i="12"/>
  <c r="F7" i="12"/>
  <c r="G45" i="9"/>
  <c r="F51" i="15"/>
  <c r="M19" i="5"/>
  <c r="G23" i="16"/>
  <c r="P8" i="12"/>
  <c r="V24" i="12"/>
  <c r="W22" i="12"/>
  <c r="E50" i="9"/>
  <c r="D6" i="14"/>
  <c r="G17" i="5"/>
  <c r="T6" i="12"/>
  <c r="G7" i="11"/>
  <c r="D21" i="9"/>
  <c r="N14" i="5"/>
  <c r="H22" i="5"/>
  <c r="F32" i="13"/>
  <c r="E25" i="9"/>
  <c r="G20" i="11"/>
  <c r="D15" i="10"/>
  <c r="Q20" i="12"/>
  <c r="G21" i="11"/>
  <c r="H40" i="15"/>
  <c r="K27" i="18"/>
  <c r="H28" i="13"/>
  <c r="K28" i="18"/>
  <c r="L6" i="12"/>
  <c r="H12" i="7"/>
  <c r="R23" i="12"/>
  <c r="V8" i="12"/>
  <c r="H50" i="15"/>
  <c r="F15" i="11"/>
  <c r="I23" i="5"/>
  <c r="V11" i="12"/>
  <c r="D18" i="11"/>
  <c r="E9" i="5"/>
  <c r="D9" i="15"/>
  <c r="E31" i="9"/>
  <c r="H5" i="5"/>
  <c r="D43" i="15"/>
  <c r="D50" i="13"/>
  <c r="F19" i="19"/>
  <c r="G17" i="15"/>
  <c r="K5" i="12"/>
  <c r="F18" i="5"/>
  <c r="H14" i="7"/>
  <c r="I10" i="10"/>
  <c r="H19" i="14"/>
  <c r="E42" i="9"/>
  <c r="H23" i="7"/>
  <c r="W5" i="12"/>
  <c r="E23" i="14"/>
  <c r="K20" i="18"/>
  <c r="H18" i="12"/>
  <c r="W19" i="12"/>
  <c r="G12" i="9"/>
  <c r="D37" i="15"/>
  <c r="F10" i="11"/>
  <c r="D10" i="15"/>
  <c r="G8" i="10"/>
  <c r="K9" i="12"/>
  <c r="D42" i="9"/>
  <c r="E15" i="12"/>
  <c r="N18" i="5"/>
  <c r="M13" i="5"/>
  <c r="E31" i="15"/>
  <c r="G49" i="15"/>
  <c r="E16" i="5"/>
  <c r="G24" i="18"/>
  <c r="H21" i="13"/>
  <c r="H27" i="18"/>
  <c r="K13" i="12"/>
  <c r="G46" i="9"/>
  <c r="N8" i="11"/>
  <c r="F30" i="18"/>
  <c r="D11" i="10"/>
  <c r="H31" i="9"/>
  <c r="G4" i="10"/>
  <c r="M11" i="12"/>
  <c r="N12" i="11"/>
  <c r="H21" i="14"/>
  <c r="E22" i="16"/>
  <c r="J31" i="18"/>
  <c r="H12" i="13"/>
  <c r="D21" i="7"/>
  <c r="N20" i="18"/>
  <c r="E22" i="7"/>
  <c r="F12" i="5"/>
  <c r="M12" i="5"/>
  <c r="N30" i="18"/>
  <c r="J23" i="18"/>
  <c r="V12" i="12"/>
  <c r="G28" i="15"/>
  <c r="N15" i="5"/>
  <c r="L16" i="11"/>
  <c r="M17" i="12"/>
  <c r="G8" i="13"/>
  <c r="F47" i="15"/>
  <c r="F12" i="12"/>
  <c r="H51" i="13"/>
  <c r="P17" i="5"/>
  <c r="J21" i="12"/>
  <c r="D39" i="9"/>
  <c r="M15" i="12"/>
  <c r="H30" i="15"/>
  <c r="E4" i="7"/>
  <c r="F13" i="12"/>
  <c r="D5" i="11"/>
  <c r="O7" i="11"/>
  <c r="H4" i="7"/>
  <c r="G26" i="13"/>
  <c r="P23" i="5"/>
  <c r="D14" i="19"/>
  <c r="F16" i="15"/>
  <c r="G20" i="15"/>
  <c r="G33" i="9"/>
  <c r="P18" i="5"/>
  <c r="J9" i="12"/>
  <c r="F13" i="9"/>
  <c r="G19" i="10"/>
  <c r="F14" i="14"/>
  <c r="H48" i="9"/>
  <c r="H22" i="9"/>
  <c r="F6" i="15"/>
  <c r="G17" i="13"/>
  <c r="E50" i="15"/>
  <c r="F11" i="5"/>
  <c r="E5" i="12"/>
  <c r="G6" i="13"/>
  <c r="F35" i="9"/>
  <c r="P9" i="5"/>
  <c r="F40" i="15"/>
  <c r="D12" i="15"/>
  <c r="G48" i="13"/>
  <c r="M6" i="12"/>
  <c r="G30" i="9"/>
  <c r="D28" i="15"/>
  <c r="F21" i="16"/>
  <c r="T5" i="12"/>
  <c r="I6" i="19"/>
  <c r="M16" i="10"/>
  <c r="F16" i="19"/>
  <c r="H48" i="13"/>
  <c r="K22" i="18"/>
  <c r="F36" i="15"/>
  <c r="J24" i="18"/>
  <c r="O5" i="11"/>
  <c r="F8" i="7"/>
  <c r="H24" i="12"/>
  <c r="D12" i="11"/>
  <c r="I19" i="13"/>
  <c r="W20" i="12"/>
  <c r="I6" i="11"/>
  <c r="L7" i="11"/>
  <c r="G8" i="15"/>
  <c r="O29" i="18"/>
  <c r="F18" i="12"/>
  <c r="N11" i="10"/>
  <c r="J7" i="16"/>
  <c r="H22" i="14"/>
  <c r="G21" i="19"/>
  <c r="W21" i="12"/>
  <c r="O22" i="18"/>
  <c r="F12" i="9"/>
  <c r="G28" i="13"/>
  <c r="L12" i="11"/>
  <c r="I37" i="13"/>
  <c r="O16" i="12"/>
  <c r="G24" i="9"/>
  <c r="F44" i="15"/>
  <c r="H9" i="9"/>
  <c r="D36" i="9"/>
  <c r="F8" i="14"/>
  <c r="N21" i="18"/>
  <c r="D12" i="10"/>
  <c r="F47" i="13"/>
  <c r="I21" i="11"/>
  <c r="H44" i="9"/>
  <c r="H37" i="15"/>
  <c r="F5" i="13"/>
  <c r="E8" i="12"/>
  <c r="H26" i="9"/>
  <c r="I16" i="13"/>
  <c r="D25" i="13"/>
  <c r="H6" i="11"/>
  <c r="D32" i="13"/>
  <c r="G5" i="13"/>
  <c r="E46" i="9"/>
  <c r="D12" i="9"/>
  <c r="T11" i="12"/>
  <c r="H27" i="13"/>
  <c r="H4" i="19"/>
  <c r="H41" i="15"/>
  <c r="G21" i="15"/>
  <c r="G42" i="13"/>
  <c r="H14" i="11"/>
  <c r="G47" i="15"/>
  <c r="G22" i="13"/>
  <c r="F4" i="11"/>
  <c r="D28" i="9"/>
  <c r="F20" i="12"/>
  <c r="U18" i="12"/>
  <c r="T20" i="12"/>
  <c r="G7" i="7"/>
  <c r="J16" i="12"/>
  <c r="F27" i="13"/>
  <c r="H49" i="13"/>
  <c r="E48" i="15"/>
  <c r="J5" i="12"/>
  <c r="E5" i="9"/>
  <c r="H15" i="11"/>
  <c r="E6" i="5"/>
  <c r="O19" i="11"/>
  <c r="G31" i="15"/>
  <c r="F10" i="7"/>
  <c r="G30" i="15"/>
  <c r="N26" i="18"/>
  <c r="H24" i="16"/>
  <c r="K15" i="12"/>
  <c r="W13" i="12"/>
  <c r="G22" i="7"/>
  <c r="J13" i="5"/>
  <c r="H49" i="15"/>
  <c r="E21" i="9"/>
  <c r="H46" i="13"/>
  <c r="G15" i="14"/>
  <c r="E20" i="5"/>
  <c r="E41" i="15"/>
  <c r="D10" i="9"/>
  <c r="D10" i="14"/>
  <c r="D20" i="9"/>
  <c r="D21" i="19"/>
  <c r="H46" i="15"/>
  <c r="F20" i="5"/>
  <c r="K26" i="18"/>
  <c r="H20" i="19"/>
  <c r="I19" i="16"/>
  <c r="D4" i="14"/>
  <c r="M20" i="11"/>
  <c r="E12" i="7"/>
  <c r="D12" i="12"/>
  <c r="J15" i="5"/>
  <c r="F13" i="5"/>
  <c r="G8" i="12"/>
  <c r="G10" i="11"/>
  <c r="F20" i="10"/>
  <c r="D20" i="7"/>
  <c r="I7" i="19"/>
  <c r="K6" i="12"/>
  <c r="D45" i="9"/>
  <c r="G44" i="9"/>
  <c r="E19" i="16"/>
  <c r="I22" i="18"/>
  <c r="D21" i="15"/>
  <c r="D19" i="11"/>
  <c r="G11" i="10"/>
  <c r="F8" i="12"/>
  <c r="G8" i="14"/>
  <c r="D44" i="15"/>
  <c r="I8" i="10"/>
  <c r="F15" i="16"/>
  <c r="E9" i="16"/>
  <c r="H6" i="10"/>
  <c r="F40" i="9"/>
  <c r="H47" i="13"/>
  <c r="J13" i="16"/>
  <c r="H45" i="15"/>
  <c r="L12" i="12"/>
  <c r="H12" i="19"/>
  <c r="F26" i="13"/>
  <c r="I18" i="19"/>
  <c r="D7" i="9"/>
  <c r="K21" i="12"/>
  <c r="D9" i="13"/>
  <c r="F23" i="18"/>
  <c r="H17" i="15"/>
  <c r="H15" i="14"/>
  <c r="F11" i="7"/>
  <c r="R12" i="12"/>
  <c r="D8" i="19"/>
  <c r="G14" i="15"/>
  <c r="F20" i="9"/>
  <c r="Q6" i="12"/>
  <c r="E23" i="18"/>
  <c r="E13" i="12"/>
  <c r="L21" i="10"/>
  <c r="H16" i="15"/>
  <c r="D17" i="11"/>
  <c r="Q23" i="12"/>
  <c r="N33" i="18"/>
  <c r="G18" i="13"/>
  <c r="D27" i="13"/>
  <c r="E8" i="9"/>
  <c r="O18" i="10"/>
  <c r="G14" i="9"/>
  <c r="F6" i="7"/>
  <c r="F17" i="12"/>
  <c r="H16" i="7"/>
  <c r="D51" i="15"/>
  <c r="G8" i="11"/>
  <c r="F17" i="14"/>
  <c r="L13" i="10"/>
  <c r="F16" i="14"/>
  <c r="E18" i="5"/>
  <c r="P24" i="5"/>
  <c r="E14" i="15"/>
  <c r="D11" i="12"/>
  <c r="D31" i="15"/>
  <c r="D45" i="15"/>
  <c r="H14" i="16"/>
  <c r="E8" i="5"/>
  <c r="I16" i="5"/>
  <c r="N20" i="11"/>
  <c r="N31" i="18"/>
  <c r="E17" i="14"/>
  <c r="O12" i="5"/>
  <c r="D19" i="13"/>
  <c r="G17" i="19"/>
  <c r="G34" i="15"/>
  <c r="G17" i="11"/>
  <c r="F5" i="10"/>
  <c r="I32" i="18"/>
  <c r="F8" i="11"/>
  <c r="H14" i="12"/>
  <c r="H22" i="15"/>
  <c r="H42" i="13"/>
  <c r="H20" i="15"/>
  <c r="F19" i="14"/>
  <c r="U23" i="12"/>
  <c r="G19" i="14"/>
  <c r="H43" i="15"/>
  <c r="J9" i="5"/>
  <c r="L6" i="11"/>
  <c r="H5" i="9"/>
  <c r="H38" i="15"/>
  <c r="H18" i="15"/>
  <c r="D48" i="13"/>
  <c r="H6" i="12"/>
  <c r="D30" i="15"/>
  <c r="I11" i="10"/>
  <c r="I20" i="19"/>
  <c r="M14" i="5"/>
  <c r="D17" i="14"/>
  <c r="H19" i="19"/>
  <c r="H8" i="7"/>
  <c r="V23" i="12"/>
  <c r="F16" i="13"/>
  <c r="H32" i="15"/>
  <c r="K30" i="18"/>
  <c r="D22" i="14"/>
  <c r="O14" i="5"/>
  <c r="D21" i="13"/>
  <c r="F13" i="19"/>
  <c r="G30" i="13"/>
  <c r="O21" i="5"/>
  <c r="G10" i="19"/>
  <c r="L15" i="10"/>
  <c r="D4" i="7"/>
  <c r="V21" i="12"/>
  <c r="F51" i="13"/>
  <c r="H36" i="15"/>
  <c r="G12" i="5"/>
  <c r="F4" i="10"/>
  <c r="F17" i="5"/>
  <c r="F15" i="10"/>
  <c r="J21" i="5"/>
  <c r="I40" i="13"/>
  <c r="F22" i="7"/>
  <c r="J23" i="5"/>
  <c r="H9" i="5"/>
  <c r="D51" i="9"/>
  <c r="M21" i="10"/>
  <c r="R16" i="12"/>
  <c r="E5" i="14"/>
  <c r="O21" i="12"/>
  <c r="O24" i="12"/>
  <c r="G30" i="18"/>
  <c r="M8" i="11"/>
  <c r="H21" i="7"/>
  <c r="D22" i="13"/>
  <c r="G8" i="5"/>
  <c r="U20" i="12"/>
  <c r="G23" i="7"/>
  <c r="F9" i="12"/>
  <c r="H36" i="9"/>
  <c r="U17" i="12"/>
  <c r="D7" i="7"/>
  <c r="G18" i="10"/>
  <c r="H29" i="18"/>
  <c r="H23" i="5"/>
  <c r="F42" i="13"/>
  <c r="H18" i="14"/>
  <c r="D47" i="9"/>
  <c r="F21" i="11"/>
  <c r="H29" i="13"/>
  <c r="R21" i="12"/>
  <c r="G20" i="5"/>
  <c r="D8" i="15"/>
  <c r="O17" i="12"/>
  <c r="N13" i="11"/>
  <c r="G16" i="16"/>
  <c r="E5" i="16"/>
  <c r="H8" i="16"/>
  <c r="E29" i="9"/>
  <c r="G4" i="13"/>
  <c r="N24" i="18"/>
  <c r="G21" i="7"/>
  <c r="E24" i="18"/>
  <c r="H22" i="12"/>
  <c r="E49" i="9"/>
  <c r="H18" i="5"/>
  <c r="T7" i="12"/>
  <c r="H14" i="5"/>
  <c r="N20" i="5"/>
  <c r="U5" i="12"/>
  <c r="E6" i="16"/>
  <c r="F32" i="15"/>
  <c r="F11" i="16"/>
  <c r="H6" i="9"/>
  <c r="F32" i="9"/>
  <c r="G18" i="5"/>
  <c r="G11" i="12"/>
  <c r="F19" i="15"/>
  <c r="D21" i="11"/>
  <c r="G8" i="19"/>
  <c r="I17" i="13"/>
  <c r="E39" i="15"/>
  <c r="E14" i="7"/>
  <c r="H6" i="13"/>
  <c r="F4" i="15"/>
  <c r="F12" i="16"/>
  <c r="E27" i="18"/>
  <c r="E39" i="9"/>
  <c r="F22" i="13"/>
  <c r="G41" i="15"/>
  <c r="F27" i="9"/>
  <c r="F41" i="9"/>
  <c r="F6" i="9"/>
  <c r="G6" i="12"/>
  <c r="G24" i="15"/>
  <c r="G6" i="19"/>
  <c r="D14" i="10"/>
  <c r="I13" i="10"/>
  <c r="J15" i="16"/>
  <c r="F14" i="5"/>
  <c r="F41" i="15"/>
  <c r="H47" i="15"/>
  <c r="O20" i="12"/>
  <c r="I21" i="5"/>
  <c r="E32" i="18"/>
  <c r="H17" i="5"/>
  <c r="P15" i="5"/>
  <c r="F18" i="15"/>
  <c r="F30" i="15"/>
  <c r="G8" i="16"/>
  <c r="I4" i="10"/>
  <c r="F39" i="13"/>
  <c r="E8" i="16"/>
  <c r="D19" i="15"/>
  <c r="F6" i="12"/>
  <c r="D40" i="9"/>
  <c r="H24" i="18"/>
  <c r="H16" i="19"/>
  <c r="F13" i="14"/>
  <c r="M15" i="5"/>
  <c r="H22" i="7"/>
  <c r="K33" i="18"/>
  <c r="L5" i="11"/>
  <c r="T8" i="12"/>
  <c r="I22" i="16"/>
  <c r="D4" i="13"/>
  <c r="D8" i="12"/>
  <c r="E22" i="18"/>
  <c r="M4" i="11"/>
  <c r="F18" i="19"/>
  <c r="E10" i="7"/>
  <c r="G9" i="16"/>
  <c r="T23" i="12"/>
  <c r="P7" i="12"/>
  <c r="J14" i="16"/>
  <c r="G33" i="15"/>
  <c r="O19" i="5"/>
  <c r="M19" i="10"/>
  <c r="P17" i="12"/>
  <c r="G13" i="14"/>
  <c r="I14" i="13"/>
  <c r="D44" i="13"/>
  <c r="M21" i="11"/>
  <c r="G51" i="9"/>
  <c r="H5" i="14"/>
  <c r="E28" i="9"/>
  <c r="D8" i="9"/>
  <c r="E7" i="5"/>
  <c r="F8" i="13"/>
  <c r="F13" i="7"/>
  <c r="G28" i="18"/>
  <c r="M32" i="18"/>
  <c r="I5" i="11"/>
  <c r="I6" i="13"/>
  <c r="F12" i="10"/>
  <c r="E26" i="18"/>
  <c r="F40" i="13"/>
  <c r="F13" i="10"/>
  <c r="I16" i="16"/>
  <c r="G41" i="13"/>
  <c r="E6" i="7"/>
  <c r="N19" i="10"/>
  <c r="K31" i="18"/>
  <c r="H7" i="11"/>
  <c r="D23" i="13"/>
  <c r="Q12" i="12"/>
  <c r="F20" i="11"/>
  <c r="I18" i="11"/>
  <c r="E21" i="15"/>
  <c r="F15" i="15"/>
  <c r="J21" i="16"/>
  <c r="G5" i="9"/>
  <c r="G10" i="7"/>
  <c r="P6" i="12"/>
  <c r="H41" i="9"/>
  <c r="F16" i="9"/>
  <c r="J33" i="18"/>
  <c r="D29" i="15"/>
  <c r="D49" i="13"/>
  <c r="K8" i="12"/>
  <c r="G15" i="13"/>
  <c r="E35" i="9"/>
  <c r="R20" i="12"/>
  <c r="G20" i="14"/>
  <c r="H4" i="10"/>
  <c r="D33" i="13"/>
  <c r="F50" i="9"/>
  <c r="F19" i="7"/>
  <c r="I14" i="5"/>
  <c r="O17" i="11"/>
  <c r="G32" i="13"/>
  <c r="D47" i="13"/>
  <c r="M10" i="10"/>
  <c r="G13" i="19"/>
  <c r="D15" i="12"/>
  <c r="G7" i="13"/>
  <c r="H4" i="13"/>
  <c r="W24" i="12"/>
  <c r="F13" i="15"/>
  <c r="E16" i="7"/>
  <c r="D19" i="9"/>
  <c r="F8" i="15"/>
  <c r="G23" i="15"/>
  <c r="T22" i="12"/>
  <c r="Q15" i="12"/>
  <c r="D23" i="15"/>
  <c r="D24" i="9"/>
  <c r="O11" i="11"/>
  <c r="D5" i="9"/>
  <c r="M19" i="11"/>
  <c r="G16" i="19"/>
  <c r="K16" i="12"/>
  <c r="G25" i="9"/>
  <c r="E21" i="12"/>
  <c r="I5" i="13"/>
  <c r="H5" i="12"/>
  <c r="F14" i="15"/>
  <c r="D14" i="12"/>
  <c r="G32" i="9"/>
  <c r="K20" i="12"/>
  <c r="F16" i="11"/>
  <c r="H42" i="9"/>
  <c r="N21" i="5"/>
  <c r="H21" i="15"/>
  <c r="H19" i="12"/>
  <c r="W17" i="12"/>
  <c r="H7" i="5"/>
  <c r="O16" i="5"/>
  <c r="E51" i="9"/>
  <c r="M27" i="18"/>
  <c r="H30" i="13"/>
  <c r="G15" i="12"/>
  <c r="F13" i="13"/>
  <c r="H23" i="9"/>
  <c r="L10" i="10"/>
  <c r="G18" i="19"/>
  <c r="E41" i="9"/>
  <c r="F25" i="13"/>
  <c r="N11" i="5"/>
  <c r="M5" i="11"/>
  <c r="F22" i="16"/>
  <c r="P14" i="5"/>
  <c r="G21" i="18"/>
  <c r="O14" i="11"/>
  <c r="F19" i="10"/>
  <c r="F20" i="13"/>
  <c r="F38" i="15"/>
  <c r="H18" i="9"/>
  <c r="I8" i="13"/>
  <c r="T17" i="12"/>
  <c r="N21" i="11"/>
  <c r="L17" i="11"/>
  <c r="H15" i="15"/>
  <c r="E30" i="15"/>
  <c r="P7" i="5"/>
  <c r="D4" i="9"/>
  <c r="H23" i="15"/>
  <c r="E19" i="14"/>
  <c r="H26" i="18"/>
  <c r="I9" i="5"/>
  <c r="D6" i="11"/>
  <c r="E24" i="9"/>
  <c r="M18" i="5"/>
  <c r="E10" i="9"/>
  <c r="J22" i="18"/>
  <c r="G7" i="5"/>
  <c r="F12" i="13"/>
  <c r="M18" i="12"/>
  <c r="F32" i="18"/>
  <c r="E20" i="9"/>
  <c r="G20" i="12"/>
  <c r="D5" i="12"/>
  <c r="H21" i="16"/>
  <c r="E14" i="16"/>
  <c r="D38" i="9"/>
  <c r="F13" i="16"/>
  <c r="F21" i="19"/>
  <c r="H27" i="9"/>
  <c r="I18" i="5"/>
  <c r="G18" i="7"/>
  <c r="D28" i="13"/>
  <c r="D16" i="9"/>
  <c r="M22" i="12"/>
  <c r="Q11" i="12"/>
  <c r="G18" i="16"/>
  <c r="D13" i="14"/>
  <c r="G18" i="14"/>
  <c r="J24" i="16"/>
  <c r="W14" i="12"/>
  <c r="J7" i="5"/>
  <c r="E27" i="15"/>
  <c r="D31" i="13"/>
  <c r="D29" i="13"/>
  <c r="D9" i="12"/>
  <c r="I27" i="13"/>
  <c r="O4" i="11"/>
  <c r="F9" i="16"/>
  <c r="E33" i="18"/>
  <c r="G14" i="12"/>
  <c r="G38" i="9"/>
  <c r="F14" i="13"/>
  <c r="H38" i="13"/>
  <c r="G35" i="9"/>
  <c r="M23" i="12"/>
  <c r="E35" i="15"/>
  <c r="I6" i="10"/>
  <c r="D13" i="10"/>
  <c r="O14" i="10"/>
  <c r="H37" i="9"/>
  <c r="H11" i="16"/>
  <c r="F45" i="9"/>
  <c r="E30" i="9"/>
  <c r="J18" i="16"/>
  <c r="L24" i="12"/>
  <c r="D16" i="7"/>
  <c r="O20" i="18"/>
  <c r="N14" i="11"/>
  <c r="G8" i="7"/>
  <c r="E12" i="15"/>
  <c r="L13" i="12"/>
  <c r="F11" i="14"/>
  <c r="D8" i="7"/>
  <c r="G22" i="12"/>
  <c r="D7" i="11"/>
  <c r="H39" i="15"/>
  <c r="I29" i="13"/>
  <c r="L11" i="10"/>
  <c r="G22" i="9"/>
  <c r="D17" i="13"/>
  <c r="D6" i="9"/>
  <c r="F16" i="7"/>
  <c r="F22" i="9"/>
  <c r="D11" i="14"/>
  <c r="E22" i="9"/>
  <c r="H17" i="19"/>
  <c r="Q13" i="12"/>
  <c r="L7" i="12"/>
  <c r="H17" i="11"/>
  <c r="V22" i="12"/>
  <c r="F17" i="11"/>
  <c r="H48" i="15"/>
  <c r="F8" i="5"/>
  <c r="D25" i="9"/>
  <c r="E6" i="15"/>
  <c r="D23" i="14"/>
  <c r="O15" i="12"/>
  <c r="D23" i="12"/>
  <c r="H21" i="12"/>
  <c r="D35" i="15"/>
  <c r="P23" i="12"/>
  <c r="G25" i="13"/>
  <c r="H21" i="5"/>
  <c r="H18" i="16"/>
  <c r="F19" i="5"/>
  <c r="G29" i="15"/>
  <c r="G9" i="5"/>
  <c r="G13" i="11"/>
  <c r="F22" i="15"/>
  <c r="F7" i="14"/>
  <c r="R19" i="12"/>
  <c r="G4" i="19"/>
  <c r="D17" i="7"/>
  <c r="F20" i="14"/>
  <c r="G22" i="15"/>
  <c r="F23" i="7"/>
  <c r="L14" i="10"/>
  <c r="L5" i="12"/>
  <c r="F24" i="9"/>
  <c r="D35" i="9"/>
  <c r="F20" i="16"/>
  <c r="H24" i="13"/>
  <c r="L14" i="11"/>
  <c r="F50" i="13"/>
  <c r="F23" i="14"/>
  <c r="F51" i="9"/>
  <c r="I30" i="13"/>
  <c r="G47" i="13"/>
  <c r="D4" i="10"/>
  <c r="F21" i="18"/>
  <c r="G12" i="14"/>
  <c r="H8" i="14"/>
  <c r="F12" i="19"/>
  <c r="I29" i="18"/>
  <c r="H28" i="9"/>
  <c r="F6" i="10"/>
  <c r="F46" i="15"/>
  <c r="D39" i="15"/>
  <c r="D18" i="13"/>
  <c r="G5" i="14"/>
  <c r="E47" i="15"/>
  <c r="D11" i="19"/>
  <c r="H12" i="16"/>
  <c r="F21" i="5"/>
  <c r="F45" i="13"/>
  <c r="H4" i="15"/>
  <c r="F18" i="16"/>
  <c r="G26" i="18"/>
  <c r="O32" i="18"/>
  <c r="Q14" i="12"/>
  <c r="P13" i="5"/>
  <c r="E20" i="12"/>
  <c r="V18" i="12"/>
  <c r="F44" i="9"/>
  <c r="F12" i="7"/>
  <c r="P13" i="12"/>
  <c r="N15" i="10"/>
  <c r="J7" i="12"/>
  <c r="I24" i="5"/>
  <c r="R7" i="12"/>
  <c r="G33" i="18"/>
  <c r="D11" i="11"/>
  <c r="E19" i="12"/>
  <c r="E20" i="7"/>
  <c r="E17" i="7"/>
  <c r="H23" i="16"/>
  <c r="G27" i="15"/>
  <c r="T14" i="12"/>
  <c r="D20" i="11"/>
  <c r="G42" i="15"/>
  <c r="E24" i="12"/>
  <c r="E45" i="9"/>
  <c r="G27" i="9"/>
  <c r="H23" i="13"/>
  <c r="T9" i="12"/>
  <c r="F31" i="9"/>
  <c r="G19" i="19"/>
  <c r="H19" i="16"/>
  <c r="I26" i="13"/>
  <c r="V15" i="12"/>
  <c r="H39" i="13"/>
  <c r="E19" i="5"/>
  <c r="J16" i="16"/>
  <c r="D16" i="13"/>
  <c r="M20" i="12"/>
  <c r="I5" i="5"/>
  <c r="F10" i="14"/>
  <c r="F9" i="5"/>
  <c r="G41" i="9"/>
  <c r="K18" i="12"/>
  <c r="H19" i="15"/>
  <c r="M12" i="11"/>
  <c r="E14" i="14"/>
  <c r="F42" i="15"/>
  <c r="N13" i="10"/>
  <c r="G27" i="18"/>
  <c r="F38" i="13"/>
  <c r="H18" i="19"/>
  <c r="H20" i="18"/>
  <c r="D15" i="9"/>
  <c r="N22" i="5"/>
  <c r="L17" i="12"/>
  <c r="G14" i="7"/>
  <c r="F33" i="15"/>
  <c r="H25" i="15"/>
  <c r="F7" i="10"/>
  <c r="F26" i="15"/>
  <c r="F7" i="11"/>
  <c r="R13" i="12"/>
  <c r="H8" i="11"/>
  <c r="F14" i="10"/>
  <c r="N16" i="11"/>
  <c r="E18" i="7"/>
  <c r="F17" i="9"/>
  <c r="H13" i="9"/>
  <c r="H5" i="7"/>
  <c r="N10" i="10"/>
  <c r="E36" i="15"/>
  <c r="D36" i="13"/>
  <c r="H16" i="5"/>
  <c r="F35" i="13"/>
  <c r="E51" i="15"/>
  <c r="H22" i="18"/>
  <c r="H15" i="19"/>
  <c r="I7" i="5"/>
  <c r="I25" i="13"/>
  <c r="P8" i="5"/>
  <c r="R14" i="12"/>
  <c r="H18" i="13"/>
  <c r="F9" i="9"/>
  <c r="F49" i="13"/>
  <c r="G28" i="9"/>
  <c r="G25" i="15"/>
  <c r="F5" i="5"/>
  <c r="D18" i="19"/>
  <c r="J13" i="12"/>
  <c r="K7" i="12"/>
  <c r="G6" i="9"/>
  <c r="D4" i="19"/>
  <c r="O20" i="10"/>
  <c r="J12" i="5"/>
  <c r="V16" i="12"/>
  <c r="O12" i="11"/>
  <c r="D13" i="12"/>
  <c r="G21" i="12"/>
  <c r="G17" i="10"/>
  <c r="J25" i="18"/>
  <c r="I12" i="19"/>
  <c r="D18" i="12"/>
  <c r="G40" i="13"/>
  <c r="H50" i="13"/>
  <c r="R18" i="12"/>
  <c r="D33" i="15"/>
  <c r="M20" i="18"/>
  <c r="Q19" i="12"/>
  <c r="I38" i="13"/>
  <c r="N23" i="5"/>
  <c r="H44" i="15"/>
  <c r="F5" i="11"/>
  <c r="H7" i="12"/>
  <c r="O18" i="11"/>
  <c r="F6" i="16"/>
  <c r="R17" i="12"/>
  <c r="F12" i="11"/>
  <c r="H41" i="13"/>
  <c r="W11" i="12"/>
  <c r="F22" i="18"/>
  <c r="D13" i="19"/>
  <c r="I11" i="19"/>
  <c r="U15" i="12"/>
  <c r="D15" i="15"/>
  <c r="E19" i="15"/>
  <c r="Q5" i="12"/>
  <c r="D10" i="13"/>
  <c r="H28" i="15"/>
  <c r="N18" i="11"/>
  <c r="G50" i="15"/>
  <c r="E46" i="15"/>
  <c r="F5" i="16"/>
  <c r="O15" i="5"/>
  <c r="G19" i="16"/>
  <c r="E22" i="5"/>
  <c r="G29" i="18"/>
  <c r="O15" i="10"/>
  <c r="F7" i="15"/>
  <c r="G4" i="11"/>
  <c r="G6" i="16"/>
  <c r="E16" i="14"/>
  <c r="I12" i="11"/>
  <c r="G16" i="13"/>
  <c r="M11" i="5"/>
  <c r="F15" i="14"/>
  <c r="H19" i="5"/>
  <c r="Q16" i="12"/>
  <c r="K25" i="18"/>
  <c r="I10" i="19"/>
  <c r="O30" i="18"/>
  <c r="F19" i="12"/>
  <c r="D6" i="13"/>
  <c r="E23" i="5"/>
  <c r="H13" i="11"/>
  <c r="D37" i="13"/>
  <c r="F20" i="15"/>
  <c r="I24" i="16"/>
  <c r="P19" i="5"/>
  <c r="O21" i="18"/>
  <c r="M6" i="11"/>
  <c r="F7" i="13"/>
  <c r="O27" i="18"/>
  <c r="F29" i="18"/>
  <c r="F17" i="7"/>
  <c r="H8" i="5"/>
  <c r="Q21" i="12"/>
  <c r="K17" i="12"/>
  <c r="G15" i="7"/>
  <c r="E17" i="5"/>
  <c r="T21" i="12"/>
  <c r="D18" i="15"/>
  <c r="E40" i="9"/>
  <c r="G5" i="19"/>
  <c r="H18" i="7"/>
  <c r="L19" i="11"/>
  <c r="J20" i="18"/>
  <c r="E45" i="15"/>
  <c r="M11" i="10"/>
  <c r="L18" i="11"/>
  <c r="O17" i="5"/>
  <c r="I4" i="19"/>
  <c r="E18" i="15"/>
  <c r="H39" i="9"/>
  <c r="J9" i="16"/>
  <c r="I19" i="19"/>
  <c r="H8" i="13"/>
  <c r="G24" i="12"/>
  <c r="H35" i="9"/>
  <c r="F10" i="15"/>
  <c r="D42" i="15"/>
  <c r="E17" i="16"/>
  <c r="G7" i="14"/>
  <c r="T13" i="12"/>
  <c r="E22" i="14"/>
  <c r="I14" i="11"/>
  <c r="H8" i="10"/>
  <c r="J30" i="18"/>
  <c r="M29" i="18"/>
  <c r="H45" i="13"/>
  <c r="E44" i="15"/>
  <c r="N25" i="18"/>
  <c r="F16" i="12"/>
  <c r="F49" i="15"/>
  <c r="G6" i="11"/>
  <c r="P15" i="12"/>
  <c r="H10" i="13"/>
  <c r="O18" i="12"/>
  <c r="O11" i="5"/>
  <c r="G36" i="15"/>
  <c r="N22" i="18"/>
  <c r="H30" i="9"/>
  <c r="I19" i="11"/>
  <c r="F15" i="12"/>
  <c r="F50" i="15"/>
  <c r="D14" i="15"/>
  <c r="O13" i="5"/>
  <c r="G34" i="9"/>
  <c r="H15" i="10"/>
  <c r="I21" i="18"/>
  <c r="P21" i="5"/>
  <c r="E9" i="9"/>
  <c r="D19" i="7"/>
  <c r="G19" i="9"/>
  <c r="H26" i="13"/>
  <c r="I9" i="9" l="1"/>
  <c r="O7" i="5"/>
  <c r="N12" i="18"/>
  <c r="O25" i="5"/>
  <c r="O5" i="5"/>
  <c r="S18" i="12"/>
  <c r="N15" i="18"/>
  <c r="I44" i="15"/>
  <c r="I22" i="14"/>
  <c r="X13" i="12"/>
  <c r="I18" i="15"/>
  <c r="I9" i="19"/>
  <c r="P18" i="11"/>
  <c r="I45" i="15"/>
  <c r="J13" i="18"/>
  <c r="J34" i="18"/>
  <c r="P19" i="11"/>
  <c r="I40" i="9"/>
  <c r="X21" i="12"/>
  <c r="O16" i="18"/>
  <c r="J7" i="13"/>
  <c r="I22" i="19"/>
  <c r="K15" i="18"/>
  <c r="M25" i="5"/>
  <c r="M5" i="5"/>
  <c r="Q11" i="5"/>
  <c r="I16" i="14"/>
  <c r="K6" i="16"/>
  <c r="L6" i="16" s="1"/>
  <c r="G9" i="11"/>
  <c r="K19" i="16"/>
  <c r="L19" i="16" s="1"/>
  <c r="O9" i="5"/>
  <c r="F10" i="16"/>
  <c r="I46" i="15"/>
  <c r="Q10" i="12"/>
  <c r="I19" i="15"/>
  <c r="F12" i="18"/>
  <c r="W25" i="12"/>
  <c r="J12" i="11"/>
  <c r="J5" i="11"/>
  <c r="M13" i="18"/>
  <c r="M34" i="18"/>
  <c r="J15" i="18"/>
  <c r="D9" i="19"/>
  <c r="N13" i="12"/>
  <c r="F10" i="5"/>
  <c r="J49" i="13"/>
  <c r="H12" i="18"/>
  <c r="I51" i="15"/>
  <c r="J35" i="13"/>
  <c r="I36" i="15"/>
  <c r="N22" i="10"/>
  <c r="I18" i="7"/>
  <c r="J14" i="10"/>
  <c r="J7" i="11"/>
  <c r="J7" i="10"/>
  <c r="H34" i="18"/>
  <c r="H13" i="18"/>
  <c r="J38" i="13"/>
  <c r="G16" i="18"/>
  <c r="I14" i="14"/>
  <c r="F24" i="14"/>
  <c r="I10" i="5"/>
  <c r="X9" i="12"/>
  <c r="I45" i="9"/>
  <c r="I24" i="12"/>
  <c r="X14" i="12"/>
  <c r="I17" i="7"/>
  <c r="I20" i="7"/>
  <c r="I19" i="12"/>
  <c r="N7" i="12"/>
  <c r="I20" i="12"/>
  <c r="O18" i="18"/>
  <c r="H11" i="15"/>
  <c r="J45" i="13"/>
  <c r="D22" i="19"/>
  <c r="I47" i="15"/>
  <c r="J6" i="10"/>
  <c r="J12" i="19"/>
  <c r="D9" i="10"/>
  <c r="J50" i="13"/>
  <c r="P14" i="11"/>
  <c r="L10" i="12"/>
  <c r="P14" i="10"/>
  <c r="G9" i="19"/>
  <c r="K9" i="5"/>
  <c r="L9" i="5" s="1"/>
  <c r="S15" i="12"/>
  <c r="I6" i="15"/>
  <c r="J17" i="11"/>
  <c r="I22" i="9"/>
  <c r="P11" i="10"/>
  <c r="I12" i="15"/>
  <c r="E52" i="15"/>
  <c r="O34" i="18"/>
  <c r="O13" i="18"/>
  <c r="I30" i="9"/>
  <c r="H25" i="16"/>
  <c r="I35" i="15"/>
  <c r="J14" i="13"/>
  <c r="O9" i="11"/>
  <c r="I27" i="15"/>
  <c r="K18" i="16"/>
  <c r="L18" i="16" s="1"/>
  <c r="Q25" i="12"/>
  <c r="J21" i="19"/>
  <c r="D10" i="12"/>
  <c r="I20" i="9"/>
  <c r="F18" i="18"/>
  <c r="F52" i="13"/>
  <c r="J12" i="13"/>
  <c r="K7" i="5"/>
  <c r="L7" i="5" s="1"/>
  <c r="J12" i="18"/>
  <c r="I10" i="9"/>
  <c r="Q18" i="5"/>
  <c r="I24" i="9"/>
  <c r="I19" i="14"/>
  <c r="D11" i="9"/>
  <c r="I30" i="15"/>
  <c r="P17" i="11"/>
  <c r="X17" i="12"/>
  <c r="J20" i="13"/>
  <c r="J19" i="10"/>
  <c r="N25" i="5"/>
  <c r="N5" i="5"/>
  <c r="J25" i="13"/>
  <c r="I41" i="9"/>
  <c r="P10" i="10"/>
  <c r="L22" i="10"/>
  <c r="J13" i="13"/>
  <c r="M16" i="18"/>
  <c r="I51" i="9"/>
  <c r="J16" i="11"/>
  <c r="H10" i="12"/>
  <c r="I21" i="12"/>
  <c r="X22" i="12"/>
  <c r="I16" i="7"/>
  <c r="H11" i="13"/>
  <c r="M22" i="10"/>
  <c r="H9" i="10"/>
  <c r="I35" i="9"/>
  <c r="G24" i="7"/>
  <c r="I21" i="15"/>
  <c r="J20" i="11"/>
  <c r="I6" i="7"/>
  <c r="J13" i="10"/>
  <c r="J40" i="13"/>
  <c r="J12" i="10"/>
  <c r="M18" i="18"/>
  <c r="J8" i="13"/>
  <c r="I28" i="9"/>
  <c r="X23" i="12"/>
  <c r="K9" i="16"/>
  <c r="L9" i="16" s="1"/>
  <c r="I10" i="7"/>
  <c r="E24" i="7"/>
  <c r="J18" i="19"/>
  <c r="M9" i="11"/>
  <c r="E12" i="18"/>
  <c r="D11" i="13"/>
  <c r="X8" i="12"/>
  <c r="P5" i="11"/>
  <c r="Q15" i="5"/>
  <c r="M9" i="5"/>
  <c r="J39" i="13"/>
  <c r="I9" i="10"/>
  <c r="K8" i="16"/>
  <c r="L8" i="16" s="1"/>
  <c r="E18" i="18"/>
  <c r="S20" i="12"/>
  <c r="J22" i="13"/>
  <c r="I39" i="9"/>
  <c r="E16" i="18"/>
  <c r="F11" i="15"/>
  <c r="I14" i="7"/>
  <c r="I39" i="15"/>
  <c r="G25" i="12"/>
  <c r="K18" i="5"/>
  <c r="L18" i="5" s="1"/>
  <c r="F25" i="16"/>
  <c r="U10" i="12"/>
  <c r="X7" i="12"/>
  <c r="I49" i="9"/>
  <c r="G11" i="13"/>
  <c r="I29" i="9"/>
  <c r="E10" i="16"/>
  <c r="K16" i="16"/>
  <c r="L16" i="16" s="1"/>
  <c r="S17" i="12"/>
  <c r="K20" i="5"/>
  <c r="L20" i="5" s="1"/>
  <c r="J21" i="11"/>
  <c r="J42" i="13"/>
  <c r="K8" i="5"/>
  <c r="L8" i="5" s="1"/>
  <c r="S24" i="12"/>
  <c r="S21" i="12"/>
  <c r="I5" i="14"/>
  <c r="J15" i="10"/>
  <c r="J4" i="10"/>
  <c r="F9" i="10"/>
  <c r="K12" i="5"/>
  <c r="L12" i="5" s="1"/>
  <c r="J51" i="13"/>
  <c r="D9" i="7"/>
  <c r="P15" i="10"/>
  <c r="G22" i="19"/>
  <c r="J13" i="19"/>
  <c r="O8" i="5"/>
  <c r="J16" i="13"/>
  <c r="M8" i="5"/>
  <c r="Q14" i="5"/>
  <c r="P6" i="11"/>
  <c r="J8" i="11"/>
  <c r="I18" i="18"/>
  <c r="J5" i="10"/>
  <c r="O6" i="5"/>
  <c r="I17" i="14"/>
  <c r="D25" i="12"/>
  <c r="I14" i="15"/>
  <c r="P13" i="10"/>
  <c r="I8" i="9"/>
  <c r="P21" i="10"/>
  <c r="I13" i="12"/>
  <c r="J26" i="13"/>
  <c r="I12" i="18"/>
  <c r="J20" i="10"/>
  <c r="G22" i="11"/>
  <c r="I12" i="7"/>
  <c r="D9" i="14"/>
  <c r="D24" i="14"/>
  <c r="I41" i="15"/>
  <c r="I21" i="9"/>
  <c r="F24" i="7"/>
  <c r="I5" i="9"/>
  <c r="N5" i="12"/>
  <c r="J10" i="12"/>
  <c r="I48" i="15"/>
  <c r="J27" i="13"/>
  <c r="N16" i="12"/>
  <c r="X20" i="12"/>
  <c r="J4" i="11"/>
  <c r="F9" i="11"/>
  <c r="H9" i="19"/>
  <c r="T25" i="12"/>
  <c r="X11" i="12"/>
  <c r="D52" i="9"/>
  <c r="I46" i="9"/>
  <c r="I8" i="12"/>
  <c r="J5" i="13"/>
  <c r="J47" i="13"/>
  <c r="S16" i="12"/>
  <c r="P12" i="11"/>
  <c r="F52" i="9"/>
  <c r="O12" i="18"/>
  <c r="P7" i="11"/>
  <c r="K12" i="18"/>
  <c r="J16" i="19"/>
  <c r="T10" i="12"/>
  <c r="X5" i="12"/>
  <c r="D52" i="15"/>
  <c r="I5" i="12"/>
  <c r="E10" i="12"/>
  <c r="F25" i="5"/>
  <c r="I50" i="15"/>
  <c r="N9" i="12"/>
  <c r="H9" i="7"/>
  <c r="E9" i="7"/>
  <c r="I4" i="7"/>
  <c r="N21" i="12"/>
  <c r="P16" i="11"/>
  <c r="N9" i="5"/>
  <c r="Q12" i="5"/>
  <c r="R12" i="5" s="1"/>
  <c r="M6" i="5"/>
  <c r="I22" i="7"/>
  <c r="N13" i="18"/>
  <c r="N34" i="18"/>
  <c r="H52" i="13"/>
  <c r="M25" i="12"/>
  <c r="G9" i="10"/>
  <c r="H16" i="18"/>
  <c r="I31" i="15"/>
  <c r="Q13" i="5"/>
  <c r="M7" i="5"/>
  <c r="I15" i="12"/>
  <c r="F22" i="11"/>
  <c r="J10" i="11"/>
  <c r="G52" i="9"/>
  <c r="K13" i="18"/>
  <c r="K34" i="18"/>
  <c r="I23" i="14"/>
  <c r="W10" i="12"/>
  <c r="I42" i="9"/>
  <c r="I22" i="10"/>
  <c r="K10" i="12"/>
  <c r="J19" i="19"/>
  <c r="H10" i="5"/>
  <c r="I31" i="9"/>
  <c r="V25" i="12"/>
  <c r="J15" i="11"/>
  <c r="K16" i="18"/>
  <c r="I25" i="9"/>
  <c r="J32" i="13"/>
  <c r="N8" i="5"/>
  <c r="X6" i="12"/>
  <c r="K17" i="5"/>
  <c r="L17" i="5" s="1"/>
  <c r="I50" i="9"/>
  <c r="K23" i="16"/>
  <c r="L23" i="16" s="1"/>
  <c r="Q19" i="5"/>
  <c r="D24" i="7"/>
  <c r="I28" i="15"/>
  <c r="F9" i="7"/>
  <c r="I10" i="15"/>
  <c r="K17" i="16"/>
  <c r="L17" i="16" s="1"/>
  <c r="S7" i="12"/>
  <c r="F11" i="9"/>
  <c r="H22" i="19"/>
  <c r="F9" i="14"/>
  <c r="S9" i="12"/>
  <c r="J11" i="19"/>
  <c r="G11" i="15"/>
  <c r="F16" i="18"/>
  <c r="E25" i="16"/>
  <c r="I13" i="15"/>
  <c r="I20" i="14"/>
  <c r="I34" i="18"/>
  <c r="I13" i="18"/>
  <c r="J25" i="16"/>
  <c r="P15" i="11"/>
  <c r="D22" i="10"/>
  <c r="I25" i="15"/>
  <c r="J15" i="19"/>
  <c r="K12" i="16"/>
  <c r="L12" i="16" s="1"/>
  <c r="I22" i="11"/>
  <c r="J37" i="13"/>
  <c r="J18" i="13"/>
  <c r="J11" i="10"/>
  <c r="N14" i="12"/>
  <c r="D22" i="11"/>
  <c r="J16" i="10"/>
  <c r="H10" i="16"/>
  <c r="X19" i="12"/>
  <c r="K20" i="16"/>
  <c r="L20" i="16" s="1"/>
  <c r="K18" i="18"/>
  <c r="J21" i="10"/>
  <c r="I38" i="9"/>
  <c r="J10" i="16"/>
  <c r="I22" i="15"/>
  <c r="G12" i="18"/>
  <c r="I25" i="5"/>
  <c r="I37" i="9"/>
  <c r="E25" i="5"/>
  <c r="I49" i="15"/>
  <c r="J25" i="12"/>
  <c r="N11" i="12"/>
  <c r="K24" i="16"/>
  <c r="L24" i="16" s="1"/>
  <c r="N22" i="11"/>
  <c r="X16" i="12"/>
  <c r="H24" i="14"/>
  <c r="S6" i="12"/>
  <c r="G11" i="9"/>
  <c r="N6" i="5"/>
  <c r="J31" i="13"/>
  <c r="I13" i="9"/>
  <c r="Q24" i="5"/>
  <c r="I15" i="14"/>
  <c r="I23" i="9"/>
  <c r="X12" i="12"/>
  <c r="J4" i="19"/>
  <c r="F9" i="19"/>
  <c r="J19" i="11"/>
  <c r="H22" i="11"/>
  <c r="K14" i="16"/>
  <c r="L14" i="16" s="1"/>
  <c r="I16" i="15"/>
  <c r="J9" i="13"/>
  <c r="Q20" i="5"/>
  <c r="J21" i="13"/>
  <c r="E11" i="9"/>
  <c r="I4" i="9"/>
  <c r="G52" i="13"/>
  <c r="J33" i="13"/>
  <c r="K14" i="5"/>
  <c r="L14" i="5" s="1"/>
  <c r="H18" i="18"/>
  <c r="H15" i="18"/>
  <c r="I27" i="9"/>
  <c r="K23" i="5"/>
  <c r="L23" i="5" s="1"/>
  <c r="R25" i="12"/>
  <c r="G10" i="16"/>
  <c r="K5" i="16"/>
  <c r="F13" i="18"/>
  <c r="F34" i="18"/>
  <c r="I18" i="14"/>
  <c r="M15" i="18"/>
  <c r="S22" i="12"/>
  <c r="I42" i="15"/>
  <c r="I6" i="9"/>
  <c r="I13" i="7"/>
  <c r="I5" i="15"/>
  <c r="N16" i="18"/>
  <c r="M10" i="12"/>
  <c r="G25" i="16"/>
  <c r="K11" i="16"/>
  <c r="I32" i="15"/>
  <c r="J44" i="13"/>
  <c r="H24" i="7"/>
  <c r="P13" i="11"/>
  <c r="H52" i="15"/>
  <c r="K19" i="5"/>
  <c r="L19" i="5" s="1"/>
  <c r="I13" i="14"/>
  <c r="J6" i="19"/>
  <c r="I44" i="9"/>
  <c r="J48" i="13"/>
  <c r="P10" i="11"/>
  <c r="L22" i="11"/>
  <c r="P25" i="5"/>
  <c r="V10" i="12"/>
  <c r="I17" i="9"/>
  <c r="I15" i="15"/>
  <c r="X18" i="12"/>
  <c r="I37" i="15"/>
  <c r="I47" i="9"/>
  <c r="J25" i="5"/>
  <c r="P20" i="10"/>
  <c r="I5" i="7"/>
  <c r="J6" i="13"/>
  <c r="J14" i="11"/>
  <c r="J20" i="19"/>
  <c r="P12" i="10"/>
  <c r="I32" i="9"/>
  <c r="X15" i="12"/>
  <c r="H9" i="14"/>
  <c r="I8" i="15"/>
  <c r="J8" i="10"/>
  <c r="P21" i="11"/>
  <c r="G9" i="7"/>
  <c r="J13" i="11"/>
  <c r="I7" i="9"/>
  <c r="F52" i="15"/>
  <c r="N23" i="12"/>
  <c r="I9" i="12"/>
  <c r="D52" i="13"/>
  <c r="R10" i="12"/>
  <c r="I17" i="15"/>
  <c r="I43" i="15"/>
  <c r="I43" i="9"/>
  <c r="I23" i="12"/>
  <c r="P19" i="10"/>
  <c r="P17" i="10"/>
  <c r="Q21" i="5"/>
  <c r="I17" i="12"/>
  <c r="S13" i="12"/>
  <c r="I7" i="12"/>
  <c r="S5" i="12"/>
  <c r="O10" i="12"/>
  <c r="S14" i="12"/>
  <c r="S12" i="12"/>
  <c r="J24" i="13"/>
  <c r="K6" i="5"/>
  <c r="L6" i="5" s="1"/>
  <c r="P11" i="11"/>
  <c r="N17" i="12"/>
  <c r="P10" i="5"/>
  <c r="I25" i="16"/>
  <c r="J36" i="13"/>
  <c r="I12" i="14"/>
  <c r="E10" i="5"/>
  <c r="K15" i="5"/>
  <c r="L15" i="5" s="1"/>
  <c r="H52" i="9"/>
  <c r="K21" i="5"/>
  <c r="L21" i="5" s="1"/>
  <c r="O15" i="18"/>
  <c r="I33" i="9"/>
  <c r="I33" i="15"/>
  <c r="K24" i="5"/>
  <c r="L24" i="5" s="1"/>
  <c r="Q22" i="5"/>
  <c r="J30" i="13"/>
  <c r="I19" i="9"/>
  <c r="G15" i="18"/>
  <c r="U25" i="12"/>
  <c r="K22" i="16"/>
  <c r="L22" i="16" s="1"/>
  <c r="I16" i="18"/>
  <c r="J34" i="13"/>
  <c r="F15" i="18"/>
  <c r="S23" i="12"/>
  <c r="I11" i="7"/>
  <c r="I11" i="13"/>
  <c r="J8" i="19"/>
  <c r="I20" i="15"/>
  <c r="G25" i="5"/>
  <c r="K11" i="5"/>
  <c r="J41" i="13"/>
  <c r="S19" i="12"/>
  <c r="I21" i="14"/>
  <c r="N7" i="5"/>
  <c r="N12" i="12"/>
  <c r="E13" i="18"/>
  <c r="E34" i="18"/>
  <c r="E15" i="18"/>
  <c r="K22" i="5"/>
  <c r="L22" i="5" s="1"/>
  <c r="I16" i="9"/>
  <c r="J17" i="13"/>
  <c r="I26" i="15"/>
  <c r="N9" i="11"/>
  <c r="N15" i="12"/>
  <c r="H11" i="9"/>
  <c r="I9" i="15"/>
  <c r="N6" i="12"/>
  <c r="I12" i="12"/>
  <c r="I22" i="12"/>
  <c r="D11" i="15"/>
  <c r="J10" i="10"/>
  <c r="F22" i="10"/>
  <c r="N18" i="12"/>
  <c r="N19" i="12"/>
  <c r="J4" i="13"/>
  <c r="F11" i="13"/>
  <c r="J5" i="19"/>
  <c r="G13" i="18"/>
  <c r="G34" i="18"/>
  <c r="I4" i="14"/>
  <c r="E9" i="14"/>
  <c r="J15" i="13"/>
  <c r="J17" i="19"/>
  <c r="I6" i="14"/>
  <c r="P10" i="12"/>
  <c r="K21" i="16"/>
  <c r="L21" i="16" s="1"/>
  <c r="I23" i="7"/>
  <c r="S11" i="12"/>
  <c r="O25" i="12"/>
  <c r="Q23" i="5"/>
  <c r="G10" i="5"/>
  <c r="K5" i="5"/>
  <c r="I18" i="12"/>
  <c r="I36" i="9"/>
  <c r="P18" i="10"/>
  <c r="N8" i="12"/>
  <c r="J18" i="18"/>
  <c r="I14" i="9"/>
  <c r="K13" i="16"/>
  <c r="L13" i="16" s="1"/>
  <c r="K7" i="16"/>
  <c r="L7" i="16" s="1"/>
  <c r="J16" i="18"/>
  <c r="J18" i="10"/>
  <c r="F25" i="12"/>
  <c r="I11" i="14"/>
  <c r="I34" i="15"/>
  <c r="J7" i="19"/>
  <c r="G52" i="15"/>
  <c r="J11" i="11"/>
  <c r="I19" i="7"/>
  <c r="I7" i="14"/>
  <c r="J28" i="13"/>
  <c r="P8" i="11"/>
  <c r="I15" i="9"/>
  <c r="M12" i="18"/>
  <c r="J43" i="13"/>
  <c r="I7" i="15"/>
  <c r="I15" i="18"/>
  <c r="G18" i="18"/>
  <c r="I48" i="9"/>
  <c r="N22" i="12"/>
  <c r="I9" i="11"/>
  <c r="J10" i="5"/>
  <c r="J18" i="11"/>
  <c r="Q17" i="5"/>
  <c r="R17" i="5" s="1"/>
  <c r="K16" i="5"/>
  <c r="J6" i="11"/>
  <c r="O22" i="10"/>
  <c r="P16" i="10"/>
  <c r="I18" i="9"/>
  <c r="X24" i="12"/>
  <c r="J46" i="13"/>
  <c r="N24" i="12"/>
  <c r="I26" i="9"/>
  <c r="I23" i="15"/>
  <c r="G10" i="12"/>
  <c r="K25" i="12"/>
  <c r="N18" i="18"/>
  <c r="K15" i="16"/>
  <c r="L15" i="16" s="1"/>
  <c r="I6" i="12"/>
  <c r="I15" i="7"/>
  <c r="I40" i="15"/>
  <c r="G22" i="10"/>
  <c r="J19" i="13"/>
  <c r="K13" i="5"/>
  <c r="L13" i="5" s="1"/>
  <c r="I16" i="12"/>
  <c r="J17" i="10"/>
  <c r="E24" i="14"/>
  <c r="I10" i="14"/>
  <c r="L25" i="12"/>
  <c r="I8" i="7"/>
  <c r="I38" i="15"/>
  <c r="O22" i="11"/>
  <c r="H9" i="11"/>
  <c r="E11" i="15"/>
  <c r="I4" i="15"/>
  <c r="I21" i="7"/>
  <c r="N20" i="12"/>
  <c r="M22" i="11"/>
  <c r="I7" i="7"/>
  <c r="I14" i="12"/>
  <c r="I24" i="15"/>
  <c r="S8" i="12"/>
  <c r="G9" i="14"/>
  <c r="H22" i="10"/>
  <c r="D9" i="11"/>
  <c r="I52" i="13"/>
  <c r="J14" i="19"/>
  <c r="J10" i="19"/>
  <c r="F22" i="19"/>
  <c r="J23" i="13"/>
  <c r="I34" i="9"/>
  <c r="H25" i="5"/>
  <c r="F10" i="12"/>
  <c r="P20" i="11"/>
  <c r="J10" i="13"/>
  <c r="P4" i="11"/>
  <c r="L9" i="11"/>
  <c r="J29" i="13"/>
  <c r="I8" i="14"/>
  <c r="P25" i="12"/>
  <c r="G24" i="14"/>
  <c r="I10" i="16"/>
  <c r="E25" i="12"/>
  <c r="I11" i="12"/>
  <c r="I12" i="9"/>
  <c r="E52" i="9"/>
  <c r="I29" i="15"/>
  <c r="H25" i="12"/>
  <c r="I24" i="14" l="1"/>
  <c r="P9" i="11"/>
  <c r="J9" i="11"/>
  <c r="I19" i="18"/>
  <c r="Q9" i="5"/>
  <c r="R9" i="5" s="1"/>
  <c r="R18" i="5"/>
  <c r="R21" i="5"/>
  <c r="K19" i="18"/>
  <c r="G19" i="18"/>
  <c r="I24" i="7"/>
  <c r="K25" i="16"/>
  <c r="L25" i="16" s="1"/>
  <c r="L11" i="16"/>
  <c r="I11" i="15"/>
  <c r="J11" i="13"/>
  <c r="J9" i="19"/>
  <c r="H19" i="18"/>
  <c r="J19" i="18"/>
  <c r="I52" i="9"/>
  <c r="J22" i="11"/>
  <c r="O19" i="18"/>
  <c r="P22" i="10"/>
  <c r="O10" i="5"/>
  <c r="L5" i="5"/>
  <c r="K10" i="5"/>
  <c r="L10" i="5" s="1"/>
  <c r="R22" i="5"/>
  <c r="J9" i="10"/>
  <c r="R15" i="5"/>
  <c r="L11" i="5"/>
  <c r="K25" i="5"/>
  <c r="L25" i="5" s="1"/>
  <c r="R20" i="5"/>
  <c r="S25" i="12"/>
  <c r="I9" i="14"/>
  <c r="I10" i="12"/>
  <c r="X25" i="12"/>
  <c r="J52" i="13"/>
  <c r="F19" i="18"/>
  <c r="I52" i="15"/>
  <c r="N19" i="18"/>
  <c r="Q6" i="5"/>
  <c r="R6" i="5" s="1"/>
  <c r="I25" i="12"/>
  <c r="P22" i="11"/>
  <c r="R24" i="5"/>
  <c r="R19" i="5"/>
  <c r="Q7" i="5"/>
  <c r="R7" i="5" s="1"/>
  <c r="X10" i="12"/>
  <c r="N10" i="12"/>
  <c r="R14" i="5"/>
  <c r="N10" i="5"/>
  <c r="R11" i="5"/>
  <c r="Q25" i="5"/>
  <c r="M19" i="18"/>
  <c r="R23" i="5"/>
  <c r="J22" i="19"/>
  <c r="J22" i="10"/>
  <c r="S10" i="12"/>
  <c r="L5" i="16"/>
  <c r="K10" i="16"/>
  <c r="L10" i="16" s="1"/>
  <c r="I9" i="7"/>
  <c r="E19" i="18"/>
  <c r="R16" i="5"/>
  <c r="L16" i="5"/>
  <c r="I11" i="9"/>
  <c r="N25" i="12"/>
  <c r="R13" i="5"/>
  <c r="Q8" i="5"/>
  <c r="R8" i="5" s="1"/>
  <c r="M10" i="5"/>
  <c r="Q5" i="5"/>
  <c r="R5" i="5" l="1"/>
  <c r="Q10" i="5"/>
  <c r="R10" i="5" s="1"/>
  <c r="R25" i="5"/>
</calcChain>
</file>

<file path=xl/sharedStrings.xml><?xml version="1.0" encoding="utf-8"?>
<sst xmlns="http://schemas.openxmlformats.org/spreadsheetml/2006/main" count="1638" uniqueCount="293">
  <si>
    <t>DATA</t>
  </si>
  <si>
    <t>Address</t>
  </si>
  <si>
    <t>Select Quarter:</t>
  </si>
  <si>
    <t>Date</t>
  </si>
  <si>
    <t>Data (Y/N)</t>
  </si>
  <si>
    <t>Y</t>
  </si>
  <si>
    <t>Quarter 1</t>
  </si>
  <si>
    <t>Q Work Sheet</t>
  </si>
  <si>
    <t>Quarter 2</t>
  </si>
  <si>
    <t>Header Row</t>
  </si>
  <si>
    <t>Quarter 3</t>
  </si>
  <si>
    <t>Header Row 2</t>
  </si>
  <si>
    <t>Quarter 4</t>
  </si>
  <si>
    <t>Data</t>
  </si>
  <si>
    <t>Rows</t>
  </si>
  <si>
    <t>Columns</t>
  </si>
  <si>
    <t>OrgID</t>
  </si>
  <si>
    <t>REL_D</t>
  </si>
  <si>
    <t>IND</t>
  </si>
  <si>
    <t xml:space="preserve"> -</t>
  </si>
  <si>
    <t>NwID</t>
  </si>
  <si>
    <t>Select Practice</t>
  </si>
  <si>
    <t>DN Team</t>
  </si>
  <si>
    <t>Patch</t>
  </si>
  <si>
    <t>Network</t>
  </si>
  <si>
    <t>Y01291</t>
  </si>
  <si>
    <t>Chingford Medical Practice</t>
  </si>
  <si>
    <t>WF-2</t>
  </si>
  <si>
    <t>F86627</t>
  </si>
  <si>
    <t>Churchill Medical Centre</t>
  </si>
  <si>
    <t>F86078</t>
  </si>
  <si>
    <t>The Ridgeway Surgery</t>
  </si>
  <si>
    <t>F86700</t>
  </si>
  <si>
    <t>Kings Head Medical Practice</t>
  </si>
  <si>
    <t>WF-1</t>
  </si>
  <si>
    <t>F86664</t>
  </si>
  <si>
    <t>Larkshall Medical Centre</t>
  </si>
  <si>
    <t>F86616</t>
  </si>
  <si>
    <t>Old Church Surgery</t>
  </si>
  <si>
    <t>F86638</t>
  </si>
  <si>
    <t>The Microfaculty</t>
  </si>
  <si>
    <t>F86011</t>
  </si>
  <si>
    <t>The Manor Practice</t>
  </si>
  <si>
    <t>WF-3</t>
  </si>
  <si>
    <t>F86036</t>
  </si>
  <si>
    <t>The Allum Medical Centre</t>
  </si>
  <si>
    <t>WF-4</t>
  </si>
  <si>
    <t>F86038</t>
  </si>
  <si>
    <t>Sma Medical Centre</t>
  </si>
  <si>
    <t>F86044</t>
  </si>
  <si>
    <t xml:space="preserve"> Crawley Road Medical Centre</t>
  </si>
  <si>
    <t>F86696</t>
  </si>
  <si>
    <t>Francis Road Medical Centre</t>
  </si>
  <si>
    <t>F86621</t>
  </si>
  <si>
    <t>Green Man Medical Centre</t>
  </si>
  <si>
    <t>WF-5</t>
  </si>
  <si>
    <t>F86712</t>
  </si>
  <si>
    <t>Hampton Medical Centre</t>
  </si>
  <si>
    <t>F86045</t>
  </si>
  <si>
    <t>High Road Surgery</t>
  </si>
  <si>
    <t>F86701</t>
  </si>
  <si>
    <t>Kiyani Medical Practice</t>
  </si>
  <si>
    <t>F86650</t>
  </si>
  <si>
    <t>Lime Tree Surgery</t>
  </si>
  <si>
    <t>F86625</t>
  </si>
  <si>
    <t>LL Medical Care (Agarwal &amp; Agrwal Practice)</t>
  </si>
  <si>
    <t>F86666</t>
  </si>
  <si>
    <t>The Harrow Road Surgery</t>
  </si>
  <si>
    <t>F86705</t>
  </si>
  <si>
    <t>The Langthorne Sharma Family Practice</t>
  </si>
  <si>
    <t>F86088</t>
  </si>
  <si>
    <t>The Lyndhurst Surgery</t>
  </si>
  <si>
    <t>Y02585</t>
  </si>
  <si>
    <t>The Orient Practice</t>
  </si>
  <si>
    <t>F86074</t>
  </si>
  <si>
    <t>Leyton Healthcare (Oliver Road)</t>
  </si>
  <si>
    <t>F86018</t>
  </si>
  <si>
    <t>The Ecclesbourne Practice</t>
  </si>
  <si>
    <t>F86607</t>
  </si>
  <si>
    <t>Addison Road Medical Practice</t>
  </si>
  <si>
    <t>WF-6</t>
  </si>
  <si>
    <t>F86708</t>
  </si>
  <si>
    <t>Claremont Medical Centre</t>
  </si>
  <si>
    <t>F86001</t>
  </si>
  <si>
    <t xml:space="preserve"> The Firs</t>
  </si>
  <si>
    <t>F86005</t>
  </si>
  <si>
    <t xml:space="preserve"> The Penryhn Surgery</t>
  </si>
  <si>
    <t>F86086</t>
  </si>
  <si>
    <t>Dr Dhital Practice</t>
  </si>
  <si>
    <t>F86006</t>
  </si>
  <si>
    <t>Seymour Medical Centre</t>
  </si>
  <si>
    <t>WF-7</t>
  </si>
  <si>
    <t>F86626</t>
  </si>
  <si>
    <t>Dr Shantir Practice</t>
  </si>
  <si>
    <t>F86030</t>
  </si>
  <si>
    <t xml:space="preserve"> Queens Road Medical Centre</t>
  </si>
  <si>
    <t>F86062</t>
  </si>
  <si>
    <t>Grove Surgery</t>
  </si>
  <si>
    <t>F86679</t>
  </si>
  <si>
    <t>Higham Hill Medical Centre</t>
  </si>
  <si>
    <t>Y01839</t>
  </si>
  <si>
    <t>Lime Tree &amp; Sinnott Healthcare Ltd</t>
  </si>
  <si>
    <t>F86058</t>
  </si>
  <si>
    <t>St James Medical Practice Ltd</t>
  </si>
  <si>
    <t>F86689</t>
  </si>
  <si>
    <t>The Bailey Practice</t>
  </si>
  <si>
    <t>F86644</t>
  </si>
  <si>
    <t>Waltham Forest Community &amp; Family Health Services Ltd</t>
  </si>
  <si>
    <t>F86026</t>
  </si>
  <si>
    <t>Forest Surgery</t>
  </si>
  <si>
    <t>F86004</t>
  </si>
  <si>
    <t>Handsworth Medical Centre</t>
  </si>
  <si>
    <t>AUDIT_T</t>
  </si>
  <si>
    <t>X</t>
  </si>
  <si>
    <t>AUDIT_DD</t>
  </si>
  <si>
    <t>AUDIT_C</t>
  </si>
  <si>
    <t>00-00</t>
  </si>
  <si>
    <t>IND markers:</t>
  </si>
  <si>
    <t>{</t>
  </si>
  <si>
    <t>}</t>
  </si>
  <si>
    <t>1st IND</t>
  </si>
  <si>
    <t xml:space="preserve"> 9b1F (XX-Place) N2</t>
  </si>
  <si>
    <t>9b1G (B-by-B) N6</t>
  </si>
  <si>
    <t>RED: Search IND+Titles don't match</t>
  </si>
  <si>
    <t>1st Title</t>
  </si>
  <si>
    <t>Total</t>
  </si>
  <si>
    <t>NIS06-M02</t>
  </si>
  <si>
    <t>NIS06-M03</t>
  </si>
  <si>
    <t>NIS06-M06</t>
  </si>
  <si>
    <t>NIS06-M07</t>
  </si>
  <si>
    <t>NIS06-M08a</t>
  </si>
  <si>
    <t>NIS06-M10a</t>
  </si>
  <si>
    <t>NIS06-M10c</t>
  </si>
  <si>
    <t>NIS06-M16</t>
  </si>
  <si>
    <t>NIS06-M20</t>
  </si>
  <si>
    <t>06-M01a</t>
  </si>
  <si>
    <t>NIS06-M17</t>
  </si>
  <si>
    <t>NIS06-M17QT</t>
  </si>
  <si>
    <t>Network ID</t>
  </si>
  <si>
    <t>Network / Practice</t>
  </si>
  <si>
    <t>NACS</t>
  </si>
  <si>
    <t>Listsize</t>
  </si>
  <si>
    <t>patient  15-24 yrs</t>
  </si>
  <si>
    <t>Q1</t>
  </si>
  <si>
    <t>Q2</t>
  </si>
  <si>
    <t>Q3</t>
  </si>
  <si>
    <t>Q4</t>
  </si>
  <si>
    <t>QTotal</t>
  </si>
  <si>
    <t>NetworkID</t>
  </si>
  <si>
    <t>%</t>
  </si>
  <si>
    <t>Chlamydia Positive **</t>
  </si>
  <si>
    <t>Specifcation</t>
  </si>
  <si>
    <t>NIS06-M019QT</t>
  </si>
  <si>
    <t xml:space="preserve">HIV dx, Pt Notification &amp; Referral 2019 - 2020 </t>
  </si>
  <si>
    <t>Implant Removal</t>
  </si>
  <si>
    <t>Implant Insertion</t>
  </si>
  <si>
    <t>IUCD/Mirena/Jaydes Removal</t>
  </si>
  <si>
    <t>IUCD/Mirena/Jaydes insertion</t>
  </si>
  <si>
    <t>Chingford/ Walthamstow</t>
  </si>
  <si>
    <t>Chingford E4</t>
  </si>
  <si>
    <t>Leyton Collaborative</t>
  </si>
  <si>
    <t>Forest Integrated Health</t>
  </si>
  <si>
    <t>South Leytonstone</t>
  </si>
  <si>
    <t>Central Walthamstow</t>
  </si>
  <si>
    <t>Walthamstow West</t>
  </si>
  <si>
    <t>Chlamydia dx, Pt Notification &amp; follow up 2019-2020</t>
  </si>
  <si>
    <t>Herpes/Warts dx, Pt Notification &amp; Referral 2019 - 2020</t>
  </si>
  <si>
    <t>-</t>
  </si>
  <si>
    <t xml:space="preserve">Practices highlighted in grey currently do not have data available </t>
  </si>
  <si>
    <t>NIS06-M10aQT</t>
  </si>
  <si>
    <t>NIS06-M07QT</t>
  </si>
  <si>
    <t>NIS06-M10cQT</t>
  </si>
  <si>
    <t>NIS06-M08aQT</t>
  </si>
  <si>
    <t>Chlamydia dx, Pt Notification &amp; follow up</t>
  </si>
  <si>
    <t xml:space="preserve">      HIV dx, Pt Notification &amp; Referral</t>
  </si>
  <si>
    <t>NIS06-M02QT</t>
  </si>
  <si>
    <t>NIS06-M20QT</t>
  </si>
  <si>
    <t>Herpes/Warts dx, Pt Notification &amp; Referral</t>
  </si>
  <si>
    <t>NIS06-M18</t>
  </si>
  <si>
    <t>06-M01</t>
  </si>
  <si>
    <t>NIS06-M18QT%</t>
  </si>
  <si>
    <t>NIS06-M24</t>
  </si>
  <si>
    <t>NIS06-M24QT</t>
  </si>
  <si>
    <t>NIS06-M24QT%</t>
  </si>
  <si>
    <t>Chlamydia  Screen **</t>
  </si>
  <si>
    <t>NIS06-M19</t>
  </si>
  <si>
    <t>Chlamydia Screen **</t>
  </si>
  <si>
    <t>NIS06-M06QT</t>
  </si>
  <si>
    <t>Age exclude 15-24 *</t>
  </si>
  <si>
    <t xml:space="preserve">In service </t>
  </si>
  <si>
    <t>N</t>
  </si>
  <si>
    <t>InService</t>
  </si>
  <si>
    <t>Hep B/Syphilis/Gonorrhoea Pt Notification &amp; Referral</t>
  </si>
  <si>
    <t>Age 15-24 *</t>
  </si>
  <si>
    <t>NIS06-M17QT%</t>
  </si>
  <si>
    <t>Summary</t>
  </si>
  <si>
    <t>IUCD fitting</t>
  </si>
  <si>
    <t>IUCD removal</t>
  </si>
  <si>
    <t>Implant fitting</t>
  </si>
  <si>
    <t>Implant removal</t>
  </si>
  <si>
    <t>Blood test</t>
  </si>
  <si>
    <t>Managing positive - HIV</t>
  </si>
  <si>
    <t>Completed course of Hep B vaccine &amp; post vaccine check</t>
  </si>
  <si>
    <t>Tariffs</t>
  </si>
  <si>
    <t>Managing positive STI (all except HIV)</t>
  </si>
  <si>
    <t>Chlamydia/ Gonorrhoea screening for 15-24 year olds</t>
  </si>
  <si>
    <t>Chlamydia/ Gonorrhoea screening for other ages</t>
  </si>
  <si>
    <t>NIS06-M21</t>
  </si>
  <si>
    <t>condom issued</t>
  </si>
  <si>
    <r>
      <t xml:space="preserve">Select a Quarter  </t>
    </r>
    <r>
      <rPr>
        <b/>
        <sz val="16"/>
        <color rgb="FF0070C0"/>
        <rFont val="Calibri"/>
        <family val="2"/>
        <scheme val="minor"/>
      </rPr>
      <t>&gt;&gt;</t>
    </r>
  </si>
  <si>
    <t>GP Name</t>
  </si>
  <si>
    <t xml:space="preserve">Addison Road Medical Practice – Dr Cooney </t>
  </si>
  <si>
    <t>Handsworth Medical Practice</t>
  </si>
  <si>
    <t>Larkshall Medical Centre - Dr S Kumar  </t>
  </si>
  <si>
    <t>The Firs</t>
  </si>
  <si>
    <t>Harrow Road GP Practice</t>
  </si>
  <si>
    <t>Lyndhurst Surgery</t>
  </si>
  <si>
    <t>The Old Church Surgery</t>
  </si>
  <si>
    <t>Phillips &amp; Patel Surgery (Seymour Medical Centre)</t>
  </si>
  <si>
    <t>IUCD/Mirena/Jaydess Insertion &amp; Removal  2022-2023</t>
  </si>
  <si>
    <t>Implant insertion &amp; Removal  2022-2023</t>
  </si>
  <si>
    <t>{WF_SHLARC-Q1} Sexual Health &amp; LARC</t>
  </si>
  <si>
    <t>Last Run:</t>
  </si>
  <si>
    <t>Population Count</t>
  </si>
  <si>
    <t>Search</t>
  </si>
  <si>
    <t>{00-00} Listsize</t>
  </si>
  <si>
    <t>{NIS06-M02} Chlamydia dx, Pt Notification &amp; Follow Up (PAYMENT) [Q1]</t>
  </si>
  <si>
    <t>{NIS06-M03} Herpes / Warts dx, Pt Notification &amp; Ref (PAYMENT) [Q1]</t>
  </si>
  <si>
    <t>{NIS06-M06} Hep B Vacinne &amp; Post-Vacc Test (PAYMENT) [Q1]</t>
  </si>
  <si>
    <t>{NIS06-M07} Implant Insertion (PAYMENT) [Q1]</t>
  </si>
  <si>
    <t>{NIS06-M08a} IUCD/Mirena/Jaydess Insertion (PAYMENT) [Q1]</t>
  </si>
  <si>
    <t>{NIS06-M10a} IUCD/Mirena/Jaydess Removal (PAYMENT) [Q1]</t>
  </si>
  <si>
    <t>{NIS06-M10c} Implant Removed (PAYMENT) [Q1]</t>
  </si>
  <si>
    <t>{NIS06-M16} STI dx, Pt Notification &amp; Referral (PAYMENT) [Q1]</t>
  </si>
  <si>
    <t>{NIS06-M17} Chlamydia &amp; Gonorrhoea Screening excl. 15-24years (PAYMENT) [Q1]</t>
  </si>
  <si>
    <t>{NIS06-M18} Chlamydia &amp; Gonorrhoea Screening 15-24years (PAYMENT) [Q1]</t>
  </si>
  <si>
    <t>{NIS06-M19} HIV, Hep B, syphil Screening (PAYMENT) [Q1]</t>
  </si>
  <si>
    <t>{NIS06-M20} HIV dx, Pt Notification &amp; Referral (PAYMENT) [Q1]</t>
  </si>
  <si>
    <t>{NIS06-M21} Condoms Issued (PAYMENT) [Q1]</t>
  </si>
  <si>
    <t>{06-M01a} age 15-24yrs</t>
  </si>
  <si>
    <t>Males</t>
  </si>
  <si>
    <t>Organisation Code</t>
  </si>
  <si>
    <t>Relative Date:</t>
  </si>
  <si>
    <t>Females</t>
  </si>
  <si>
    <t>{WF_SHLARC-Q2} Sexual Health &amp; LARC</t>
  </si>
  <si>
    <t>{NIS06-M02} Chlamydia dx, Pt Notification &amp; Follow Up (PAYMENT) [Q2]</t>
  </si>
  <si>
    <t>{NIS06-M03} Herpes / Warts dx, Pt Notification &amp; Ref (PAYMENT) [Q2]</t>
  </si>
  <si>
    <t>{NIS06-M06} Hep B Vacinne &amp; Post-Vacc Test (PAYMENT) [Q2]</t>
  </si>
  <si>
    <t>{NIS06-M07} Implant Insertion (PAYMENT) [Q2]</t>
  </si>
  <si>
    <t>{NIS06-M08a} IUCD/Mirena/Jaydess Insertion (PAYMENT) [Q2]</t>
  </si>
  <si>
    <t>{NIS06-M10a} IUCD/Mirena/Jaydess Removal (PAYMENT) [Q2]</t>
  </si>
  <si>
    <t>{NIS06-M10c} Implant Removed (PAYMENT) [Q2]</t>
  </si>
  <si>
    <t>{NIS06-M16} STI dx, Pt Notification &amp; Referral (PAYMENT) [Q2]</t>
  </si>
  <si>
    <t>{NIS06-M17} Chlamydia &amp; Gonorrhoea Screening excl. 15-24years (PAYMENT) [Q2]</t>
  </si>
  <si>
    <t>{NIS06-M18} Chlamydia &amp; Gonorrhoea Screening 15-24years (PAYMENT) [Q2]</t>
  </si>
  <si>
    <t>{NIS06-M19} HIV, Hep B, syphil Screening (PAYMENT) [Q2]</t>
  </si>
  <si>
    <t>{NIS06-M20} HIV dx, Pt Notification &amp; Referral (PAYMENT) [Q2]</t>
  </si>
  <si>
    <t>{NIS06-M21} Condoms Issued (PAYMENT) [Q2]</t>
  </si>
  <si>
    <t>Chlamydia &amp; Gonorrhoea  Screening (all ages excluding  15 - 24 yrs ) 2022 - 2023</t>
  </si>
  <si>
    <t>15-24 Years Chlamydia  Screening  2022 - 2023</t>
  </si>
  <si>
    <t>* Number of patients aged 15-24 years registered with practices in the network on 1st April 2021</t>
  </si>
  <si>
    <t>HIV, Hep B, Syphil Screening  2022-2023</t>
  </si>
  <si>
    <t>Hep B Vaccine &amp; Post-Vacc Test  2022-2023</t>
  </si>
  <si>
    <t>STI dx, PT Notification &amp; Referral 2022-2023</t>
  </si>
  <si>
    <t>Condom Issued (2022 - 2023)</t>
  </si>
  <si>
    <t>{WF_SHLARC-Q3} Sexual Health &amp; LARC</t>
  </si>
  <si>
    <t>{NIS06-M02} Chlamydia dx, Pt Notification &amp; Follow Up (PAYMENT) [Q3]</t>
  </si>
  <si>
    <t>{NIS06-M03} Herpes / Warts dx, Pt Notification &amp; Ref (PAYMENT) [Q3]</t>
  </si>
  <si>
    <t>{NIS06-M06} Hep B Vacinne &amp; Post-Vacc Test (PAYMENT) [Q3]</t>
  </si>
  <si>
    <t>{NIS06-M07} Implant Insertion (PAYMENT) [Q3]</t>
  </si>
  <si>
    <t>{NIS06-M08a} IUCD/Mirena/Jaydess Insertion (PAYMENT) [Q3]</t>
  </si>
  <si>
    <t>{NIS06-M10a} IUCD/Mirena/Jaydess Removal (PAYMENT) [Q3]</t>
  </si>
  <si>
    <t>{NIS06-M10c} Implant Removed (PAYMENT) [Q3]</t>
  </si>
  <si>
    <t>{NIS06-M16} STI dx, Pt Notification &amp; Referral (PAYMENT) [Q3]</t>
  </si>
  <si>
    <t>{NIS06-M17} Chlamydia &amp; Gonorrhoea Screening excl. 15-24years (PAYMENT) [Q3]</t>
  </si>
  <si>
    <t>{NIS06-M18} Chlamydia &amp; Gonorrhoea Screening 15-24years (PAYMENT) [Q3]</t>
  </si>
  <si>
    <t>{NIS06-M19} HIV, Hep B, syphil Screening (PAYMENT) [Q3]</t>
  </si>
  <si>
    <t>{NIS06-M20} HIV dx, Pt Notification &amp; Referral (PAYMENT) [Q3]</t>
  </si>
  <si>
    <t>{NIS06-M21} Condoms Issued (PAYMENT) [Q3]</t>
  </si>
  <si>
    <t>{WF_SHLARC-Q4} Sexual Health &amp; LARC</t>
  </si>
  <si>
    <t>{NIS06-M02} Chlamydia dx, Pt Notification &amp; Follow Up (PAYMENT) [Q4]</t>
  </si>
  <si>
    <t>{NIS06-M03} Herpes / Warts dx, Pt Notification &amp; Ref (PAYMENT) [Q4]</t>
  </si>
  <si>
    <t>{NIS06-M06} Hep B Vacinne &amp; Post-Vacc Test (PAYMENT) [Q4]</t>
  </si>
  <si>
    <t>{NIS06-M07} Implant Insertion (PAYMENT) [Q4]</t>
  </si>
  <si>
    <t>{NIS06-M08a} IUCD/Mirena/Jaydess Insertion (PAYMENT) [Q4]</t>
  </si>
  <si>
    <t>{NIS06-M10a} IUCD/Mirena/Jaydess Removal (PAYMENT) [Q4]</t>
  </si>
  <si>
    <t>{NIS06-M10c} Implant Removed (PAYMENT) [Q4]</t>
  </si>
  <si>
    <t>{NIS06-M16} STI dx, Pt Notification &amp; Referral (PAYMENT) [Q4]</t>
  </si>
  <si>
    <t>{NIS06-M17} Chlamydia &amp; Gonorrhoea Screening excl. 15-24years (PAYMENT) [Q4]</t>
  </si>
  <si>
    <t>{NIS06-M18} Chlamydia &amp; Gonorrhoea Screening 15-24years (PAYMENT) [Q4]</t>
  </si>
  <si>
    <t>{NIS06-M19} HIV, Hep B, syphil Screening (PAYMENT) [Q4]</t>
  </si>
  <si>
    <t>{NIS06-M20} HIV dx, Pt Notification &amp; Referral (PAYMENT) [Q4]</t>
  </si>
  <si>
    <t>{NIS06-M21} Condoms Issued (PAYMENT) [Q4]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</si>
</sst>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£&quot;#,##0;[Red]\-&quot;£&quot;#,##0"/>
    <numFmt numFmtId="164" formatCode="dd/mm/yyyy;@"/>
    <numFmt numFmtId="165" formatCode="d\.m\.yy;@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1"/>
      <color rgb="FF000000"/>
      <name val="Calibri"/>
      <family val="2"/>
    </font>
    <font>
      <sz val="11"/>
      <color theme="8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4" tint="0.79998168889431442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7" tint="0.39997558519241921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7" tint="-0.249977111117893"/>
      <name val="Calibri"/>
      <family val="2"/>
      <scheme val="minor"/>
    </font>
    <font>
      <sz val="10"/>
      <name val="Arial"/>
      <family val="2"/>
    </font>
    <font>
      <sz val="10"/>
      <color theme="1" tint="0.499984740745262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11"/>
      <color theme="1" tint="0.499984740745262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4" tint="0.79998168889431442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rgb="FF0070C0"/>
      <name val="Calibri"/>
      <family val="2"/>
      <scheme val="minor"/>
    </font>
    <font>
      <sz val="10"/>
      <color theme="4" tint="0.39997558519241921"/>
      <name val="Calibri"/>
      <family val="2"/>
      <scheme val="minor"/>
    </font>
    <font>
      <sz val="10"/>
      <color rgb="FF8F82F2"/>
      <name val="Calibri"/>
      <family val="2"/>
      <scheme val="minor"/>
    </font>
    <font>
      <b/>
      <sz val="10"/>
      <color rgb="FF8F82F2"/>
      <name val="Calibri"/>
      <family val="2"/>
      <scheme val="minor"/>
    </font>
    <font>
      <sz val="10"/>
      <color rgb="FF7030A0"/>
      <name val="Calibri"/>
      <family val="2"/>
      <scheme val="minor"/>
    </font>
    <font>
      <sz val="10"/>
      <color rgb="FFFF00FF"/>
      <name val="Calibri"/>
      <family val="2"/>
      <scheme val="minor"/>
    </font>
    <font>
      <sz val="10"/>
      <color rgb="FFD4588D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10"/>
      <color theme="3" tint="-0.249977111117893"/>
      <name val="Calibri"/>
      <family val="2"/>
      <scheme val="minor"/>
    </font>
    <font>
      <sz val="10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 tint="0.249977111117893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0070C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26"/>
      <color theme="4" tint="-0.499984740745262"/>
      <name val="Calibri"/>
      <family val="2"/>
      <scheme val="minor"/>
    </font>
    <font>
      <b/>
      <sz val="28"/>
      <color theme="4" tint="-0.499984740745262"/>
      <name val="Calibri"/>
      <family val="2"/>
      <scheme val="minor"/>
    </font>
    <font>
      <b/>
      <sz val="10"/>
      <color theme="7" tint="-0.499984740745262"/>
      <name val="Calibri"/>
      <family val="2"/>
      <scheme val="minor"/>
    </font>
    <font>
      <sz val="10"/>
      <color theme="7" tint="-0.499984740745262"/>
      <name val="Calibri"/>
      <family val="2"/>
      <scheme val="minor"/>
    </font>
    <font>
      <sz val="10"/>
      <color theme="8" tint="0.59999389629810485"/>
      <name val="Calibri"/>
      <family val="2"/>
      <scheme val="minor"/>
    </font>
    <font>
      <sz val="12"/>
      <color rgb="FF000000"/>
      <name val="Arial"/>
      <family val="2"/>
    </font>
    <font>
      <sz val="12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4EEA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85FF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8F82F2"/>
        <bgColor indexed="64"/>
      </patternFill>
    </fill>
    <fill>
      <patternFill patternType="solid">
        <fgColor rgb="FFD7D2FA"/>
        <bgColor indexed="64"/>
      </patternFill>
    </fill>
    <fill>
      <patternFill patternType="solid">
        <fgColor rgb="FFB381D9"/>
        <bgColor indexed="64"/>
      </patternFill>
    </fill>
    <fill>
      <patternFill patternType="solid">
        <fgColor rgb="FFFFBDFF"/>
        <bgColor indexed="64"/>
      </patternFill>
    </fill>
    <fill>
      <patternFill patternType="solid">
        <fgColor rgb="FFDE7CA6"/>
        <bgColor indexed="64"/>
      </patternFill>
    </fill>
    <fill>
      <patternFill patternType="solid">
        <fgColor rgb="FFECB6CD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006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rgb="FFACB9CA"/>
        <bgColor indexed="64"/>
      </patternFill>
    </fill>
  </fills>
  <borders count="1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1454817346722"/>
      </right>
      <top style="thin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4506668294322"/>
      </top>
      <bottom/>
      <diagonal/>
    </border>
    <border>
      <left/>
      <right/>
      <top/>
      <bottom style="thin">
        <color theme="7" tint="0.39994506668294322"/>
      </bottom>
      <diagonal/>
    </border>
    <border>
      <left style="thin">
        <color rgb="FFFFC000"/>
      </left>
      <right/>
      <top/>
      <bottom/>
      <diagonal/>
    </border>
    <border>
      <left/>
      <right/>
      <top/>
      <bottom style="thin">
        <color rgb="FFFFC000"/>
      </bottom>
      <diagonal/>
    </border>
    <border>
      <left/>
      <right style="thin">
        <color rgb="FFFFC409"/>
      </right>
      <top/>
      <bottom/>
      <diagonal/>
    </border>
    <border>
      <left/>
      <right style="thin">
        <color theme="8" tint="0.39994506668294322"/>
      </right>
      <top/>
      <bottom/>
      <diagonal/>
    </border>
    <border>
      <left/>
      <right style="thin">
        <color theme="8" tint="0.39994506668294322"/>
      </right>
      <top style="thin">
        <color theme="7" tint="0.39994506668294322"/>
      </top>
      <bottom/>
      <diagonal/>
    </border>
    <border>
      <left style="thin">
        <color theme="8" tint="0.39994506668294322"/>
      </left>
      <right/>
      <top style="thin">
        <color theme="8" tint="0.39994506668294322"/>
      </top>
      <bottom/>
      <diagonal/>
    </border>
    <border>
      <left style="thin">
        <color theme="7" tint="0.39991454817346722"/>
      </left>
      <right/>
      <top style="thin">
        <color theme="8" tint="0.39994506668294322"/>
      </top>
      <bottom/>
      <diagonal/>
    </border>
    <border>
      <left/>
      <right/>
      <top style="thin">
        <color theme="8" tint="0.39994506668294322"/>
      </top>
      <bottom/>
      <diagonal/>
    </border>
    <border>
      <left style="thin">
        <color theme="8" tint="0.39991454817346722"/>
      </left>
      <right style="thin">
        <color theme="8" tint="0.39994506668294322"/>
      </right>
      <top/>
      <bottom/>
      <diagonal/>
    </border>
    <border>
      <left style="thin">
        <color theme="7" tint="0.39991454817346722"/>
      </left>
      <right style="thin">
        <color theme="7" tint="0.39988402966399123"/>
      </right>
      <top/>
      <bottom/>
      <diagonal/>
    </border>
    <border>
      <left style="thin">
        <color theme="7" tint="0.39991454817346722"/>
      </left>
      <right style="thin">
        <color theme="7" tint="0.39988402966399123"/>
      </right>
      <top style="thin">
        <color theme="7" tint="0.39994506668294322"/>
      </top>
      <bottom/>
      <diagonal/>
    </border>
    <border>
      <left style="thin">
        <color theme="8" tint="0.39994506668294322"/>
      </left>
      <right/>
      <top style="thin">
        <color theme="8" tint="0.39991454817346722"/>
      </top>
      <bottom/>
      <diagonal/>
    </border>
    <border>
      <left/>
      <right/>
      <top style="thin">
        <color theme="8" tint="0.39991454817346722"/>
      </top>
      <bottom/>
      <diagonal/>
    </border>
    <border>
      <left style="thin">
        <color theme="8" tint="0.39994506668294322"/>
      </left>
      <right style="thin">
        <color theme="8" tint="0.39994506668294322"/>
      </right>
      <top/>
      <bottom/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4506668294322"/>
      </top>
      <bottom/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1454817346722"/>
      </top>
      <bottom/>
      <diagonal/>
    </border>
    <border>
      <left style="thin">
        <color rgb="FFFFC409"/>
      </left>
      <right style="thin">
        <color rgb="FFFFC409"/>
      </right>
      <top/>
      <bottom/>
      <diagonal/>
    </border>
    <border>
      <left style="thin">
        <color rgb="FFFFC409"/>
      </left>
      <right style="thin">
        <color rgb="FFFFC409"/>
      </right>
      <top style="thin">
        <color theme="7" tint="0.39994506668294322"/>
      </top>
      <bottom/>
      <diagonal/>
    </border>
    <border>
      <left style="thin">
        <color theme="8" tint="0.39994506668294322"/>
      </left>
      <right/>
      <top/>
      <bottom/>
      <diagonal/>
    </border>
    <border>
      <left style="thin">
        <color theme="7" tint="0.39994506668294322"/>
      </left>
      <right style="thin">
        <color theme="8" tint="0.39994506668294322"/>
      </right>
      <top/>
      <bottom/>
      <diagonal/>
    </border>
    <border>
      <left style="thin">
        <color theme="7" tint="0.39994506668294322"/>
      </left>
      <right style="thin">
        <color theme="8" tint="0.39994506668294322"/>
      </right>
      <top style="thin">
        <color theme="7" tint="0.39994506668294322"/>
      </top>
      <bottom/>
      <diagonal/>
    </border>
    <border>
      <left style="thin">
        <color theme="7" tint="0.39991454817346722"/>
      </left>
      <right style="thin">
        <color theme="7" tint="0.39994506668294322"/>
      </right>
      <top/>
      <bottom/>
      <diagonal/>
    </border>
    <border>
      <left style="thin">
        <color theme="7" tint="0.39991454817346722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8" tint="0.39991454817346722"/>
      </left>
      <right style="thin">
        <color theme="8" tint="0.39994506668294322"/>
      </right>
      <top style="thin">
        <color theme="8" tint="0.39994506668294322"/>
      </top>
      <bottom/>
      <diagonal/>
    </border>
    <border>
      <left style="thin">
        <color theme="8" tint="0.39991454817346722"/>
      </left>
      <right style="thin">
        <color theme="8" tint="0.39994506668294322"/>
      </right>
      <top style="thin">
        <color theme="8" tint="0.39991454817346722"/>
      </top>
      <bottom/>
      <diagonal/>
    </border>
    <border>
      <left style="thin">
        <color theme="2" tint="-9.9948118533890809E-2"/>
      </left>
      <right/>
      <top style="thin">
        <color theme="2" tint="-9.9948118533890809E-2"/>
      </top>
      <bottom/>
      <diagonal/>
    </border>
    <border>
      <left/>
      <right/>
      <top style="thin">
        <color theme="2" tint="-9.9948118533890809E-2"/>
      </top>
      <bottom/>
      <diagonal/>
    </border>
    <border>
      <left/>
      <right style="thin">
        <color theme="2" tint="-9.9948118533890809E-2"/>
      </right>
      <top style="thin">
        <color theme="2" tint="-9.9948118533890809E-2"/>
      </top>
      <bottom/>
      <diagonal/>
    </border>
    <border>
      <left style="thin">
        <color theme="2" tint="-9.9948118533890809E-2"/>
      </left>
      <right/>
      <top/>
      <bottom/>
      <diagonal/>
    </border>
    <border>
      <left/>
      <right style="thin">
        <color theme="2" tint="-9.9948118533890809E-2"/>
      </right>
      <top/>
      <bottom/>
      <diagonal/>
    </border>
    <border>
      <left style="thin">
        <color theme="2" tint="-9.9948118533890809E-2"/>
      </left>
      <right/>
      <top style="thin">
        <color theme="7" tint="0.39994506668294322"/>
      </top>
      <bottom/>
      <diagonal/>
    </border>
    <border>
      <left style="thin">
        <color theme="2" tint="-9.9948118533890809E-2"/>
      </left>
      <right/>
      <top/>
      <bottom style="thin">
        <color theme="2" tint="-9.9948118533890809E-2"/>
      </bottom>
      <diagonal/>
    </border>
    <border>
      <left/>
      <right/>
      <top/>
      <bottom style="thin">
        <color theme="2" tint="-9.9948118533890809E-2"/>
      </bottom>
      <diagonal/>
    </border>
    <border>
      <left/>
      <right style="thin">
        <color theme="2" tint="-9.9948118533890809E-2"/>
      </right>
      <top/>
      <bottom style="thin">
        <color theme="2" tint="-9.9948118533890809E-2"/>
      </bottom>
      <diagonal/>
    </border>
    <border>
      <left style="thin">
        <color theme="2" tint="-0.24994659260841701"/>
      </left>
      <right/>
      <top style="thin">
        <color theme="2" tint="-0.24994659260841701"/>
      </top>
      <bottom/>
      <diagonal/>
    </border>
    <border>
      <left/>
      <right/>
      <top style="thin">
        <color theme="2" tint="-0.24994659260841701"/>
      </top>
      <bottom/>
      <diagonal/>
    </border>
    <border>
      <left/>
      <right style="thin">
        <color theme="2" tint="-0.24994659260841701"/>
      </right>
      <top style="thin">
        <color theme="2" tint="-0.24994659260841701"/>
      </top>
      <bottom/>
      <diagonal/>
    </border>
    <border>
      <left style="thin">
        <color theme="2" tint="-0.24994659260841701"/>
      </left>
      <right/>
      <top/>
      <bottom/>
      <diagonal/>
    </border>
    <border>
      <left/>
      <right style="thin">
        <color theme="2" tint="-0.24994659260841701"/>
      </right>
      <top/>
      <bottom/>
      <diagonal/>
    </border>
    <border>
      <left style="thin">
        <color theme="2" tint="-0.24994659260841701"/>
      </left>
      <right/>
      <top style="thin">
        <color theme="7" tint="0.39994506668294322"/>
      </top>
      <bottom/>
      <diagonal/>
    </border>
    <border>
      <left style="thin">
        <color theme="2" tint="-0.24994659260841701"/>
      </left>
      <right/>
      <top/>
      <bottom style="thin">
        <color theme="2" tint="-0.24994659260841701"/>
      </bottom>
      <diagonal/>
    </border>
    <border>
      <left/>
      <right/>
      <top/>
      <bottom style="thin">
        <color theme="2" tint="-0.24994659260841701"/>
      </bottom>
      <diagonal/>
    </border>
    <border>
      <left/>
      <right style="thin">
        <color theme="2" tint="-0.24994659260841701"/>
      </right>
      <top/>
      <bottom style="thin">
        <color theme="2" tint="-0.24994659260841701"/>
      </bottom>
      <diagonal/>
    </border>
    <border>
      <left/>
      <right style="thin">
        <color rgb="FFFFC000"/>
      </right>
      <top/>
      <bottom/>
      <diagonal/>
    </border>
    <border>
      <left/>
      <right style="thin">
        <color rgb="FFFFC000"/>
      </right>
      <top/>
      <bottom style="thin">
        <color theme="7" tint="0.39994506668294322"/>
      </bottom>
      <diagonal/>
    </border>
    <border>
      <left style="thin">
        <color rgb="FFFFC000"/>
      </left>
      <right/>
      <top/>
      <bottom style="thin">
        <color theme="7" tint="0.39994506668294322"/>
      </bottom>
      <diagonal/>
    </border>
    <border>
      <left/>
      <right style="thin">
        <color theme="4" tint="0.39994506668294322"/>
      </right>
      <top/>
      <bottom/>
      <diagonal/>
    </border>
    <border>
      <left/>
      <right/>
      <top style="thin">
        <color theme="4" tint="0.39994506668294322"/>
      </top>
      <bottom/>
      <diagonal/>
    </border>
    <border>
      <left/>
      <right style="thin">
        <color theme="4" tint="0.39994506668294322"/>
      </right>
      <top style="thin">
        <color theme="4" tint="0.39994506668294322"/>
      </top>
      <bottom/>
      <diagonal/>
    </border>
    <border>
      <left style="thin">
        <color rgb="FF8F82F2"/>
      </left>
      <right style="thin">
        <color rgb="FF8F82F2"/>
      </right>
      <top style="thin">
        <color rgb="FF8F82F2"/>
      </top>
      <bottom/>
      <diagonal/>
    </border>
    <border>
      <left style="thin">
        <color rgb="FF8F82F2"/>
      </left>
      <right/>
      <top style="thin">
        <color rgb="FF8F82F2"/>
      </top>
      <bottom/>
      <diagonal/>
    </border>
    <border>
      <left/>
      <right/>
      <top style="thin">
        <color rgb="FF8F82F2"/>
      </top>
      <bottom/>
      <diagonal/>
    </border>
    <border>
      <left/>
      <right style="thin">
        <color rgb="FF8F82F2"/>
      </right>
      <top/>
      <bottom/>
      <diagonal/>
    </border>
    <border>
      <left style="thin">
        <color theme="7" tint="0.39994506668294322"/>
      </left>
      <right style="thin">
        <color rgb="FF8F82F2"/>
      </right>
      <top/>
      <bottom/>
      <diagonal/>
    </border>
    <border>
      <left style="thin">
        <color rgb="FF8F82F2"/>
      </left>
      <right style="thin">
        <color rgb="FF8F82F2"/>
      </right>
      <top/>
      <bottom/>
      <diagonal/>
    </border>
    <border>
      <left/>
      <right style="thin">
        <color rgb="FF8F82F2"/>
      </right>
      <top style="thin">
        <color rgb="FF8F82F2"/>
      </top>
      <bottom/>
      <diagonal/>
    </border>
    <border>
      <left style="thin">
        <color rgb="FFFFC000"/>
      </left>
      <right style="thin">
        <color rgb="FF8F82F2"/>
      </right>
      <top/>
      <bottom/>
      <diagonal/>
    </border>
    <border>
      <left style="thin">
        <color rgb="FFFFC000"/>
      </left>
      <right style="thin">
        <color rgb="FF8F82F2"/>
      </right>
      <top style="thin">
        <color theme="7" tint="0.39994506668294322"/>
      </top>
      <bottom/>
      <diagonal/>
    </border>
    <border>
      <left style="thin">
        <color rgb="FFB381D9"/>
      </left>
      <right/>
      <top/>
      <bottom/>
      <diagonal/>
    </border>
    <border>
      <left style="thin">
        <color rgb="FFB381D9"/>
      </left>
      <right style="thin">
        <color rgb="FFB381D9"/>
      </right>
      <top style="thin">
        <color rgb="FFB381D9"/>
      </top>
      <bottom/>
      <diagonal/>
    </border>
    <border>
      <left style="thin">
        <color rgb="FFB381D9"/>
      </left>
      <right/>
      <top style="thin">
        <color rgb="FFB381D9"/>
      </top>
      <bottom/>
      <diagonal/>
    </border>
    <border>
      <left/>
      <right/>
      <top style="thin">
        <color rgb="FFB381D9"/>
      </top>
      <bottom/>
      <diagonal/>
    </border>
    <border>
      <left/>
      <right style="thin">
        <color rgb="FFB381D9"/>
      </right>
      <top/>
      <bottom/>
      <diagonal/>
    </border>
    <border>
      <left/>
      <right style="thin">
        <color rgb="FFB381D9"/>
      </right>
      <top style="thin">
        <color rgb="FFB381D9"/>
      </top>
      <bottom/>
      <diagonal/>
    </border>
    <border>
      <left style="thin">
        <color rgb="FFB381D9"/>
      </left>
      <right style="thin">
        <color rgb="FFB381D9"/>
      </right>
      <top/>
      <bottom/>
      <diagonal/>
    </border>
    <border>
      <left style="thin">
        <color rgb="FFFFC000"/>
      </left>
      <right style="thin">
        <color rgb="FFB381D9"/>
      </right>
      <top/>
      <bottom/>
      <diagonal/>
    </border>
    <border>
      <left style="thin">
        <color rgb="FFFFC000"/>
      </left>
      <right style="thin">
        <color rgb="FFB381D9"/>
      </right>
      <top style="thin">
        <color theme="7" tint="0.39994506668294322"/>
      </top>
      <bottom/>
      <diagonal/>
    </border>
    <border>
      <left style="thin">
        <color rgb="FFFF85FF"/>
      </left>
      <right/>
      <top/>
      <bottom/>
      <diagonal/>
    </border>
    <border>
      <left style="thin">
        <color rgb="FFFF85FF"/>
      </left>
      <right style="thin">
        <color rgb="FFFF85FF"/>
      </right>
      <top style="thin">
        <color rgb="FFFF85FF"/>
      </top>
      <bottom/>
      <diagonal/>
    </border>
    <border>
      <left style="thin">
        <color rgb="FFFF85FF"/>
      </left>
      <right/>
      <top style="thin">
        <color rgb="FFFF85FF"/>
      </top>
      <bottom/>
      <diagonal/>
    </border>
    <border>
      <left/>
      <right/>
      <top style="thin">
        <color rgb="FFFF85FF"/>
      </top>
      <bottom/>
      <diagonal/>
    </border>
    <border>
      <left/>
      <right style="thin">
        <color rgb="FFFF85FF"/>
      </right>
      <top/>
      <bottom/>
      <diagonal/>
    </border>
    <border>
      <left/>
      <right style="thin">
        <color rgb="FFFF85FF"/>
      </right>
      <top style="thin">
        <color rgb="FFFF85FF"/>
      </top>
      <bottom/>
      <diagonal/>
    </border>
    <border>
      <left style="thin">
        <color rgb="FFFF85FF"/>
      </left>
      <right style="thin">
        <color rgb="FFFF85FF"/>
      </right>
      <top/>
      <bottom/>
      <diagonal/>
    </border>
    <border>
      <left/>
      <right style="thin">
        <color theme="8" tint="0.39994506668294322"/>
      </right>
      <top style="thin">
        <color theme="4" tint="0.39994506668294322"/>
      </top>
      <bottom/>
      <diagonal/>
    </border>
    <border>
      <left/>
      <right style="thin">
        <color rgb="FFD4588D"/>
      </right>
      <top/>
      <bottom/>
      <diagonal/>
    </border>
    <border>
      <left style="thin">
        <color theme="8" tint="0.39994506668294322"/>
      </left>
      <right/>
      <top style="thin">
        <color rgb="FFD4588D"/>
      </top>
      <bottom/>
      <diagonal/>
    </border>
    <border>
      <left/>
      <right/>
      <top style="thin">
        <color rgb="FFD4588D"/>
      </top>
      <bottom/>
      <diagonal/>
    </border>
    <border>
      <left/>
      <right style="thin">
        <color rgb="FFD4588D"/>
      </right>
      <top style="thin">
        <color rgb="FFD4588D"/>
      </top>
      <bottom/>
      <diagonal/>
    </border>
    <border>
      <left/>
      <right style="thin">
        <color rgb="FFFF85FF"/>
      </right>
      <top style="thin">
        <color rgb="FFD4588D"/>
      </top>
      <bottom/>
      <diagonal/>
    </border>
    <border>
      <left style="thin">
        <color rgb="FFFF85FF"/>
      </left>
      <right/>
      <top/>
      <bottom style="thin">
        <color rgb="FFFF85FF"/>
      </bottom>
      <diagonal/>
    </border>
    <border>
      <left/>
      <right/>
      <top/>
      <bottom style="thin">
        <color rgb="FFFF85FF"/>
      </bottom>
      <diagonal/>
    </border>
    <border>
      <left/>
      <right style="thin">
        <color rgb="FFFF85FF"/>
      </right>
      <top/>
      <bottom style="thin">
        <color rgb="FFFF85FF"/>
      </bottom>
      <diagonal/>
    </border>
    <border>
      <left/>
      <right/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Dashed">
        <color theme="0" tint="-0.499984740745262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Dashed">
        <color theme="0" tint="-0.499984740745262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/>
      <bottom/>
      <diagonal/>
    </border>
    <border>
      <left/>
      <right style="thin">
        <color theme="0" tint="-0.34998626667073579"/>
      </right>
      <top/>
      <bottom style="mediumDashed">
        <color theme="0" tint="-0.499984740745262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Dashed">
        <color theme="0" tint="-0.499984740745262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mediumDashed">
        <color theme="0" tint="-0.34998626667073579"/>
      </right>
      <top style="thin">
        <color theme="0" tint="-0.34998626667073579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mediumDashed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Dashed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Dashed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Dashed">
        <color theme="0" tint="-0.34998626667073579"/>
      </right>
      <top style="mediumDashed">
        <color theme="0" tint="-0.499984740745262"/>
      </top>
      <bottom style="mediumDashed">
        <color theme="0" tint="-0.499984740745262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8" fillId="0" borderId="0"/>
  </cellStyleXfs>
  <cellXfs count="402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left" vertical="center"/>
    </xf>
    <xf numFmtId="0" fontId="0" fillId="2" borderId="0" xfId="0" applyFill="1"/>
    <xf numFmtId="0" fontId="3" fillId="3" borderId="0" xfId="0" applyFont="1" applyFill="1"/>
    <xf numFmtId="0" fontId="0" fillId="0" borderId="1" xfId="0" applyBorder="1"/>
    <xf numFmtId="0" fontId="0" fillId="0" borderId="0" xfId="0" applyAlignment="1">
      <alignment horizontal="left" vertical="center"/>
    </xf>
    <xf numFmtId="14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right"/>
    </xf>
    <xf numFmtId="0" fontId="4" fillId="3" borderId="0" xfId="0" applyFont="1" applyFill="1"/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7" fillId="3" borderId="0" xfId="0" applyFont="1" applyFill="1"/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14" fontId="0" fillId="0" borderId="0" xfId="0" applyNumberFormat="1" applyAlignment="1">
      <alignment horizontal="center"/>
    </xf>
    <xf numFmtId="164" fontId="0" fillId="0" borderId="0" xfId="0" applyNumberFormat="1" applyAlignment="1">
      <alignment horizontal="right"/>
    </xf>
    <xf numFmtId="0" fontId="5" fillId="4" borderId="2" xfId="0" applyFont="1" applyFill="1" applyBorder="1"/>
    <xf numFmtId="0" fontId="5" fillId="4" borderId="3" xfId="0" applyFont="1" applyFill="1" applyBorder="1"/>
    <xf numFmtId="9" fontId="0" fillId="0" borderId="0" xfId="0" applyNumberFormat="1" applyAlignment="1">
      <alignment horizontal="right"/>
    </xf>
    <xf numFmtId="0" fontId="3" fillId="5" borderId="0" xfId="0" applyFont="1" applyFill="1" applyAlignment="1">
      <alignment vertical="top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14" fontId="3" fillId="6" borderId="0" xfId="0" applyNumberFormat="1" applyFont="1" applyFill="1"/>
    <xf numFmtId="0" fontId="0" fillId="6" borderId="0" xfId="0" applyFill="1"/>
    <xf numFmtId="0" fontId="0" fillId="6" borderId="0" xfId="0" applyFill="1" applyAlignment="1">
      <alignment horizontal="center"/>
    </xf>
    <xf numFmtId="0" fontId="3" fillId="6" borderId="0" xfId="0" applyFont="1" applyFill="1"/>
    <xf numFmtId="49" fontId="0" fillId="0" borderId="1" xfId="0" applyNumberFormat="1" applyBorder="1"/>
    <xf numFmtId="14" fontId="0" fillId="6" borderId="4" xfId="0" applyNumberFormat="1" applyFill="1" applyBorder="1"/>
    <xf numFmtId="0" fontId="0" fillId="6" borderId="4" xfId="0" applyFill="1" applyBorder="1"/>
    <xf numFmtId="0" fontId="0" fillId="6" borderId="4" xfId="0" applyFill="1" applyBorder="1" applyAlignment="1">
      <alignment horizontal="center"/>
    </xf>
    <xf numFmtId="0" fontId="9" fillId="6" borderId="5" xfId="0" applyFont="1" applyFill="1" applyBorder="1"/>
    <xf numFmtId="14" fontId="0" fillId="6" borderId="6" xfId="0" applyNumberFormat="1" applyFill="1" applyBorder="1" applyAlignment="1">
      <alignment vertical="top" wrapText="1"/>
    </xf>
    <xf numFmtId="14" fontId="0" fillId="6" borderId="0" xfId="0" applyNumberFormat="1" applyFill="1" applyAlignment="1">
      <alignment vertical="top" wrapText="1"/>
    </xf>
    <xf numFmtId="0" fontId="0" fillId="6" borderId="7" xfId="0" applyFill="1" applyBorder="1" applyAlignment="1">
      <alignment vertical="top" wrapText="1"/>
    </xf>
    <xf numFmtId="0" fontId="0" fillId="6" borderId="6" xfId="0" applyFill="1" applyBorder="1" applyAlignment="1">
      <alignment vertical="top" wrapText="1"/>
    </xf>
    <xf numFmtId="0" fontId="2" fillId="6" borderId="7" xfId="0" applyFont="1" applyFill="1" applyBorder="1" applyAlignment="1">
      <alignment vertical="top"/>
    </xf>
    <xf numFmtId="0" fontId="9" fillId="6" borderId="7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14" fontId="0" fillId="0" borderId="0" xfId="0" applyNumberFormat="1" applyAlignment="1">
      <alignment vertical="top" wrapText="1"/>
    </xf>
    <xf numFmtId="14" fontId="0" fillId="6" borderId="8" xfId="0" applyNumberFormat="1" applyFill="1" applyBorder="1"/>
    <xf numFmtId="22" fontId="0" fillId="0" borderId="0" xfId="0" applyNumberFormat="1"/>
    <xf numFmtId="15" fontId="0" fillId="0" borderId="0" xfId="0" applyNumberFormat="1"/>
    <xf numFmtId="14" fontId="0" fillId="0" borderId="0" xfId="0" applyNumberFormat="1"/>
    <xf numFmtId="0" fontId="10" fillId="7" borderId="0" xfId="0" applyFont="1" applyFill="1" applyAlignment="1">
      <alignment horizontal="left" vertical="center"/>
    </xf>
    <xf numFmtId="0" fontId="11" fillId="7" borderId="0" xfId="0" applyFont="1" applyFill="1"/>
    <xf numFmtId="0" fontId="12" fillId="7" borderId="0" xfId="0" applyFont="1" applyFill="1" applyAlignment="1">
      <alignment horizontal="right"/>
    </xf>
    <xf numFmtId="0" fontId="13" fillId="5" borderId="0" xfId="0" applyFont="1" applyFill="1" applyAlignment="1">
      <alignment vertical="center"/>
    </xf>
    <xf numFmtId="0" fontId="13" fillId="5" borderId="0" xfId="0" applyFont="1" applyFill="1" applyAlignment="1">
      <alignment horizontal="right" vertical="center"/>
    </xf>
    <xf numFmtId="0" fontId="13" fillId="5" borderId="9" xfId="0" applyFont="1" applyFill="1" applyBorder="1" applyAlignment="1">
      <alignment horizontal="right" vertical="center"/>
    </xf>
    <xf numFmtId="0" fontId="13" fillId="8" borderId="0" xfId="0" applyFont="1" applyFill="1"/>
    <xf numFmtId="165" fontId="14" fillId="8" borderId="0" xfId="0" applyNumberFormat="1" applyFont="1" applyFill="1" applyAlignment="1">
      <alignment horizontal="right"/>
    </xf>
    <xf numFmtId="165" fontId="14" fillId="8" borderId="9" xfId="0" applyNumberFormat="1" applyFont="1" applyFill="1" applyBorder="1" applyAlignment="1">
      <alignment horizontal="right"/>
    </xf>
    <xf numFmtId="0" fontId="13" fillId="8" borderId="9" xfId="0" applyFont="1" applyFill="1" applyBorder="1" applyAlignment="1">
      <alignment horizontal="right"/>
    </xf>
    <xf numFmtId="0" fontId="15" fillId="7" borderId="0" xfId="0" applyFont="1" applyFill="1" applyAlignment="1">
      <alignment horizontal="right"/>
    </xf>
    <xf numFmtId="0" fontId="11" fillId="7" borderId="0" xfId="0" applyFont="1" applyFill="1" applyAlignment="1">
      <alignment horizontal="right"/>
    </xf>
    <xf numFmtId="0" fontId="13" fillId="8" borderId="11" xfId="0" applyFont="1" applyFill="1" applyBorder="1"/>
    <xf numFmtId="0" fontId="13" fillId="8" borderId="12" xfId="0" applyFont="1" applyFill="1" applyBorder="1" applyAlignment="1">
      <alignment horizontal="right"/>
    </xf>
    <xf numFmtId="0" fontId="13" fillId="8" borderId="11" xfId="0" applyFont="1" applyFill="1" applyBorder="1" applyAlignment="1">
      <alignment horizontal="right"/>
    </xf>
    <xf numFmtId="0" fontId="10" fillId="8" borderId="11" xfId="0" applyFont="1" applyFill="1" applyBorder="1" applyAlignment="1">
      <alignment horizontal="right"/>
    </xf>
    <xf numFmtId="0" fontId="10" fillId="8" borderId="12" xfId="0" applyFont="1" applyFill="1" applyBorder="1" applyAlignment="1">
      <alignment horizontal="right"/>
    </xf>
    <xf numFmtId="0" fontId="11" fillId="7" borderId="10" xfId="0" applyFont="1" applyFill="1" applyBorder="1" applyAlignment="1">
      <alignment horizontal="right"/>
    </xf>
    <xf numFmtId="0" fontId="13" fillId="8" borderId="13" xfId="0" applyFont="1" applyFill="1" applyBorder="1" applyAlignment="1">
      <alignment horizontal="right"/>
    </xf>
    <xf numFmtId="0" fontId="16" fillId="7" borderId="0" xfId="0" applyFont="1" applyFill="1" applyAlignment="1">
      <alignment vertical="center"/>
    </xf>
    <xf numFmtId="0" fontId="5" fillId="7" borderId="0" xfId="0" applyFont="1" applyFill="1" applyAlignment="1">
      <alignment horizontal="center"/>
    </xf>
    <xf numFmtId="0" fontId="0" fillId="7" borderId="0" xfId="0" applyFill="1"/>
    <xf numFmtId="0" fontId="13" fillId="9" borderId="0" xfId="0" applyFont="1" applyFill="1" applyAlignment="1">
      <alignment horizontal="right" vertical="center"/>
    </xf>
    <xf numFmtId="0" fontId="13" fillId="9" borderId="10" xfId="0" applyFont="1" applyFill="1" applyBorder="1" applyAlignment="1">
      <alignment horizontal="right" vertical="center"/>
    </xf>
    <xf numFmtId="0" fontId="13" fillId="9" borderId="0" xfId="0" applyFont="1" applyFill="1"/>
    <xf numFmtId="0" fontId="13" fillId="8" borderId="0" xfId="0" applyFont="1" applyFill="1" applyAlignment="1">
      <alignment horizontal="left"/>
    </xf>
    <xf numFmtId="0" fontId="13" fillId="8" borderId="0" xfId="0" applyFont="1" applyFill="1" applyAlignment="1">
      <alignment horizontal="right"/>
    </xf>
    <xf numFmtId="165" fontId="17" fillId="9" borderId="0" xfId="0" applyNumberFormat="1" applyFont="1" applyFill="1" applyAlignment="1">
      <alignment horizontal="right" vertical="center"/>
    </xf>
    <xf numFmtId="0" fontId="11" fillId="9" borderId="14" xfId="0" applyFont="1" applyFill="1" applyBorder="1"/>
    <xf numFmtId="0" fontId="11" fillId="9" borderId="11" xfId="0" applyFont="1" applyFill="1" applyBorder="1"/>
    <xf numFmtId="0" fontId="13" fillId="9" borderId="11" xfId="0" applyFont="1" applyFill="1" applyBorder="1"/>
    <xf numFmtId="0" fontId="13" fillId="8" borderId="16" xfId="0" applyFont="1" applyFill="1" applyBorder="1" applyAlignment="1">
      <alignment horizontal="right"/>
    </xf>
    <xf numFmtId="0" fontId="15" fillId="7" borderId="0" xfId="2" applyFont="1" applyFill="1"/>
    <xf numFmtId="14" fontId="11" fillId="7" borderId="0" xfId="0" applyNumberFormat="1" applyFont="1" applyFill="1" applyAlignment="1">
      <alignment horizontal="left"/>
    </xf>
    <xf numFmtId="0" fontId="13" fillId="7" borderId="17" xfId="0" applyFont="1" applyFill="1" applyBorder="1"/>
    <xf numFmtId="0" fontId="11" fillId="7" borderId="17" xfId="0" applyFont="1" applyFill="1" applyBorder="1"/>
    <xf numFmtId="0" fontId="11" fillId="7" borderId="17" xfId="0" applyFont="1" applyFill="1" applyBorder="1" applyAlignment="1">
      <alignment horizontal="right"/>
    </xf>
    <xf numFmtId="0" fontId="0" fillId="7" borderId="0" xfId="0" applyFill="1" applyAlignment="1">
      <alignment horizontal="right"/>
    </xf>
    <xf numFmtId="0" fontId="11" fillId="7" borderId="18" xfId="0" applyFont="1" applyFill="1" applyBorder="1" applyAlignment="1">
      <alignment horizontal="right"/>
    </xf>
    <xf numFmtId="0" fontId="19" fillId="7" borderId="0" xfId="0" applyFont="1" applyFill="1"/>
    <xf numFmtId="0" fontId="19" fillId="7" borderId="0" xfId="0" applyFont="1" applyFill="1" applyAlignment="1">
      <alignment horizontal="right"/>
    </xf>
    <xf numFmtId="0" fontId="20" fillId="7" borderId="0" xfId="0" applyFont="1" applyFill="1"/>
    <xf numFmtId="0" fontId="0" fillId="0" borderId="19" xfId="0" applyBorder="1"/>
    <xf numFmtId="0" fontId="20" fillId="0" borderId="19" xfId="0" applyFont="1" applyBorder="1"/>
    <xf numFmtId="0" fontId="21" fillId="0" borderId="19" xfId="0" applyFont="1" applyBorder="1"/>
    <xf numFmtId="0" fontId="24" fillId="10" borderId="0" xfId="0" applyFont="1" applyFill="1" applyAlignment="1">
      <alignment horizontal="right" vertical="center"/>
    </xf>
    <xf numFmtId="0" fontId="24" fillId="10" borderId="0" xfId="0" applyFont="1" applyFill="1" applyAlignment="1">
      <alignment horizontal="right"/>
    </xf>
    <xf numFmtId="0" fontId="13" fillId="11" borderId="0" xfId="0" applyFont="1" applyFill="1" applyAlignment="1">
      <alignment horizontal="right"/>
    </xf>
    <xf numFmtId="165" fontId="25" fillId="11" borderId="0" xfId="0" applyNumberFormat="1" applyFont="1" applyFill="1" applyAlignment="1">
      <alignment horizontal="right"/>
    </xf>
    <xf numFmtId="0" fontId="24" fillId="10" borderId="21" xfId="0" applyFont="1" applyFill="1" applyBorder="1" applyAlignment="1">
      <alignment horizontal="right" vertical="center"/>
    </xf>
    <xf numFmtId="10" fontId="11" fillId="7" borderId="21" xfId="1" applyNumberFormat="1" applyFont="1" applyFill="1" applyBorder="1" applyAlignment="1">
      <alignment horizontal="right"/>
    </xf>
    <xf numFmtId="0" fontId="11" fillId="7" borderId="21" xfId="0" applyFont="1" applyFill="1" applyBorder="1" applyAlignment="1">
      <alignment horizontal="right"/>
    </xf>
    <xf numFmtId="0" fontId="13" fillId="11" borderId="23" xfId="0" applyFont="1" applyFill="1" applyBorder="1" applyAlignment="1">
      <alignment horizontal="right"/>
    </xf>
    <xf numFmtId="0" fontId="13" fillId="11" borderId="24" xfId="0" applyFont="1" applyFill="1" applyBorder="1" applyAlignment="1">
      <alignment horizontal="right"/>
    </xf>
    <xf numFmtId="0" fontId="13" fillId="11" borderId="25" xfId="0" applyFont="1" applyFill="1" applyBorder="1" applyAlignment="1">
      <alignment horizontal="right"/>
    </xf>
    <xf numFmtId="0" fontId="13" fillId="9" borderId="21" xfId="0" applyFont="1" applyFill="1" applyBorder="1" applyAlignment="1">
      <alignment horizontal="right" vertical="center"/>
    </xf>
    <xf numFmtId="0" fontId="11" fillId="8" borderId="21" xfId="0" applyFont="1" applyFill="1" applyBorder="1" applyAlignment="1">
      <alignment horizontal="right"/>
    </xf>
    <xf numFmtId="165" fontId="14" fillId="8" borderId="21" xfId="0" applyNumberFormat="1" applyFont="1" applyFill="1" applyBorder="1" applyAlignment="1">
      <alignment horizontal="right"/>
    </xf>
    <xf numFmtId="10" fontId="13" fillId="8" borderId="22" xfId="1" applyNumberFormat="1" applyFont="1" applyFill="1" applyBorder="1" applyAlignment="1">
      <alignment horizontal="right"/>
    </xf>
    <xf numFmtId="0" fontId="11" fillId="7" borderId="27" xfId="0" applyFont="1" applyFill="1" applyBorder="1" applyAlignment="1">
      <alignment horizontal="right"/>
    </xf>
    <xf numFmtId="0" fontId="13" fillId="8" borderId="28" xfId="0" applyFont="1" applyFill="1" applyBorder="1" applyAlignment="1">
      <alignment horizontal="right"/>
    </xf>
    <xf numFmtId="0" fontId="13" fillId="11" borderId="29" xfId="0" applyFont="1" applyFill="1" applyBorder="1" applyAlignment="1">
      <alignment horizontal="right"/>
    </xf>
    <xf numFmtId="0" fontId="13" fillId="11" borderId="30" xfId="0" applyFont="1" applyFill="1" applyBorder="1" applyAlignment="1">
      <alignment horizontal="right"/>
    </xf>
    <xf numFmtId="10" fontId="11" fillId="7" borderId="31" xfId="1" applyNumberFormat="1" applyFont="1" applyFill="1" applyBorder="1" applyAlignment="1">
      <alignment horizontal="right"/>
    </xf>
    <xf numFmtId="10" fontId="13" fillId="11" borderId="32" xfId="1" applyNumberFormat="1" applyFont="1" applyFill="1" applyBorder="1" applyAlignment="1">
      <alignment horizontal="right"/>
    </xf>
    <xf numFmtId="10" fontId="13" fillId="11" borderId="33" xfId="1" applyNumberFormat="1" applyFont="1" applyFill="1" applyBorder="1" applyAlignment="1">
      <alignment horizontal="right"/>
    </xf>
    <xf numFmtId="0" fontId="13" fillId="8" borderId="34" xfId="0" applyFont="1" applyFill="1" applyBorder="1" applyAlignment="1">
      <alignment horizontal="right"/>
    </xf>
    <xf numFmtId="0" fontId="11" fillId="7" borderId="34" xfId="0" applyFont="1" applyFill="1" applyBorder="1" applyAlignment="1">
      <alignment horizontal="right"/>
    </xf>
    <xf numFmtId="0" fontId="13" fillId="8" borderId="35" xfId="0" applyFont="1" applyFill="1" applyBorder="1" applyAlignment="1">
      <alignment horizontal="right"/>
    </xf>
    <xf numFmtId="0" fontId="13" fillId="11" borderId="36" xfId="0" applyFont="1" applyFill="1" applyBorder="1" applyAlignment="1">
      <alignment horizontal="right"/>
    </xf>
    <xf numFmtId="165" fontId="25" fillId="11" borderId="36" xfId="0" applyNumberFormat="1" applyFont="1" applyFill="1" applyBorder="1" applyAlignment="1">
      <alignment horizontal="right"/>
    </xf>
    <xf numFmtId="0" fontId="11" fillId="7" borderId="36" xfId="0" applyFont="1" applyFill="1" applyBorder="1" applyAlignment="1">
      <alignment horizontal="right"/>
    </xf>
    <xf numFmtId="0" fontId="11" fillId="8" borderId="37" xfId="0" applyFont="1" applyFill="1" applyBorder="1" applyAlignment="1">
      <alignment horizontal="right"/>
    </xf>
    <xf numFmtId="165" fontId="14" fillId="8" borderId="37" xfId="0" applyNumberFormat="1" applyFont="1" applyFill="1" applyBorder="1" applyAlignment="1">
      <alignment horizontal="right"/>
    </xf>
    <xf numFmtId="10" fontId="11" fillId="7" borderId="37" xfId="1" applyNumberFormat="1" applyFont="1" applyFill="1" applyBorder="1" applyAlignment="1">
      <alignment horizontal="right"/>
    </xf>
    <xf numFmtId="10" fontId="13" fillId="8" borderId="38" xfId="1" applyNumberFormat="1" applyFont="1" applyFill="1" applyBorder="1" applyAlignment="1">
      <alignment horizontal="right"/>
    </xf>
    <xf numFmtId="0" fontId="13" fillId="8" borderId="39" xfId="0" applyFont="1" applyFill="1" applyBorder="1" applyAlignment="1">
      <alignment horizontal="right"/>
    </xf>
    <xf numFmtId="165" fontId="14" fillId="8" borderId="39" xfId="0" applyNumberFormat="1" applyFont="1" applyFill="1" applyBorder="1" applyAlignment="1">
      <alignment horizontal="right"/>
    </xf>
    <xf numFmtId="0" fontId="11" fillId="7" borderId="39" xfId="0" applyFont="1" applyFill="1" applyBorder="1" applyAlignment="1">
      <alignment horizontal="right"/>
    </xf>
    <xf numFmtId="0" fontId="13" fillId="8" borderId="40" xfId="0" applyFont="1" applyFill="1" applyBorder="1" applyAlignment="1">
      <alignment horizontal="right"/>
    </xf>
    <xf numFmtId="0" fontId="19" fillId="7" borderId="39" xfId="0" applyFont="1" applyFill="1" applyBorder="1" applyAlignment="1">
      <alignment horizontal="right"/>
    </xf>
    <xf numFmtId="0" fontId="11" fillId="11" borderId="31" xfId="0" applyFont="1" applyFill="1" applyBorder="1" applyAlignment="1">
      <alignment horizontal="right"/>
    </xf>
    <xf numFmtId="0" fontId="11" fillId="11" borderId="26" xfId="0" applyFont="1" applyFill="1" applyBorder="1" applyAlignment="1">
      <alignment horizontal="right"/>
    </xf>
    <xf numFmtId="0" fontId="11" fillId="7" borderId="26" xfId="0" applyFont="1" applyFill="1" applyBorder="1" applyAlignment="1">
      <alignment horizontal="right"/>
    </xf>
    <xf numFmtId="0" fontId="13" fillId="11" borderId="41" xfId="0" applyFont="1" applyFill="1" applyBorder="1" applyAlignment="1">
      <alignment horizontal="right"/>
    </xf>
    <xf numFmtId="0" fontId="19" fillId="7" borderId="26" xfId="0" applyFont="1" applyFill="1" applyBorder="1" applyAlignment="1">
      <alignment horizontal="right"/>
    </xf>
    <xf numFmtId="0" fontId="13" fillId="11" borderId="42" xfId="0" applyFont="1" applyFill="1" applyBorder="1" applyAlignment="1">
      <alignment horizontal="right"/>
    </xf>
    <xf numFmtId="0" fontId="10" fillId="7" borderId="43" xfId="0" applyFont="1" applyFill="1" applyBorder="1" applyAlignment="1">
      <alignment horizontal="left" vertical="center"/>
    </xf>
    <xf numFmtId="0" fontId="12" fillId="7" borderId="44" xfId="0" applyFont="1" applyFill="1" applyBorder="1" applyAlignment="1">
      <alignment horizontal="right"/>
    </xf>
    <xf numFmtId="0" fontId="0" fillId="0" borderId="45" xfId="0" applyBorder="1"/>
    <xf numFmtId="0" fontId="13" fillId="5" borderId="46" xfId="0" applyFont="1" applyFill="1" applyBorder="1" applyAlignment="1">
      <alignment vertical="center"/>
    </xf>
    <xf numFmtId="0" fontId="0" fillId="0" borderId="47" xfId="0" applyBorder="1"/>
    <xf numFmtId="0" fontId="11" fillId="7" borderId="46" xfId="0" applyFont="1" applyFill="1" applyBorder="1"/>
    <xf numFmtId="0" fontId="0" fillId="0" borderId="46" xfId="0" applyBorder="1"/>
    <xf numFmtId="0" fontId="0" fillId="0" borderId="49" xfId="0" applyBorder="1"/>
    <xf numFmtId="0" fontId="0" fillId="0" borderId="50" xfId="0" applyBorder="1"/>
    <xf numFmtId="0" fontId="0" fillId="0" borderId="51" xfId="0" applyBorder="1"/>
    <xf numFmtId="0" fontId="11" fillId="7" borderId="44" xfId="0" applyFont="1" applyFill="1" applyBorder="1"/>
    <xf numFmtId="0" fontId="13" fillId="8" borderId="46" xfId="0" applyFont="1" applyFill="1" applyBorder="1"/>
    <xf numFmtId="0" fontId="13" fillId="8" borderId="48" xfId="0" applyFont="1" applyFill="1" applyBorder="1"/>
    <xf numFmtId="0" fontId="10" fillId="7" borderId="52" xfId="0" applyFont="1" applyFill="1" applyBorder="1" applyAlignment="1">
      <alignment horizontal="left" vertical="center"/>
    </xf>
    <xf numFmtId="0" fontId="11" fillId="7" borderId="53" xfId="0" applyFont="1" applyFill="1" applyBorder="1"/>
    <xf numFmtId="0" fontId="12" fillId="7" borderId="53" xfId="0" applyFont="1" applyFill="1" applyBorder="1" applyAlignment="1">
      <alignment horizontal="right"/>
    </xf>
    <xf numFmtId="0" fontId="0" fillId="0" borderId="54" xfId="0" applyBorder="1"/>
    <xf numFmtId="0" fontId="13" fillId="5" borderId="55" xfId="0" applyFont="1" applyFill="1" applyBorder="1" applyAlignment="1">
      <alignment vertical="center"/>
    </xf>
    <xf numFmtId="0" fontId="0" fillId="0" borderId="56" xfId="0" applyBorder="1"/>
    <xf numFmtId="0" fontId="13" fillId="8" borderId="55" xfId="0" applyFont="1" applyFill="1" applyBorder="1"/>
    <xf numFmtId="0" fontId="11" fillId="7" borderId="55" xfId="0" applyFont="1" applyFill="1" applyBorder="1"/>
    <xf numFmtId="0" fontId="13" fillId="8" borderId="57" xfId="0" applyFont="1" applyFill="1" applyBorder="1"/>
    <xf numFmtId="0" fontId="0" fillId="0" borderId="55" xfId="0" applyBorder="1"/>
    <xf numFmtId="0" fontId="0" fillId="0" borderId="58" xfId="0" applyBorder="1"/>
    <xf numFmtId="0" fontId="0" fillId="0" borderId="59" xfId="0" applyBorder="1"/>
    <xf numFmtId="0" fontId="0" fillId="0" borderId="60" xfId="0" applyBorder="1"/>
    <xf numFmtId="0" fontId="21" fillId="0" borderId="0" xfId="0" applyFont="1"/>
    <xf numFmtId="0" fontId="20" fillId="0" borderId="0" xfId="0" applyFont="1"/>
    <xf numFmtId="0" fontId="5" fillId="4" borderId="0" xfId="0" applyFont="1" applyFill="1"/>
    <xf numFmtId="0" fontId="5" fillId="0" borderId="0" xfId="0" applyFont="1" applyAlignment="1">
      <alignment horizontal="center"/>
    </xf>
    <xf numFmtId="14" fontId="0" fillId="12" borderId="8" xfId="0" applyNumberFormat="1" applyFill="1" applyBorder="1"/>
    <xf numFmtId="0" fontId="0" fillId="12" borderId="0" xfId="0" applyFill="1"/>
    <xf numFmtId="0" fontId="15" fillId="7" borderId="46" xfId="0" applyFont="1" applyFill="1" applyBorder="1"/>
    <xf numFmtId="0" fontId="15" fillId="7" borderId="0" xfId="0" applyFont="1" applyFill="1"/>
    <xf numFmtId="0" fontId="11" fillId="7" borderId="61" xfId="0" applyFont="1" applyFill="1" applyBorder="1" applyAlignment="1">
      <alignment horizontal="right"/>
    </xf>
    <xf numFmtId="0" fontId="11" fillId="7" borderId="20" xfId="0" applyFont="1" applyFill="1" applyBorder="1" applyAlignment="1">
      <alignment horizontal="right"/>
    </xf>
    <xf numFmtId="0" fontId="11" fillId="7" borderId="62" xfId="0" applyFont="1" applyFill="1" applyBorder="1" applyAlignment="1">
      <alignment horizontal="right"/>
    </xf>
    <xf numFmtId="0" fontId="11" fillId="7" borderId="63" xfId="0" applyFont="1" applyFill="1" applyBorder="1" applyAlignment="1">
      <alignment horizontal="right"/>
    </xf>
    <xf numFmtId="0" fontId="13" fillId="2" borderId="0" xfId="0" applyFont="1" applyFill="1" applyAlignment="1">
      <alignment horizontal="right" vertical="center"/>
    </xf>
    <xf numFmtId="165" fontId="26" fillId="4" borderId="0" xfId="0" applyNumberFormat="1" applyFont="1" applyFill="1" applyAlignment="1">
      <alignment horizontal="right"/>
    </xf>
    <xf numFmtId="0" fontId="13" fillId="2" borderId="64" xfId="0" applyFont="1" applyFill="1" applyBorder="1" applyAlignment="1">
      <alignment horizontal="right" vertical="center"/>
    </xf>
    <xf numFmtId="165" fontId="26" fillId="4" borderId="64" xfId="0" applyNumberFormat="1" applyFont="1" applyFill="1" applyBorder="1" applyAlignment="1">
      <alignment horizontal="right"/>
    </xf>
    <xf numFmtId="0" fontId="11" fillId="7" borderId="64" xfId="0" applyFont="1" applyFill="1" applyBorder="1" applyAlignment="1">
      <alignment horizontal="right"/>
    </xf>
    <xf numFmtId="0" fontId="10" fillId="4" borderId="65" xfId="0" applyFont="1" applyFill="1" applyBorder="1" applyAlignment="1">
      <alignment horizontal="right"/>
    </xf>
    <xf numFmtId="0" fontId="10" fillId="4" borderId="66" xfId="0" applyFont="1" applyFill="1" applyBorder="1" applyAlignment="1">
      <alignment horizontal="right"/>
    </xf>
    <xf numFmtId="0" fontId="11" fillId="15" borderId="0" xfId="0" applyFont="1" applyFill="1"/>
    <xf numFmtId="0" fontId="12" fillId="15" borderId="0" xfId="0" applyFont="1" applyFill="1" applyAlignment="1">
      <alignment horizontal="right"/>
    </xf>
    <xf numFmtId="0" fontId="23" fillId="15" borderId="0" xfId="0" applyFont="1" applyFill="1" applyAlignment="1">
      <alignment horizontal="left"/>
    </xf>
    <xf numFmtId="0" fontId="0" fillId="15" borderId="0" xfId="0" applyFill="1"/>
    <xf numFmtId="0" fontId="22" fillId="15" borderId="0" xfId="0" applyFont="1" applyFill="1"/>
    <xf numFmtId="0" fontId="13" fillId="15" borderId="0" xfId="0" applyFont="1" applyFill="1" applyAlignment="1">
      <alignment horizontal="right" vertical="center"/>
    </xf>
    <xf numFmtId="165" fontId="27" fillId="16" borderId="0" xfId="0" applyNumberFormat="1" applyFont="1" applyFill="1" applyAlignment="1">
      <alignment horizontal="right"/>
    </xf>
    <xf numFmtId="0" fontId="13" fillId="16" borderId="68" xfId="0" applyFont="1" applyFill="1" applyBorder="1" applyAlignment="1">
      <alignment horizontal="right"/>
    </xf>
    <xf numFmtId="0" fontId="13" fillId="16" borderId="69" xfId="0" applyFont="1" applyFill="1" applyBorder="1" applyAlignment="1">
      <alignment horizontal="right"/>
    </xf>
    <xf numFmtId="0" fontId="10" fillId="16" borderId="69" xfId="0" applyFont="1" applyFill="1" applyBorder="1" applyAlignment="1">
      <alignment horizontal="right"/>
    </xf>
    <xf numFmtId="0" fontId="13" fillId="5" borderId="71" xfId="0" applyFont="1" applyFill="1" applyBorder="1" applyAlignment="1">
      <alignment horizontal="right" vertical="center"/>
    </xf>
    <xf numFmtId="0" fontId="13" fillId="15" borderId="72" xfId="0" applyFont="1" applyFill="1" applyBorder="1" applyAlignment="1">
      <alignment horizontal="right" vertical="center"/>
    </xf>
    <xf numFmtId="0" fontId="13" fillId="15" borderId="70" xfId="0" applyFont="1" applyFill="1" applyBorder="1" applyAlignment="1">
      <alignment horizontal="right" vertical="center"/>
    </xf>
    <xf numFmtId="165" fontId="27" fillId="16" borderId="70" xfId="0" applyNumberFormat="1" applyFont="1" applyFill="1" applyBorder="1" applyAlignment="1">
      <alignment horizontal="right"/>
    </xf>
    <xf numFmtId="0" fontId="15" fillId="7" borderId="70" xfId="0" applyFont="1" applyFill="1" applyBorder="1" applyAlignment="1">
      <alignment horizontal="right"/>
    </xf>
    <xf numFmtId="0" fontId="10" fillId="16" borderId="73" xfId="0" applyFont="1" applyFill="1" applyBorder="1" applyAlignment="1">
      <alignment horizontal="right"/>
    </xf>
    <xf numFmtId="0" fontId="28" fillId="16" borderId="72" xfId="0" applyFont="1" applyFill="1" applyBorder="1" applyAlignment="1">
      <alignment horizontal="right"/>
    </xf>
    <xf numFmtId="0" fontId="11" fillId="7" borderId="72" xfId="0" applyFont="1" applyFill="1" applyBorder="1" applyAlignment="1">
      <alignment horizontal="right"/>
    </xf>
    <xf numFmtId="0" fontId="19" fillId="7" borderId="72" xfId="0" applyFont="1" applyFill="1" applyBorder="1" applyAlignment="1">
      <alignment horizontal="right"/>
    </xf>
    <xf numFmtId="0" fontId="13" fillId="16" borderId="67" xfId="0" applyFont="1" applyFill="1" applyBorder="1" applyAlignment="1">
      <alignment horizontal="right"/>
    </xf>
    <xf numFmtId="0" fontId="13" fillId="8" borderId="74" xfId="0" applyFont="1" applyFill="1" applyBorder="1" applyAlignment="1">
      <alignment horizontal="right"/>
    </xf>
    <xf numFmtId="0" fontId="11" fillId="7" borderId="74" xfId="0" applyFont="1" applyFill="1" applyBorder="1" applyAlignment="1">
      <alignment horizontal="right"/>
    </xf>
    <xf numFmtId="0" fontId="13" fillId="8" borderId="75" xfId="0" applyFont="1" applyFill="1" applyBorder="1" applyAlignment="1">
      <alignment horizontal="right"/>
    </xf>
    <xf numFmtId="0" fontId="24" fillId="14" borderId="0" xfId="0" applyFont="1" applyFill="1" applyAlignment="1">
      <alignment horizontal="right" vertical="center"/>
    </xf>
    <xf numFmtId="165" fontId="29" fillId="17" borderId="0" xfId="0" applyNumberFormat="1" applyFont="1" applyFill="1" applyAlignment="1">
      <alignment horizontal="right"/>
    </xf>
    <xf numFmtId="0" fontId="15" fillId="7" borderId="76" xfId="0" applyFont="1" applyFill="1" applyBorder="1" applyAlignment="1">
      <alignment horizontal="right"/>
    </xf>
    <xf numFmtId="0" fontId="11" fillId="7" borderId="76" xfId="0" applyFont="1" applyFill="1" applyBorder="1" applyAlignment="1">
      <alignment horizontal="right"/>
    </xf>
    <xf numFmtId="0" fontId="13" fillId="17" borderId="78" xfId="0" applyFont="1" applyFill="1" applyBorder="1" applyAlignment="1">
      <alignment horizontal="right"/>
    </xf>
    <xf numFmtId="0" fontId="13" fillId="17" borderId="79" xfId="0" applyFont="1" applyFill="1" applyBorder="1" applyAlignment="1">
      <alignment horizontal="right"/>
    </xf>
    <xf numFmtId="0" fontId="10" fillId="17" borderId="79" xfId="0" applyFont="1" applyFill="1" applyBorder="1" applyAlignment="1">
      <alignment horizontal="right"/>
    </xf>
    <xf numFmtId="0" fontId="13" fillId="17" borderId="81" xfId="0" applyFont="1" applyFill="1" applyBorder="1" applyAlignment="1">
      <alignment horizontal="right"/>
    </xf>
    <xf numFmtId="0" fontId="24" fillId="14" borderId="80" xfId="0" applyFont="1" applyFill="1" applyBorder="1" applyAlignment="1">
      <alignment horizontal="right" vertical="center"/>
    </xf>
    <xf numFmtId="165" fontId="29" fillId="17" borderId="80" xfId="0" applyNumberFormat="1" applyFont="1" applyFill="1" applyBorder="1" applyAlignment="1">
      <alignment horizontal="right"/>
    </xf>
    <xf numFmtId="0" fontId="10" fillId="17" borderId="81" xfId="0" applyFont="1" applyFill="1" applyBorder="1" applyAlignment="1">
      <alignment horizontal="right"/>
    </xf>
    <xf numFmtId="0" fontId="13" fillId="5" borderId="21" xfId="0" applyFont="1" applyFill="1" applyBorder="1" applyAlignment="1">
      <alignment horizontal="right" vertical="center"/>
    </xf>
    <xf numFmtId="0" fontId="24" fillId="14" borderId="82" xfId="0" applyFont="1" applyFill="1" applyBorder="1" applyAlignment="1">
      <alignment horizontal="right" vertical="center"/>
    </xf>
    <xf numFmtId="0" fontId="13" fillId="17" borderId="82" xfId="0" applyFont="1" applyFill="1" applyBorder="1" applyAlignment="1">
      <alignment horizontal="right"/>
    </xf>
    <xf numFmtId="0" fontId="11" fillId="7" borderId="82" xfId="0" applyFont="1" applyFill="1" applyBorder="1" applyAlignment="1">
      <alignment horizontal="right"/>
    </xf>
    <xf numFmtId="0" fontId="13" fillId="17" borderId="77" xfId="0" applyFont="1" applyFill="1" applyBorder="1" applyAlignment="1">
      <alignment horizontal="right"/>
    </xf>
    <xf numFmtId="0" fontId="13" fillId="8" borderId="83" xfId="0" applyFont="1" applyFill="1" applyBorder="1" applyAlignment="1">
      <alignment horizontal="right"/>
    </xf>
    <xf numFmtId="0" fontId="11" fillId="7" borderId="83" xfId="0" applyFont="1" applyFill="1" applyBorder="1" applyAlignment="1">
      <alignment horizontal="right"/>
    </xf>
    <xf numFmtId="0" fontId="13" fillId="8" borderId="84" xfId="0" applyFont="1" applyFill="1" applyBorder="1" applyAlignment="1">
      <alignment horizontal="right"/>
    </xf>
    <xf numFmtId="0" fontId="13" fillId="8" borderId="15" xfId="0" applyFont="1" applyFill="1" applyBorder="1" applyAlignment="1">
      <alignment horizontal="right"/>
    </xf>
    <xf numFmtId="0" fontId="10" fillId="15" borderId="0" xfId="0" applyFont="1" applyFill="1" applyAlignment="1">
      <alignment horizontal="left" vertical="center"/>
    </xf>
    <xf numFmtId="0" fontId="13" fillId="13" borderId="0" xfId="0" applyFont="1" applyFill="1" applyAlignment="1">
      <alignment horizontal="right" vertical="center"/>
    </xf>
    <xf numFmtId="0" fontId="13" fillId="13" borderId="20" xfId="0" applyFont="1" applyFill="1" applyBorder="1" applyAlignment="1">
      <alignment horizontal="right" vertical="center"/>
    </xf>
    <xf numFmtId="165" fontId="30" fillId="18" borderId="0" xfId="0" applyNumberFormat="1" applyFont="1" applyFill="1" applyAlignment="1">
      <alignment horizontal="right"/>
    </xf>
    <xf numFmtId="0" fontId="13" fillId="13" borderId="85" xfId="0" applyFont="1" applyFill="1" applyBorder="1" applyAlignment="1">
      <alignment horizontal="right" vertical="center"/>
    </xf>
    <xf numFmtId="165" fontId="30" fillId="18" borderId="85" xfId="0" applyNumberFormat="1" applyFont="1" applyFill="1" applyBorder="1" applyAlignment="1">
      <alignment horizontal="right"/>
    </xf>
    <xf numFmtId="0" fontId="11" fillId="7" borderId="85" xfId="0" applyFont="1" applyFill="1" applyBorder="1" applyAlignment="1">
      <alignment horizontal="right"/>
    </xf>
    <xf numFmtId="0" fontId="13" fillId="18" borderId="87" xfId="0" applyFont="1" applyFill="1" applyBorder="1" applyAlignment="1">
      <alignment horizontal="right"/>
    </xf>
    <xf numFmtId="0" fontId="10" fillId="18" borderId="88" xfId="0" applyFont="1" applyFill="1" applyBorder="1" applyAlignment="1">
      <alignment horizontal="right"/>
    </xf>
    <xf numFmtId="0" fontId="13" fillId="13" borderId="89" xfId="0" applyFont="1" applyFill="1" applyBorder="1" applyAlignment="1">
      <alignment horizontal="right" vertical="center"/>
    </xf>
    <xf numFmtId="165" fontId="30" fillId="18" borderId="89" xfId="0" applyNumberFormat="1" applyFont="1" applyFill="1" applyBorder="1" applyAlignment="1">
      <alignment horizontal="right"/>
    </xf>
    <xf numFmtId="0" fontId="11" fillId="7" borderId="89" xfId="0" applyFont="1" applyFill="1" applyBorder="1" applyAlignment="1">
      <alignment horizontal="right"/>
    </xf>
    <xf numFmtId="0" fontId="10" fillId="18" borderId="90" xfId="0" applyFont="1" applyFill="1" applyBorder="1" applyAlignment="1">
      <alignment horizontal="right"/>
    </xf>
    <xf numFmtId="0" fontId="13" fillId="18" borderId="91" xfId="0" applyFont="1" applyFill="1" applyBorder="1" applyAlignment="1">
      <alignment horizontal="right"/>
    </xf>
    <xf numFmtId="0" fontId="11" fillId="7" borderId="91" xfId="0" applyFont="1" applyFill="1" applyBorder="1" applyAlignment="1">
      <alignment horizontal="right"/>
    </xf>
    <xf numFmtId="0" fontId="13" fillId="18" borderId="86" xfId="0" applyFont="1" applyFill="1" applyBorder="1" applyAlignment="1">
      <alignment horizontal="right"/>
    </xf>
    <xf numFmtId="0" fontId="13" fillId="4" borderId="65" xfId="0" applyFont="1" applyFill="1" applyBorder="1" applyAlignment="1">
      <alignment horizontal="right"/>
    </xf>
    <xf numFmtId="0" fontId="12" fillId="15" borderId="21" xfId="0" applyFont="1" applyFill="1" applyBorder="1" applyAlignment="1">
      <alignment horizontal="right"/>
    </xf>
    <xf numFmtId="0" fontId="13" fillId="8" borderId="21" xfId="0" applyFont="1" applyFill="1" applyBorder="1" applyAlignment="1">
      <alignment horizontal="right"/>
    </xf>
    <xf numFmtId="0" fontId="13" fillId="8" borderId="22" xfId="0" applyFont="1" applyFill="1" applyBorder="1" applyAlignment="1">
      <alignment horizontal="right"/>
    </xf>
    <xf numFmtId="0" fontId="0" fillId="15" borderId="21" xfId="0" applyFill="1" applyBorder="1"/>
    <xf numFmtId="0" fontId="13" fillId="2" borderId="21" xfId="0" applyFont="1" applyFill="1" applyBorder="1" applyAlignment="1">
      <alignment horizontal="right" vertical="center"/>
    </xf>
    <xf numFmtId="0" fontId="13" fillId="4" borderId="21" xfId="0" applyFont="1" applyFill="1" applyBorder="1" applyAlignment="1">
      <alignment horizontal="right"/>
    </xf>
    <xf numFmtId="0" fontId="13" fillId="4" borderId="92" xfId="0" applyFont="1" applyFill="1" applyBorder="1" applyAlignment="1">
      <alignment horizontal="right"/>
    </xf>
    <xf numFmtId="0" fontId="13" fillId="19" borderId="0" xfId="0" applyFont="1" applyFill="1" applyAlignment="1">
      <alignment horizontal="right" vertical="center"/>
    </xf>
    <xf numFmtId="165" fontId="31" fillId="20" borderId="0" xfId="0" applyNumberFormat="1" applyFont="1" applyFill="1" applyAlignment="1">
      <alignment horizontal="right"/>
    </xf>
    <xf numFmtId="0" fontId="13" fillId="20" borderId="0" xfId="0" applyFont="1" applyFill="1" applyAlignment="1">
      <alignment horizontal="right"/>
    </xf>
    <xf numFmtId="0" fontId="13" fillId="19" borderId="93" xfId="0" applyFont="1" applyFill="1" applyBorder="1" applyAlignment="1">
      <alignment horizontal="right" vertical="center"/>
    </xf>
    <xf numFmtId="165" fontId="31" fillId="20" borderId="93" xfId="0" applyNumberFormat="1" applyFont="1" applyFill="1" applyBorder="1" applyAlignment="1">
      <alignment horizontal="right"/>
    </xf>
    <xf numFmtId="0" fontId="11" fillId="7" borderId="93" xfId="0" applyFont="1" applyFill="1" applyBorder="1" applyAlignment="1">
      <alignment horizontal="right"/>
    </xf>
    <xf numFmtId="0" fontId="13" fillId="20" borderId="94" xfId="0" applyFont="1" applyFill="1" applyBorder="1" applyAlignment="1">
      <alignment horizontal="right"/>
    </xf>
    <xf numFmtId="0" fontId="10" fillId="20" borderId="95" xfId="0" applyFont="1" applyFill="1" applyBorder="1" applyAlignment="1">
      <alignment horizontal="right"/>
    </xf>
    <xf numFmtId="0" fontId="10" fillId="20" borderId="96" xfId="0" applyFont="1" applyFill="1" applyBorder="1" applyAlignment="1">
      <alignment horizontal="right"/>
    </xf>
    <xf numFmtId="0" fontId="13" fillId="20" borderId="97" xfId="0" applyFont="1" applyFill="1" applyBorder="1" applyAlignment="1">
      <alignment horizontal="right"/>
    </xf>
    <xf numFmtId="0" fontId="11" fillId="7" borderId="98" xfId="0" applyFont="1" applyFill="1" applyBorder="1" applyAlignment="1">
      <alignment horizontal="right"/>
    </xf>
    <xf numFmtId="0" fontId="11" fillId="7" borderId="99" xfId="0" applyFont="1" applyFill="1" applyBorder="1" applyAlignment="1">
      <alignment horizontal="right"/>
    </xf>
    <xf numFmtId="0" fontId="11" fillId="7" borderId="100" xfId="0" applyFont="1" applyFill="1" applyBorder="1" applyAlignment="1">
      <alignment horizontal="right"/>
    </xf>
    <xf numFmtId="0" fontId="10" fillId="7" borderId="101" xfId="0" applyFont="1" applyFill="1" applyBorder="1" applyAlignment="1">
      <alignment horizontal="left" vertical="center"/>
    </xf>
    <xf numFmtId="0" fontId="5" fillId="7" borderId="101" xfId="0" applyFont="1" applyFill="1" applyBorder="1" applyAlignment="1">
      <alignment horizontal="center"/>
    </xf>
    <xf numFmtId="0" fontId="12" fillId="7" borderId="101" xfId="0" applyFont="1" applyFill="1" applyBorder="1" applyAlignment="1">
      <alignment horizontal="right"/>
    </xf>
    <xf numFmtId="0" fontId="0" fillId="7" borderId="101" xfId="0" applyFill="1" applyBorder="1"/>
    <xf numFmtId="0" fontId="0" fillId="7" borderId="102" xfId="0" applyFill="1" applyBorder="1"/>
    <xf numFmtId="165" fontId="17" fillId="9" borderId="10" xfId="0" applyNumberFormat="1" applyFont="1" applyFill="1" applyBorder="1" applyAlignment="1">
      <alignment horizontal="right" vertical="center"/>
    </xf>
    <xf numFmtId="0" fontId="13" fillId="9" borderId="12" xfId="0" applyFont="1" applyFill="1" applyBorder="1" applyAlignment="1">
      <alignment horizontal="right"/>
    </xf>
    <xf numFmtId="0" fontId="13" fillId="5" borderId="10" xfId="0" applyFont="1" applyFill="1" applyBorder="1" applyAlignment="1">
      <alignment vertical="center"/>
    </xf>
    <xf numFmtId="14" fontId="0" fillId="21" borderId="8" xfId="0" applyNumberFormat="1" applyFill="1" applyBorder="1"/>
    <xf numFmtId="0" fontId="0" fillId="21" borderId="0" xfId="0" applyFill="1"/>
    <xf numFmtId="0" fontId="15" fillId="7" borderId="34" xfId="0" applyFont="1" applyFill="1" applyBorder="1" applyAlignment="1">
      <alignment horizontal="right"/>
    </xf>
    <xf numFmtId="0" fontId="15" fillId="7" borderId="21" xfId="0" applyFont="1" applyFill="1" applyBorder="1" applyAlignment="1">
      <alignment horizontal="right"/>
    </xf>
    <xf numFmtId="0" fontId="15" fillId="7" borderId="91" xfId="0" applyFont="1" applyFill="1" applyBorder="1" applyAlignment="1">
      <alignment horizontal="right"/>
    </xf>
    <xf numFmtId="0" fontId="15" fillId="7" borderId="74" xfId="0" applyFont="1" applyFill="1" applyBorder="1" applyAlignment="1">
      <alignment horizontal="right"/>
    </xf>
    <xf numFmtId="0" fontId="0" fillId="22" borderId="0" xfId="0" applyFill="1"/>
    <xf numFmtId="6" fontId="0" fillId="0" borderId="0" xfId="0" applyNumberFormat="1"/>
    <xf numFmtId="0" fontId="11" fillId="7" borderId="103" xfId="0" applyFont="1" applyFill="1" applyBorder="1"/>
    <xf numFmtId="0" fontId="15" fillId="7" borderId="103" xfId="0" applyFont="1" applyFill="1" applyBorder="1"/>
    <xf numFmtId="0" fontId="11" fillId="7" borderId="104" xfId="0" applyFont="1" applyFill="1" applyBorder="1"/>
    <xf numFmtId="1" fontId="11" fillId="7" borderId="103" xfId="0" applyNumberFormat="1" applyFont="1" applyFill="1" applyBorder="1" applyAlignment="1">
      <alignment horizontal="right"/>
    </xf>
    <xf numFmtId="6" fontId="2" fillId="0" borderId="0" xfId="0" applyNumberFormat="1" applyFont="1"/>
    <xf numFmtId="0" fontId="2" fillId="0" borderId="0" xfId="0" applyFont="1"/>
    <xf numFmtId="0" fontId="32" fillId="0" borderId="0" xfId="0" applyFont="1"/>
    <xf numFmtId="1" fontId="15" fillId="7" borderId="103" xfId="1" applyNumberFormat="1" applyFont="1" applyFill="1" applyBorder="1" applyAlignment="1">
      <alignment horizontal="right"/>
    </xf>
    <xf numFmtId="0" fontId="33" fillId="7" borderId="103" xfId="0" applyFont="1" applyFill="1" applyBorder="1"/>
    <xf numFmtId="0" fontId="34" fillId="7" borderId="103" xfId="0" applyFont="1" applyFill="1" applyBorder="1"/>
    <xf numFmtId="0" fontId="34" fillId="7" borderId="103" xfId="2" applyFont="1" applyFill="1" applyBorder="1"/>
    <xf numFmtId="0" fontId="13" fillId="2" borderId="78" xfId="0" applyFont="1" applyFill="1" applyBorder="1" applyAlignment="1">
      <alignment horizontal="right"/>
    </xf>
    <xf numFmtId="0" fontId="13" fillId="2" borderId="79" xfId="0" applyFont="1" applyFill="1" applyBorder="1" applyAlignment="1">
      <alignment horizontal="right"/>
    </xf>
    <xf numFmtId="0" fontId="10" fillId="2" borderId="79" xfId="0" applyFont="1" applyFill="1" applyBorder="1" applyAlignment="1">
      <alignment horizontal="right"/>
    </xf>
    <xf numFmtId="0" fontId="24" fillId="27" borderId="0" xfId="0" applyFont="1" applyFill="1" applyAlignment="1">
      <alignment horizontal="right" vertical="center"/>
    </xf>
    <xf numFmtId="0" fontId="24" fillId="27" borderId="80" xfId="0" applyFont="1" applyFill="1" applyBorder="1" applyAlignment="1">
      <alignment horizontal="right" vertical="center"/>
    </xf>
    <xf numFmtId="0" fontId="24" fillId="27" borderId="82" xfId="0" applyFont="1" applyFill="1" applyBorder="1" applyAlignment="1">
      <alignment horizontal="right" vertical="center"/>
    </xf>
    <xf numFmtId="0" fontId="24" fillId="27" borderId="55" xfId="0" applyFont="1" applyFill="1" applyBorder="1" applyAlignment="1">
      <alignment vertical="center"/>
    </xf>
    <xf numFmtId="0" fontId="24" fillId="27" borderId="0" xfId="0" applyFont="1" applyFill="1" applyAlignment="1">
      <alignment vertical="center"/>
    </xf>
    <xf numFmtId="165" fontId="36" fillId="27" borderId="0" xfId="0" applyNumberFormat="1" applyFont="1" applyFill="1" applyAlignment="1">
      <alignment horizontal="right"/>
    </xf>
    <xf numFmtId="0" fontId="13" fillId="2" borderId="55" xfId="0" applyFont="1" applyFill="1" applyBorder="1"/>
    <xf numFmtId="0" fontId="13" fillId="2" borderId="0" xfId="0" applyFont="1" applyFill="1"/>
    <xf numFmtId="165" fontId="35" fillId="2" borderId="0" xfId="0" applyNumberFormat="1" applyFont="1" applyFill="1" applyAlignment="1">
      <alignment horizontal="right"/>
    </xf>
    <xf numFmtId="165" fontId="11" fillId="2" borderId="0" xfId="0" applyNumberFormat="1" applyFont="1" applyFill="1" applyAlignment="1">
      <alignment horizontal="right"/>
    </xf>
    <xf numFmtId="165" fontId="11" fillId="2" borderId="80" xfId="0" applyNumberFormat="1" applyFont="1" applyFill="1" applyBorder="1" applyAlignment="1">
      <alignment horizontal="right"/>
    </xf>
    <xf numFmtId="0" fontId="13" fillId="2" borderId="82" xfId="0" applyFont="1" applyFill="1" applyBorder="1" applyAlignment="1">
      <alignment horizontal="right"/>
    </xf>
    <xf numFmtId="0" fontId="13" fillId="2" borderId="57" xfId="0" applyFont="1" applyFill="1" applyBorder="1"/>
    <xf numFmtId="0" fontId="13" fillId="2" borderId="11" xfId="0" applyFont="1" applyFill="1" applyBorder="1"/>
    <xf numFmtId="0" fontId="13" fillId="2" borderId="12" xfId="0" applyFont="1" applyFill="1" applyBorder="1" applyAlignment="1">
      <alignment horizontal="right"/>
    </xf>
    <xf numFmtId="0" fontId="10" fillId="2" borderId="81" xfId="0" applyFont="1" applyFill="1" applyBorder="1" applyAlignment="1">
      <alignment horizontal="right"/>
    </xf>
    <xf numFmtId="0" fontId="13" fillId="2" borderId="77" xfId="0" applyFont="1" applyFill="1" applyBorder="1" applyAlignment="1">
      <alignment horizontal="right"/>
    </xf>
    <xf numFmtId="0" fontId="24" fillId="27" borderId="57" xfId="0" applyFont="1" applyFill="1" applyBorder="1"/>
    <xf numFmtId="0" fontId="24" fillId="27" borderId="11" xfId="0" applyFont="1" applyFill="1" applyBorder="1"/>
    <xf numFmtId="0" fontId="24" fillId="27" borderId="15" xfId="0" applyFont="1" applyFill="1" applyBorder="1" applyAlignment="1">
      <alignment horizontal="right"/>
    </xf>
    <xf numFmtId="0" fontId="24" fillId="27" borderId="78" xfId="0" applyFont="1" applyFill="1" applyBorder="1" applyAlignment="1">
      <alignment horizontal="right"/>
    </xf>
    <xf numFmtId="0" fontId="24" fillId="27" borderId="79" xfId="0" applyFont="1" applyFill="1" applyBorder="1" applyAlignment="1">
      <alignment horizontal="right"/>
    </xf>
    <xf numFmtId="0" fontId="24" fillId="27" borderId="81" xfId="0" applyFont="1" applyFill="1" applyBorder="1" applyAlignment="1">
      <alignment horizontal="right"/>
    </xf>
    <xf numFmtId="49" fontId="0" fillId="23" borderId="1" xfId="0" applyNumberFormat="1" applyFill="1" applyBorder="1"/>
    <xf numFmtId="0" fontId="9" fillId="23" borderId="5" xfId="0" applyFont="1" applyFill="1" applyBorder="1"/>
    <xf numFmtId="0" fontId="9" fillId="23" borderId="7" xfId="0" applyFont="1" applyFill="1" applyBorder="1" applyAlignment="1">
      <alignment vertical="top" wrapText="1"/>
    </xf>
    <xf numFmtId="0" fontId="0" fillId="23" borderId="0" xfId="0" applyFill="1"/>
    <xf numFmtId="0" fontId="38" fillId="0" borderId="0" xfId="0" applyFont="1"/>
    <xf numFmtId="0" fontId="37" fillId="7" borderId="0" xfId="0" applyFont="1" applyFill="1"/>
    <xf numFmtId="0" fontId="37" fillId="0" borderId="0" xfId="0" applyFont="1"/>
    <xf numFmtId="0" fontId="13" fillId="26" borderId="103" xfId="0" applyFont="1" applyFill="1" applyBorder="1" applyAlignment="1">
      <alignment vertical="center"/>
    </xf>
    <xf numFmtId="0" fontId="13" fillId="26" borderId="103" xfId="0" applyFont="1" applyFill="1" applyBorder="1"/>
    <xf numFmtId="49" fontId="0" fillId="26" borderId="1" xfId="0" applyNumberFormat="1" applyFill="1" applyBorder="1"/>
    <xf numFmtId="0" fontId="9" fillId="26" borderId="5" xfId="0" applyFont="1" applyFill="1" applyBorder="1"/>
    <xf numFmtId="0" fontId="9" fillId="26" borderId="7" xfId="0" applyFont="1" applyFill="1" applyBorder="1" applyAlignment="1">
      <alignment vertical="top" wrapText="1"/>
    </xf>
    <xf numFmtId="0" fontId="0" fillId="26" borderId="0" xfId="0" applyFill="1"/>
    <xf numFmtId="0" fontId="0" fillId="12" borderId="1" xfId="0" applyFill="1" applyBorder="1"/>
    <xf numFmtId="0" fontId="9" fillId="12" borderId="5" xfId="0" applyFont="1" applyFill="1" applyBorder="1"/>
    <xf numFmtId="0" fontId="9" fillId="12" borderId="7" xfId="0" applyFont="1" applyFill="1" applyBorder="1" applyAlignment="1">
      <alignment vertical="top" wrapText="1"/>
    </xf>
    <xf numFmtId="49" fontId="0" fillId="3" borderId="1" xfId="0" applyNumberFormat="1" applyFill="1" applyBorder="1"/>
    <xf numFmtId="0" fontId="9" fillId="3" borderId="5" xfId="0" applyFont="1" applyFill="1" applyBorder="1"/>
    <xf numFmtId="0" fontId="9" fillId="3" borderId="7" xfId="0" applyFont="1" applyFill="1" applyBorder="1" applyAlignment="1">
      <alignment vertical="top" wrapText="1"/>
    </xf>
    <xf numFmtId="0" fontId="0" fillId="3" borderId="0" xfId="0" applyFill="1"/>
    <xf numFmtId="0" fontId="0" fillId="3" borderId="1" xfId="0" applyFill="1" applyBorder="1"/>
    <xf numFmtId="0" fontId="0" fillId="8" borderId="0" xfId="0" applyFill="1"/>
    <xf numFmtId="0" fontId="9" fillId="8" borderId="5" xfId="0" applyFont="1" applyFill="1" applyBorder="1"/>
    <xf numFmtId="0" fontId="9" fillId="8" borderId="7" xfId="0" applyFont="1" applyFill="1" applyBorder="1" applyAlignment="1">
      <alignment vertical="top" wrapText="1"/>
    </xf>
    <xf numFmtId="0" fontId="11" fillId="7" borderId="106" xfId="0" applyFont="1" applyFill="1" applyBorder="1"/>
    <xf numFmtId="0" fontId="33" fillId="7" borderId="106" xfId="0" applyFont="1" applyFill="1" applyBorder="1"/>
    <xf numFmtId="0" fontId="11" fillId="7" borderId="105" xfId="0" applyFont="1" applyFill="1" applyBorder="1"/>
    <xf numFmtId="0" fontId="33" fillId="7" borderId="105" xfId="0" applyFont="1" applyFill="1" applyBorder="1"/>
    <xf numFmtId="1" fontId="11" fillId="7" borderId="106" xfId="0" applyNumberFormat="1" applyFont="1" applyFill="1" applyBorder="1" applyAlignment="1">
      <alignment horizontal="right"/>
    </xf>
    <xf numFmtId="1" fontId="15" fillId="7" borderId="106" xfId="1" applyNumberFormat="1" applyFont="1" applyFill="1" applyBorder="1" applyAlignment="1">
      <alignment horizontal="right"/>
    </xf>
    <xf numFmtId="0" fontId="41" fillId="24" borderId="109" xfId="0" applyFont="1" applyFill="1" applyBorder="1"/>
    <xf numFmtId="0" fontId="42" fillId="26" borderId="109" xfId="0" applyFont="1" applyFill="1" applyBorder="1" applyAlignment="1">
      <alignment horizontal="right"/>
    </xf>
    <xf numFmtId="0" fontId="13" fillId="26" borderId="110" xfId="0" applyFont="1" applyFill="1" applyBorder="1"/>
    <xf numFmtId="0" fontId="42" fillId="26" borderId="117" xfId="0" applyFont="1" applyFill="1" applyBorder="1" applyAlignment="1">
      <alignment horizontal="right"/>
    </xf>
    <xf numFmtId="1" fontId="11" fillId="7" borderId="115" xfId="0" applyNumberFormat="1" applyFont="1" applyFill="1" applyBorder="1" applyAlignment="1">
      <alignment horizontal="right"/>
    </xf>
    <xf numFmtId="1" fontId="11" fillId="7" borderId="116" xfId="0" applyNumberFormat="1" applyFont="1" applyFill="1" applyBorder="1" applyAlignment="1">
      <alignment horizontal="right"/>
    </xf>
    <xf numFmtId="0" fontId="13" fillId="26" borderId="119" xfId="0" applyFont="1" applyFill="1" applyBorder="1" applyAlignment="1">
      <alignment vertical="center"/>
    </xf>
    <xf numFmtId="0" fontId="13" fillId="26" borderId="119" xfId="0" applyFont="1" applyFill="1" applyBorder="1"/>
    <xf numFmtId="0" fontId="13" fillId="26" borderId="118" xfId="0" applyFont="1" applyFill="1" applyBorder="1"/>
    <xf numFmtId="0" fontId="11" fillId="7" borderId="120" xfId="0" applyFont="1" applyFill="1" applyBorder="1"/>
    <xf numFmtId="0" fontId="11" fillId="7" borderId="119" xfId="0" applyFont="1" applyFill="1" applyBorder="1"/>
    <xf numFmtId="0" fontId="11" fillId="7" borderId="121" xfId="0" applyFont="1" applyFill="1" applyBorder="1"/>
    <xf numFmtId="0" fontId="42" fillId="24" borderId="122" xfId="0" applyFont="1" applyFill="1" applyBorder="1"/>
    <xf numFmtId="0" fontId="15" fillId="7" borderId="119" xfId="0" applyFont="1" applyFill="1" applyBorder="1"/>
    <xf numFmtId="0" fontId="15" fillId="7" borderId="119" xfId="2" applyFont="1" applyFill="1" applyBorder="1"/>
    <xf numFmtId="0" fontId="11" fillId="29" borderId="115" xfId="0" applyFont="1" applyFill="1" applyBorder="1" applyAlignment="1">
      <alignment horizontal="right"/>
    </xf>
    <xf numFmtId="0" fontId="11" fillId="29" borderId="106" xfId="0" applyFont="1" applyFill="1" applyBorder="1" applyAlignment="1">
      <alignment horizontal="right"/>
    </xf>
    <xf numFmtId="0" fontId="11" fillId="29" borderId="106" xfId="1" applyNumberFormat="1" applyFont="1" applyFill="1" applyBorder="1" applyAlignment="1">
      <alignment horizontal="right"/>
    </xf>
    <xf numFmtId="0" fontId="11" fillId="29" borderId="116" xfId="0" applyFont="1" applyFill="1" applyBorder="1" applyAlignment="1">
      <alignment horizontal="right"/>
    </xf>
    <xf numFmtId="0" fontId="11" fillId="29" borderId="103" xfId="0" applyFont="1" applyFill="1" applyBorder="1" applyAlignment="1">
      <alignment horizontal="right"/>
    </xf>
    <xf numFmtId="0" fontId="11" fillId="29" borderId="103" xfId="1" applyNumberFormat="1" applyFont="1" applyFill="1" applyBorder="1" applyAlignment="1">
      <alignment horizontal="right"/>
    </xf>
    <xf numFmtId="0" fontId="11" fillId="29" borderId="112" xfId="0" applyFont="1" applyFill="1" applyBorder="1" applyAlignment="1">
      <alignment horizontal="right"/>
    </xf>
    <xf numFmtId="0" fontId="11" fillId="29" borderId="105" xfId="0" applyFont="1" applyFill="1" applyBorder="1" applyAlignment="1">
      <alignment horizontal="right"/>
    </xf>
    <xf numFmtId="0" fontId="11" fillId="29" borderId="105" xfId="1" applyNumberFormat="1" applyFont="1" applyFill="1" applyBorder="1" applyAlignment="1">
      <alignment horizontal="right"/>
    </xf>
    <xf numFmtId="0" fontId="43" fillId="0" borderId="0" xfId="0" applyFont="1"/>
    <xf numFmtId="0" fontId="3" fillId="0" borderId="0" xfId="0" applyFont="1"/>
    <xf numFmtId="0" fontId="44" fillId="0" borderId="0" xfId="0" applyFont="1"/>
    <xf numFmtId="0" fontId="41" fillId="25" borderId="109" xfId="0" applyFont="1" applyFill="1" applyBorder="1"/>
    <xf numFmtId="0" fontId="42" fillId="25" borderId="122" xfId="0" applyFont="1" applyFill="1" applyBorder="1"/>
    <xf numFmtId="1" fontId="42" fillId="26" borderId="117" xfId="1" applyNumberFormat="1" applyFont="1" applyFill="1" applyBorder="1" applyAlignment="1">
      <alignment horizontal="right"/>
    </xf>
    <xf numFmtId="1" fontId="42" fillId="26" borderId="109" xfId="1" applyNumberFormat="1" applyFont="1" applyFill="1" applyBorder="1" applyAlignment="1">
      <alignment horizontal="right"/>
    </xf>
    <xf numFmtId="0" fontId="22" fillId="30" borderId="123" xfId="0" applyFont="1" applyFill="1" applyBorder="1"/>
    <xf numFmtId="0" fontId="0" fillId="31" borderId="123" xfId="0" applyFill="1" applyBorder="1"/>
    <xf numFmtId="0" fontId="0" fillId="0" borderId="123" xfId="0" applyBorder="1"/>
    <xf numFmtId="0" fontId="22" fillId="30" borderId="124" xfId="0" applyFont="1" applyFill="1" applyBorder="1"/>
    <xf numFmtId="0" fontId="45" fillId="8" borderId="0" xfId="0" applyFont="1" applyFill="1"/>
    <xf numFmtId="165" fontId="46" fillId="8" borderId="0" xfId="0" applyNumberFormat="1" applyFont="1" applyFill="1" applyAlignment="1">
      <alignment horizontal="right"/>
    </xf>
    <xf numFmtId="165" fontId="46" fillId="8" borderId="9" xfId="0" applyNumberFormat="1" applyFont="1" applyFill="1" applyBorder="1" applyAlignment="1">
      <alignment horizontal="right"/>
    </xf>
    <xf numFmtId="0" fontId="26" fillId="7" borderId="53" xfId="0" applyFont="1" applyFill="1" applyBorder="1" applyAlignment="1">
      <alignment horizontal="right"/>
    </xf>
    <xf numFmtId="0" fontId="47" fillId="7" borderId="53" xfId="0" applyFont="1" applyFill="1" applyBorder="1"/>
    <xf numFmtId="0" fontId="47" fillId="7" borderId="53" xfId="0" applyFont="1" applyFill="1" applyBorder="1" applyAlignment="1">
      <alignment horizontal="right"/>
    </xf>
    <xf numFmtId="0" fontId="47" fillId="7" borderId="0" xfId="0" applyFont="1" applyFill="1" applyAlignment="1">
      <alignment horizontal="right"/>
    </xf>
    <xf numFmtId="0" fontId="48" fillId="32" borderId="1" xfId="0" applyFont="1" applyFill="1" applyBorder="1" applyAlignment="1">
      <alignment horizontal="center" vertical="center" wrapText="1"/>
    </xf>
    <xf numFmtId="0" fontId="49" fillId="28" borderId="125" xfId="0" applyFont="1" applyFill="1" applyBorder="1" applyAlignment="1">
      <alignment vertical="center"/>
    </xf>
    <xf numFmtId="0" fontId="49" fillId="28" borderId="125" xfId="0" applyFont="1" applyFill="1" applyBorder="1" applyAlignment="1">
      <alignment vertical="center" wrapText="1"/>
    </xf>
    <xf numFmtId="0" fontId="0" fillId="28" borderId="0" xfId="0" applyFill="1"/>
    <xf numFmtId="0" fontId="13" fillId="28" borderId="105" xfId="0" applyFont="1" applyFill="1" applyBorder="1" applyAlignment="1">
      <alignment horizontal="center" vertical="center" wrapText="1"/>
    </xf>
    <xf numFmtId="0" fontId="13" fillId="28" borderId="104" xfId="0" applyFont="1" applyFill="1" applyBorder="1" applyAlignment="1">
      <alignment horizontal="center" vertical="center" wrapText="1"/>
    </xf>
    <xf numFmtId="0" fontId="13" fillId="28" borderId="111" xfId="0" applyFont="1" applyFill="1" applyBorder="1" applyAlignment="1">
      <alignment horizontal="center" vertical="center" wrapText="1"/>
    </xf>
    <xf numFmtId="0" fontId="10" fillId="28" borderId="105" xfId="0" applyFont="1" applyFill="1" applyBorder="1" applyAlignment="1">
      <alignment horizontal="center" vertical="center" wrapText="1"/>
    </xf>
    <xf numFmtId="0" fontId="10" fillId="28" borderId="104" xfId="0" applyFont="1" applyFill="1" applyBorder="1" applyAlignment="1">
      <alignment horizontal="center" vertical="center" wrapText="1"/>
    </xf>
    <xf numFmtId="0" fontId="10" fillId="28" borderId="111" xfId="0" applyFont="1" applyFill="1" applyBorder="1" applyAlignment="1">
      <alignment horizontal="center" vertical="center" wrapText="1"/>
    </xf>
    <xf numFmtId="0" fontId="39" fillId="29" borderId="107" xfId="0" applyFont="1" applyFill="1" applyBorder="1" applyAlignment="1">
      <alignment horizontal="left" vertical="center"/>
    </xf>
    <xf numFmtId="0" fontId="39" fillId="29" borderId="108" xfId="0" applyFont="1" applyFill="1" applyBorder="1" applyAlignment="1">
      <alignment horizontal="left" vertical="center"/>
    </xf>
    <xf numFmtId="0" fontId="13" fillId="28" borderId="112" xfId="0" applyFont="1" applyFill="1" applyBorder="1" applyAlignment="1">
      <alignment horizontal="center" vertical="center"/>
    </xf>
    <xf numFmtId="0" fontId="13" fillId="28" borderId="113" xfId="0" applyFont="1" applyFill="1" applyBorder="1" applyAlignment="1">
      <alignment horizontal="center" vertical="center"/>
    </xf>
    <xf numFmtId="0" fontId="13" fillId="28" borderId="114" xfId="0" applyFont="1" applyFill="1" applyBorder="1" applyAlignment="1">
      <alignment horizontal="center" vertical="center"/>
    </xf>
    <xf numFmtId="0" fontId="13" fillId="28" borderId="105" xfId="0" applyFont="1" applyFill="1" applyBorder="1" applyAlignment="1">
      <alignment horizontal="center" vertical="center"/>
    </xf>
    <xf numFmtId="0" fontId="13" fillId="28" borderId="104" xfId="0" applyFont="1" applyFill="1" applyBorder="1" applyAlignment="1">
      <alignment horizontal="center" vertical="center"/>
    </xf>
    <xf numFmtId="0" fontId="13" fillId="28" borderId="111" xfId="0" applyFont="1" applyFill="1" applyBorder="1" applyAlignment="1">
      <alignment horizontal="center" vertical="center"/>
    </xf>
    <xf numFmtId="0" fontId="24" fillId="14" borderId="76" xfId="0" applyFont="1" applyFill="1" applyBorder="1" applyAlignment="1">
      <alignment horizontal="left" vertical="center" wrapText="1"/>
    </xf>
    <xf numFmtId="0" fontId="13" fillId="5" borderId="18" xfId="0" applyFont="1" applyFill="1" applyBorder="1" applyAlignment="1">
      <alignment horizontal="left" vertical="center" wrapText="1"/>
    </xf>
  </cellXfs>
  <cellStyles count="3">
    <cellStyle name="Normal" xfId="0" builtinId="0"/>
    <cellStyle name="Normal 2" xfId="2" xr:uid="{00000000-0005-0000-0000-000001000000}"/>
    <cellStyle name="Percent" xfId="1" builtinId="5"/>
  </cellStyles>
  <dxfs count="0"/>
  <tableStyles count="0" defaultTableStyle="TableStyleMedium2" defaultPivotStyle="PivotStyleLight16"/>
  <colors>
    <mruColors>
      <color rgb="FFCC99FF"/>
      <color rgb="FF000066"/>
      <color rgb="FFFFBDFF"/>
      <color rgb="FFFF00FF"/>
      <color rgb="FFD4588D"/>
      <color rgb="FFECB6CD"/>
      <color rgb="FFDE7CA6"/>
      <color rgb="FF9999FF"/>
      <color rgb="FFFF4B4B"/>
      <color rgb="FFFF85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1066800</xdr:colOff>
          <xdr:row>2</xdr:row>
          <xdr:rowOff>19050</xdr:rowOff>
        </xdr:from>
        <xdr:to>
          <xdr:col>3</xdr:col>
          <xdr:colOff>85725</xdr:colOff>
          <xdr:row>2</xdr:row>
          <xdr:rowOff>295275</xdr:rowOff>
        </xdr:to>
        <xdr:sp macro="" textlink="">
          <xdr:nvSpPr>
            <xdr:cNvPr id="8193" name="ComboBox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0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12</xdr:col>
      <xdr:colOff>423334</xdr:colOff>
      <xdr:row>36</xdr:row>
      <xdr:rowOff>96211</xdr:rowOff>
    </xdr:from>
    <xdr:to>
      <xdr:col>14</xdr:col>
      <xdr:colOff>578041</xdr:colOff>
      <xdr:row>40</xdr:row>
      <xdr:rowOff>112683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22425" y="9024696"/>
          <a:ext cx="1838324" cy="78616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24423</xdr:colOff>
      <xdr:row>31</xdr:row>
      <xdr:rowOff>97692</xdr:rowOff>
    </xdr:from>
    <xdr:to>
      <xdr:col>10</xdr:col>
      <xdr:colOff>476249</xdr:colOff>
      <xdr:row>35</xdr:row>
      <xdr:rowOff>151167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00" y="6862884"/>
          <a:ext cx="1838324" cy="78616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558800</xdr:colOff>
      <xdr:row>31</xdr:row>
      <xdr:rowOff>25400</xdr:rowOff>
    </xdr:from>
    <xdr:to>
      <xdr:col>9</xdr:col>
      <xdr:colOff>1127124</xdr:colOff>
      <xdr:row>35</xdr:row>
      <xdr:rowOff>74968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39250" y="6769100"/>
          <a:ext cx="1838324" cy="78616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57151</xdr:colOff>
      <xdr:row>27</xdr:row>
      <xdr:rowOff>20281</xdr:rowOff>
    </xdr:from>
    <xdr:to>
      <xdr:col>9</xdr:col>
      <xdr:colOff>66675</xdr:colOff>
      <xdr:row>31</xdr:row>
      <xdr:rowOff>69849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1" y="7202131"/>
          <a:ext cx="1838324" cy="78616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136525</xdr:colOff>
      <xdr:row>27</xdr:row>
      <xdr:rowOff>47625</xdr:rowOff>
    </xdr:from>
    <xdr:to>
      <xdr:col>9</xdr:col>
      <xdr:colOff>146049</xdr:colOff>
      <xdr:row>31</xdr:row>
      <xdr:rowOff>97193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48425" y="7229475"/>
          <a:ext cx="1838324" cy="78616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212725</xdr:colOff>
      <xdr:row>26</xdr:row>
      <xdr:rowOff>155575</xdr:rowOff>
    </xdr:from>
    <xdr:ext cx="1838324" cy="811568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08325" y="7153275"/>
          <a:ext cx="1838324" cy="811568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57150</xdr:colOff>
      <xdr:row>25</xdr:row>
      <xdr:rowOff>76200</xdr:rowOff>
    </xdr:from>
    <xdr:to>
      <xdr:col>16</xdr:col>
      <xdr:colOff>66674</xdr:colOff>
      <xdr:row>29</xdr:row>
      <xdr:rowOff>125768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06150" y="10572750"/>
          <a:ext cx="1838324" cy="81156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314325</xdr:colOff>
      <xdr:row>24</xdr:row>
      <xdr:rowOff>171450</xdr:rowOff>
    </xdr:from>
    <xdr:to>
      <xdr:col>16</xdr:col>
      <xdr:colOff>57149</xdr:colOff>
      <xdr:row>29</xdr:row>
      <xdr:rowOff>30518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72900" y="10467975"/>
          <a:ext cx="1838324" cy="81156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60325</xdr:colOff>
      <xdr:row>25</xdr:row>
      <xdr:rowOff>36513</xdr:rowOff>
    </xdr:from>
    <xdr:to>
      <xdr:col>10</xdr:col>
      <xdr:colOff>69849</xdr:colOff>
      <xdr:row>29</xdr:row>
      <xdr:rowOff>78143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91388" y="7164388"/>
          <a:ext cx="1843086" cy="7718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S53"/>
  <sheetViews>
    <sheetView showGridLines="0" tabSelected="1" zoomScale="80" zoomScaleNormal="80" workbookViewId="0">
      <selection activeCell="J4" sqref="J4"/>
    </sheetView>
  </sheetViews>
  <sheetFormatPr defaultColWidth="0" defaultRowHeight="15" zeroHeight="1" x14ac:dyDescent="0.25"/>
  <cols>
    <col min="1" max="1" width="0.7109375" customWidth="1"/>
    <col min="2" max="2" width="9.5703125" customWidth="1"/>
    <col min="3" max="3" width="43.140625" customWidth="1"/>
    <col min="4" max="4" width="8.7109375" customWidth="1"/>
    <col min="5" max="5" width="11.28515625" customWidth="1"/>
    <col min="6" max="6" width="12.28515625" customWidth="1"/>
    <col min="7" max="7" width="12" customWidth="1"/>
    <col min="8" max="8" width="9" customWidth="1"/>
    <col min="9" max="9" width="14.140625" customWidth="1"/>
    <col min="10" max="10" width="12.7109375" style="278" customWidth="1"/>
    <col min="11" max="11" width="9.28515625" customWidth="1"/>
    <col min="12" max="12" width="13.28515625" customWidth="1"/>
    <col min="13" max="13" width="11.85546875" customWidth="1"/>
    <col min="14" max="14" width="12" customWidth="1"/>
    <col min="15" max="15" width="8.7109375" customWidth="1"/>
    <col min="16" max="16" width="7.140625" customWidth="1"/>
    <col min="17" max="19" width="0" hidden="1" customWidth="1"/>
    <col min="20" max="16384" width="8.7109375" hidden="1"/>
  </cols>
  <sheetData>
    <row r="1" spans="1:19" ht="36" x14ac:dyDescent="0.55000000000000004">
      <c r="B1" s="366" t="str">
        <f>"Waltham Forest Sexual Health"&amp; " " &amp;Control!H2&amp; " Summary (2022 - 2023)"</f>
        <v>Waltham Forest Sexual Health Quarter 4 Summary (2022 - 2023)</v>
      </c>
      <c r="C1" s="364"/>
      <c r="D1" s="364"/>
      <c r="E1" s="364"/>
      <c r="F1" s="364"/>
      <c r="G1" s="364"/>
      <c r="H1" s="365"/>
      <c r="I1" s="365"/>
    </row>
    <row r="2" spans="1:19" ht="13.5" customHeight="1" x14ac:dyDescent="0.4">
      <c r="B2" s="314"/>
      <c r="C2" s="314"/>
    </row>
    <row r="3" spans="1:19" ht="24.95" customHeight="1" x14ac:dyDescent="0.25">
      <c r="B3" s="392" t="s">
        <v>209</v>
      </c>
      <c r="C3" s="393"/>
    </row>
    <row r="4" spans="1:19" x14ac:dyDescent="0.25"/>
    <row r="5" spans="1:19" x14ac:dyDescent="0.25"/>
    <row r="6" spans="1:19" x14ac:dyDescent="0.25">
      <c r="L6" s="259" t="s">
        <v>133</v>
      </c>
    </row>
    <row r="7" spans="1:19" x14ac:dyDescent="0.25">
      <c r="L7" s="259" t="s">
        <v>127</v>
      </c>
    </row>
    <row r="8" spans="1:19" x14ac:dyDescent="0.25">
      <c r="A8" s="260"/>
      <c r="B8" s="257" t="s">
        <v>195</v>
      </c>
      <c r="C8" s="258"/>
      <c r="D8" s="258"/>
      <c r="E8" s="259" t="s">
        <v>130</v>
      </c>
      <c r="F8" s="259" t="s">
        <v>131</v>
      </c>
      <c r="G8" s="259" t="s">
        <v>129</v>
      </c>
      <c r="H8" s="259" t="s">
        <v>132</v>
      </c>
      <c r="I8" s="259" t="s">
        <v>178</v>
      </c>
      <c r="J8" s="259" t="s">
        <v>136</v>
      </c>
      <c r="K8" s="259" t="s">
        <v>185</v>
      </c>
      <c r="L8" s="259" t="s">
        <v>126</v>
      </c>
      <c r="M8" s="259" t="s">
        <v>134</v>
      </c>
      <c r="N8" s="259" t="s">
        <v>128</v>
      </c>
      <c r="O8" t="s">
        <v>207</v>
      </c>
    </row>
    <row r="9" spans="1:19" ht="63.75" customHeight="1" x14ac:dyDescent="0.25">
      <c r="A9" s="66"/>
      <c r="B9" s="317" t="s">
        <v>148</v>
      </c>
      <c r="C9" s="317" t="s">
        <v>139</v>
      </c>
      <c r="D9" s="346" t="s">
        <v>140</v>
      </c>
      <c r="E9" s="394" t="s">
        <v>196</v>
      </c>
      <c r="F9" s="397" t="s">
        <v>197</v>
      </c>
      <c r="G9" s="397" t="s">
        <v>198</v>
      </c>
      <c r="H9" s="386" t="s">
        <v>199</v>
      </c>
      <c r="I9" s="386" t="s">
        <v>205</v>
      </c>
      <c r="J9" s="389" t="s">
        <v>206</v>
      </c>
      <c r="K9" s="386" t="s">
        <v>200</v>
      </c>
      <c r="L9" s="386" t="s">
        <v>204</v>
      </c>
      <c r="M9" s="386" t="s">
        <v>201</v>
      </c>
      <c r="N9" s="386" t="s">
        <v>202</v>
      </c>
      <c r="O9" s="386" t="s">
        <v>208</v>
      </c>
    </row>
    <row r="10" spans="1:19" ht="20.25" customHeight="1" x14ac:dyDescent="0.25">
      <c r="A10" s="66"/>
      <c r="B10" s="318"/>
      <c r="C10" s="318"/>
      <c r="D10" s="347"/>
      <c r="E10" s="395"/>
      <c r="F10" s="398"/>
      <c r="G10" s="398"/>
      <c r="H10" s="387"/>
      <c r="I10" s="387"/>
      <c r="J10" s="390"/>
      <c r="K10" s="387"/>
      <c r="L10" s="387"/>
      <c r="M10" s="387"/>
      <c r="N10" s="387"/>
      <c r="O10" s="387"/>
    </row>
    <row r="11" spans="1:19" ht="15.75" thickBot="1" x14ac:dyDescent="0.3">
      <c r="A11" s="66"/>
      <c r="B11" s="342"/>
      <c r="C11" s="342"/>
      <c r="D11" s="348"/>
      <c r="E11" s="396"/>
      <c r="F11" s="399"/>
      <c r="G11" s="399"/>
      <c r="H11" s="388"/>
      <c r="I11" s="388"/>
      <c r="J11" s="391"/>
      <c r="K11" s="388"/>
      <c r="L11" s="388"/>
      <c r="M11" s="388"/>
      <c r="N11" s="388"/>
      <c r="O11" s="388"/>
    </row>
    <row r="12" spans="1:19" x14ac:dyDescent="0.25">
      <c r="A12" s="66"/>
      <c r="B12" s="334" t="s">
        <v>34</v>
      </c>
      <c r="C12" s="335" t="str">
        <f>VLOOKUP(B12,Practice!$A$1:$E$48,2,0)</f>
        <v>Chingford/ Walthamstow</v>
      </c>
      <c r="D12" s="349" t="s">
        <v>34</v>
      </c>
      <c r="E12" s="355">
        <f t="shared" ref="E12:E18" ca="1" si="0">SUMIFS($E$20:$E$33,$B$20:$B$33,$D12)</f>
        <v>7</v>
      </c>
      <c r="F12" s="356">
        <f t="shared" ref="F12:F18" ca="1" si="1">SUMIFS($F$20:$F$33,$B$20:$B$33,$D12)</f>
        <v>11</v>
      </c>
      <c r="G12" s="356">
        <f t="shared" ref="G12:G18" ca="1" si="2">SUMIFS($G$20:$G$33,$B$20:$B$33,$D12)</f>
        <v>2</v>
      </c>
      <c r="H12" s="356">
        <f t="shared" ref="H12:H18" ca="1" si="3">SUMIFS($H$20:$H$33,$B$20:$B$33,$D12)</f>
        <v>0</v>
      </c>
      <c r="I12" s="356">
        <f t="shared" ref="I12:I18" ca="1" si="4">SUMIFS($I$20:$I$33,$B$20:$B$33,$D12)</f>
        <v>0</v>
      </c>
      <c r="J12" s="357">
        <f t="shared" ref="J12:J18" ca="1" si="5">SUMIFS($J$20:$J$33,$B$20:$B$33,$D12)</f>
        <v>16</v>
      </c>
      <c r="K12" s="356">
        <f t="shared" ref="K12:K18" ca="1" si="6">SUMIFS($K$20:$K$33,$B$20:$B$33,$D12)</f>
        <v>13</v>
      </c>
      <c r="L12" s="356">
        <f t="shared" ref="L12:L18" ca="1" si="7">SUMIFS($L$20:$L$33,$B$20:$B$33,$D12)</f>
        <v>0</v>
      </c>
      <c r="M12" s="356">
        <f t="shared" ref="M12:M18" ca="1" si="8">SUMIFS($M$20:$M$33,$B$20:$B$33,$D12)</f>
        <v>0</v>
      </c>
      <c r="N12" s="356">
        <f t="shared" ref="N12:N18" ca="1" si="9">SUMIFS($N$20:$N$33,$B$20:$B$33,$D12)</f>
        <v>1</v>
      </c>
      <c r="O12" s="356">
        <f t="shared" ref="O12:O18" ca="1" si="10">SUMIFS($O$20:$O$33,$B$20:$B$33,$D12)</f>
        <v>0</v>
      </c>
    </row>
    <row r="13" spans="1:19" x14ac:dyDescent="0.25">
      <c r="A13" s="66"/>
      <c r="B13" s="273" t="s">
        <v>27</v>
      </c>
      <c r="C13" s="281" t="str">
        <f>VLOOKUP(B13,Practice!$A$1:$E$48,2,0)</f>
        <v>Chingford E4</v>
      </c>
      <c r="D13" s="350" t="s">
        <v>27</v>
      </c>
      <c r="E13" s="358">
        <f t="shared" ca="1" si="0"/>
        <v>36</v>
      </c>
      <c r="F13" s="359">
        <f t="shared" ca="1" si="1"/>
        <v>35</v>
      </c>
      <c r="G13" s="359">
        <f t="shared" ca="1" si="2"/>
        <v>11</v>
      </c>
      <c r="H13" s="359">
        <f t="shared" ca="1" si="3"/>
        <v>13</v>
      </c>
      <c r="I13" s="359">
        <f t="shared" ca="1" si="4"/>
        <v>2</v>
      </c>
      <c r="J13" s="360">
        <f t="shared" ca="1" si="5"/>
        <v>3</v>
      </c>
      <c r="K13" s="359">
        <f t="shared" ca="1" si="6"/>
        <v>0</v>
      </c>
      <c r="L13" s="359">
        <f t="shared" ca="1" si="7"/>
        <v>0</v>
      </c>
      <c r="M13" s="359">
        <f t="shared" ca="1" si="8"/>
        <v>0</v>
      </c>
      <c r="N13" s="359">
        <f t="shared" ca="1" si="9"/>
        <v>0</v>
      </c>
      <c r="O13" s="359">
        <f t="shared" ca="1" si="10"/>
        <v>0</v>
      </c>
    </row>
    <row r="14" spans="1:19" x14ac:dyDescent="0.25">
      <c r="A14" s="66"/>
      <c r="B14" s="273" t="s">
        <v>43</v>
      </c>
      <c r="C14" s="281" t="str">
        <f>VLOOKUP(B14,Practice!$A$1:$E$48,2,0)</f>
        <v>Leyton Collaborative</v>
      </c>
      <c r="D14" s="350" t="s">
        <v>43</v>
      </c>
      <c r="E14" s="358">
        <f t="shared" si="0"/>
        <v>0</v>
      </c>
      <c r="F14" s="359">
        <f t="shared" si="1"/>
        <v>0</v>
      </c>
      <c r="G14" s="359">
        <f t="shared" si="2"/>
        <v>0</v>
      </c>
      <c r="H14" s="359">
        <f t="shared" si="3"/>
        <v>0</v>
      </c>
      <c r="I14" s="359">
        <f t="shared" si="4"/>
        <v>0</v>
      </c>
      <c r="J14" s="360">
        <f t="shared" si="5"/>
        <v>0</v>
      </c>
      <c r="K14" s="359">
        <f t="shared" si="6"/>
        <v>0</v>
      </c>
      <c r="L14" s="359">
        <f t="shared" si="7"/>
        <v>0</v>
      </c>
      <c r="M14" s="359">
        <f t="shared" si="8"/>
        <v>0</v>
      </c>
      <c r="N14" s="359">
        <f t="shared" si="9"/>
        <v>0</v>
      </c>
      <c r="O14" s="359">
        <f t="shared" si="10"/>
        <v>0</v>
      </c>
      <c r="P14" s="279"/>
      <c r="Q14" s="279"/>
      <c r="R14" s="279"/>
      <c r="S14" s="279"/>
    </row>
    <row r="15" spans="1:19" x14ac:dyDescent="0.25">
      <c r="A15" s="66"/>
      <c r="B15" s="273" t="s">
        <v>46</v>
      </c>
      <c r="C15" s="281" t="str">
        <f>VLOOKUP(B15,Practice!$A$1:$E$48,2,0)</f>
        <v>Forest Integrated Health</v>
      </c>
      <c r="D15" s="350" t="s">
        <v>46</v>
      </c>
      <c r="E15" s="358">
        <f t="shared" ca="1" si="0"/>
        <v>5</v>
      </c>
      <c r="F15" s="359">
        <f t="shared" ca="1" si="1"/>
        <v>4</v>
      </c>
      <c r="G15" s="359">
        <f t="shared" ca="1" si="2"/>
        <v>2</v>
      </c>
      <c r="H15" s="359">
        <f t="shared" ca="1" si="3"/>
        <v>8</v>
      </c>
      <c r="I15" s="359">
        <f t="shared" ca="1" si="4"/>
        <v>0</v>
      </c>
      <c r="J15" s="360">
        <f t="shared" ca="1" si="5"/>
        <v>0</v>
      </c>
      <c r="K15" s="359">
        <f t="shared" ca="1" si="6"/>
        <v>1</v>
      </c>
      <c r="L15" s="359">
        <f t="shared" ca="1" si="7"/>
        <v>0</v>
      </c>
      <c r="M15" s="359">
        <f t="shared" ca="1" si="8"/>
        <v>0</v>
      </c>
      <c r="N15" s="359">
        <f t="shared" ca="1" si="9"/>
        <v>0</v>
      </c>
      <c r="O15" s="359">
        <f t="shared" ca="1" si="10"/>
        <v>2</v>
      </c>
    </row>
    <row r="16" spans="1:19" x14ac:dyDescent="0.25">
      <c r="A16" s="66"/>
      <c r="B16" s="273" t="s">
        <v>55</v>
      </c>
      <c r="C16" s="281" t="str">
        <f>VLOOKUP(B16,Practice!$A$1:$E$48,2,0)</f>
        <v>South Leytonstone</v>
      </c>
      <c r="D16" s="350" t="s">
        <v>55</v>
      </c>
      <c r="E16" s="358">
        <f t="shared" ca="1" si="0"/>
        <v>19</v>
      </c>
      <c r="F16" s="359">
        <f t="shared" ca="1" si="1"/>
        <v>10</v>
      </c>
      <c r="G16" s="359">
        <f t="shared" ca="1" si="2"/>
        <v>9</v>
      </c>
      <c r="H16" s="359">
        <f t="shared" ca="1" si="3"/>
        <v>8</v>
      </c>
      <c r="I16" s="359">
        <f t="shared" ca="1" si="4"/>
        <v>0</v>
      </c>
      <c r="J16" s="360">
        <f t="shared" ca="1" si="5"/>
        <v>0</v>
      </c>
      <c r="K16" s="359">
        <f t="shared" ca="1" si="6"/>
        <v>0</v>
      </c>
      <c r="L16" s="359">
        <f t="shared" ca="1" si="7"/>
        <v>0</v>
      </c>
      <c r="M16" s="359">
        <f t="shared" ca="1" si="8"/>
        <v>0</v>
      </c>
      <c r="N16" s="359">
        <f t="shared" ca="1" si="9"/>
        <v>0</v>
      </c>
      <c r="O16" s="359">
        <f t="shared" ca="1" si="10"/>
        <v>0</v>
      </c>
    </row>
    <row r="17" spans="1:15" x14ac:dyDescent="0.25">
      <c r="A17" s="66"/>
      <c r="B17" s="273" t="s">
        <v>80</v>
      </c>
      <c r="C17" s="281" t="str">
        <f>VLOOKUP(B17,Practice!$A$1:$E$48,2,0)</f>
        <v>Central Walthamstow</v>
      </c>
      <c r="D17" s="350" t="s">
        <v>80</v>
      </c>
      <c r="E17" s="358">
        <f t="shared" si="0"/>
        <v>0</v>
      </c>
      <c r="F17" s="359">
        <f t="shared" si="1"/>
        <v>0</v>
      </c>
      <c r="G17" s="359">
        <f t="shared" si="2"/>
        <v>0</v>
      </c>
      <c r="H17" s="359">
        <f t="shared" si="3"/>
        <v>0</v>
      </c>
      <c r="I17" s="359">
        <f t="shared" si="4"/>
        <v>0</v>
      </c>
      <c r="J17" s="360">
        <f t="shared" si="5"/>
        <v>0</v>
      </c>
      <c r="K17" s="359">
        <f t="shared" si="6"/>
        <v>0</v>
      </c>
      <c r="L17" s="359">
        <f t="shared" si="7"/>
        <v>0</v>
      </c>
      <c r="M17" s="359">
        <f t="shared" si="8"/>
        <v>0</v>
      </c>
      <c r="N17" s="359">
        <f t="shared" si="9"/>
        <v>0</v>
      </c>
      <c r="O17" s="359">
        <f t="shared" si="10"/>
        <v>0</v>
      </c>
    </row>
    <row r="18" spans="1:15" ht="15.75" thickBot="1" x14ac:dyDescent="0.3">
      <c r="A18" s="66"/>
      <c r="B18" s="336" t="s">
        <v>91</v>
      </c>
      <c r="C18" s="337" t="str">
        <f>VLOOKUP(B18,Practice!$A$1:$E$48,2,0)</f>
        <v>Walthamstow West</v>
      </c>
      <c r="D18" s="351" t="s">
        <v>91</v>
      </c>
      <c r="E18" s="361">
        <f t="shared" ca="1" si="0"/>
        <v>0</v>
      </c>
      <c r="F18" s="362">
        <f t="shared" ca="1" si="1"/>
        <v>2</v>
      </c>
      <c r="G18" s="362">
        <f t="shared" ca="1" si="2"/>
        <v>0</v>
      </c>
      <c r="H18" s="362">
        <f t="shared" ca="1" si="3"/>
        <v>0</v>
      </c>
      <c r="I18" s="362">
        <f t="shared" ca="1" si="4"/>
        <v>0</v>
      </c>
      <c r="J18" s="363">
        <f t="shared" ca="1" si="5"/>
        <v>0</v>
      </c>
      <c r="K18" s="362">
        <f t="shared" ca="1" si="6"/>
        <v>0</v>
      </c>
      <c r="L18" s="362">
        <f t="shared" ca="1" si="7"/>
        <v>0</v>
      </c>
      <c r="M18" s="362">
        <f t="shared" ca="1" si="8"/>
        <v>0</v>
      </c>
      <c r="N18" s="362">
        <f t="shared" ca="1" si="9"/>
        <v>0</v>
      </c>
      <c r="O18" s="362">
        <f t="shared" ca="1" si="10"/>
        <v>0</v>
      </c>
    </row>
    <row r="19" spans="1:15" s="316" customFormat="1" ht="19.5" thickBot="1" x14ac:dyDescent="0.35">
      <c r="A19" s="315"/>
      <c r="B19" s="340"/>
      <c r="C19" s="340"/>
      <c r="D19" s="352" t="s">
        <v>125</v>
      </c>
      <c r="E19" s="343">
        <f ca="1">SUM(E12:E18)</f>
        <v>67</v>
      </c>
      <c r="F19" s="341">
        <f t="shared" ref="F19:N19" ca="1" si="11">SUM(F12:F18)</f>
        <v>62</v>
      </c>
      <c r="G19" s="341">
        <f t="shared" ca="1" si="11"/>
        <v>24</v>
      </c>
      <c r="H19" s="341">
        <f t="shared" ca="1" si="11"/>
        <v>29</v>
      </c>
      <c r="I19" s="341">
        <f t="shared" ca="1" si="11"/>
        <v>2</v>
      </c>
      <c r="J19" s="341">
        <f t="shared" ca="1" si="11"/>
        <v>19</v>
      </c>
      <c r="K19" s="341">
        <f t="shared" ca="1" si="11"/>
        <v>14</v>
      </c>
      <c r="L19" s="341">
        <f t="shared" ca="1" si="11"/>
        <v>0</v>
      </c>
      <c r="M19" s="341">
        <f t="shared" ca="1" si="11"/>
        <v>0</v>
      </c>
      <c r="N19" s="341">
        <f t="shared" ca="1" si="11"/>
        <v>1</v>
      </c>
      <c r="O19" s="341">
        <f ca="1">SUM(O12:O18)</f>
        <v>2</v>
      </c>
    </row>
    <row r="20" spans="1:15" x14ac:dyDescent="0.25">
      <c r="A20" s="66"/>
      <c r="B20" s="334" t="s">
        <v>27</v>
      </c>
      <c r="C20" s="335" t="s">
        <v>26</v>
      </c>
      <c r="D20" s="349" t="s">
        <v>25</v>
      </c>
      <c r="E20" s="344">
        <f ca="1">IFERROR(SUMIFS(OFFSET(REL_D,,MATCH($E$8,IND,0)-1),REL_D,Control!$I$2,IF(LEFT($D20,1)="W",NwID,OrgID),$D20,InService,"Y"),"-")</f>
        <v>11</v>
      </c>
      <c r="F20" s="338">
        <f ca="1">IFERROR(SUMIFS(OFFSET(REL_D,,MATCH($F$8,IND,0)-1),REL_D,Control!$I$2,IF(LEFT($D20,1)="W",NwID,OrgID),$D20,InService,"Y"),"-")</f>
        <v>12</v>
      </c>
      <c r="G20" s="338">
        <f ca="1">IFERROR(SUMIFS(OFFSET(REL_D,,MATCH($G$8,IND,0)-1),REL_D,Control!$I$2,IF(LEFT($D20,1)="W",NwID,OrgID),$D20,InService,"Y"),"-")</f>
        <v>4</v>
      </c>
      <c r="H20" s="338">
        <f ca="1">IFERROR(SUMIFS(OFFSET(REL_D,,MATCH($H$8,IND,0)-1),REL_D,Control!$I$2,IF(LEFT($D20,1)="W",NwID,OrgID),$D20,InService,"Y"),"-")</f>
        <v>4</v>
      </c>
      <c r="I20" s="338">
        <f ca="1">IFERROR(SUMIFS(OFFSET(REL_D,,MATCH($I$8,IND,0)-1),REL_D,Control!$I$2,IF(LEFT($D20,1)="W",NwID,OrgID),$D20,InService,"Y"),"-")</f>
        <v>0</v>
      </c>
      <c r="J20" s="339">
        <f ca="1">IFERROR(SUMIFS(OFFSET(REL_D,,MATCH($J$8,IND,0)-1),REL_D,Control!$I$2,IF(LEFT($D20,1)="W",NwID,OrgID),$D20,InService,"Y"),"-")</f>
        <v>0</v>
      </c>
      <c r="K20" s="338">
        <f ca="1">IFERROR(SUMIFS(OFFSET(REL_D,,MATCH($K$8,IND,0)-1),REL_D,Control!$I$2,IF(LEFT($D20,1)="W",NwID,OrgID),$D20,InService,"Y"),"-")</f>
        <v>0</v>
      </c>
      <c r="L20" s="338">
        <f ca="1">IFERROR(SUMIFS(OFFSET(REL_D,,MATCH($L$8,IND,0)-1),REL_D,Control!$I$2,IF(LEFT($D20,1)="W",NwID,OrgID),$D20,InService,"Y"),"-")+(IFERROR(SUMIFS(OFFSET(REL_D,,MATCH($L$6,IND,0)-1),REL_D,Control!$I$2,IF(LEFT($D20,1)="W",NwID,OrgID),$D20,InService,"Y"),"-")+IFERROR(SUMIFS(OFFSET(REL_D,,MATCH($L$7,IND,0)-1),REL_D,Control!$I$2,IF(LEFT($D20,1)="W",NwID,OrgID),$D20,InService,"Y"),"-"))</f>
        <v>0</v>
      </c>
      <c r="M20" s="338">
        <f ca="1">IFERROR(SUMIFS(OFFSET(REL_D,,MATCH($M$8,IND,0)-1),REL_D,Control!$I$2,IF(LEFT($D20,1)="W",NwID,OrgID),$D20,InService,"Y"),"-")</f>
        <v>0</v>
      </c>
      <c r="N20" s="338">
        <f ca="1">IFERROR(SUMIFS(OFFSET(REL_D,,MATCH($N$8,IND,0)-1),REL_D,Control!$I$2,IF(LEFT($D20,1)="W",NwID,OrgID),$D20,InService,"Y"),"-")</f>
        <v>0</v>
      </c>
      <c r="O20" s="338">
        <f ca="1">IFERROR(SUMIFS(OFFSET(REL_D,,MATCH($O$8,IND,0)-1),REL_D,Control!$I$2,IF(LEFT($D20,1)="W",NwID,OrgID),$D20,InService,"Y"),"-")</f>
        <v>0</v>
      </c>
    </row>
    <row r="21" spans="1:15" x14ac:dyDescent="0.25">
      <c r="A21" s="66"/>
      <c r="B21" s="273" t="s">
        <v>27</v>
      </c>
      <c r="C21" s="281" t="s">
        <v>29</v>
      </c>
      <c r="D21" s="350" t="s">
        <v>28</v>
      </c>
      <c r="E21" s="345">
        <f ca="1">IFERROR(SUMIFS(OFFSET(REL_D,,MATCH($E$8,IND,0)-1),REL_D,Control!$I$2,IF(LEFT($D21,1)="W",NwID,OrgID),$D21,InService,"Y"),"-")</f>
        <v>0</v>
      </c>
      <c r="F21" s="276">
        <f ca="1">IFERROR(SUMIFS(OFFSET(REL_D,,MATCH($F$8,IND,0)-1),REL_D,Control!$I$2,IF(LEFT($D21,1)="W",NwID,OrgID),$D21,InService,"Y"),"-")</f>
        <v>6</v>
      </c>
      <c r="G21" s="276">
        <f ca="1">IFERROR(SUMIFS(OFFSET(REL_D,,MATCH($G$8,IND,0)-1),REL_D,Control!$I$2,IF(LEFT($D21,1)="W",NwID,OrgID),$D21,InService,"Y"),"-")</f>
        <v>0</v>
      </c>
      <c r="H21" s="276">
        <f ca="1">IFERROR(SUMIFS(OFFSET(REL_D,,MATCH($H$8,IND,0)-1),REL_D,Control!$I$2,IF(LEFT($D21,1)="W",NwID,OrgID),$D21,InService,"Y"),"-")</f>
        <v>0</v>
      </c>
      <c r="I21" s="276">
        <f ca="1">IFERROR(SUMIFS(OFFSET(REL_D,,MATCH($I$8,IND,0)-1),REL_D,Control!$I$2,IF(LEFT($D21,1)="W",NwID,OrgID),$D21,InService,"Y"),"-")</f>
        <v>2</v>
      </c>
      <c r="J21" s="280">
        <f ca="1">IFERROR(SUMIFS(OFFSET(REL_D,,MATCH($J$8,IND,0)-1),REL_D,Control!$I$2,IF(LEFT($D21,1)="W",NwID,OrgID),$D21,InService,"Y"),"-")</f>
        <v>2</v>
      </c>
      <c r="K21" s="276">
        <f ca="1">IFERROR(SUMIFS(OFFSET(REL_D,,MATCH($K$8,IND,0)-1),REL_D,Control!$I$2,IF(LEFT($D21,1)="W",NwID,OrgID),$D21,InService,"Y"),"-")</f>
        <v>0</v>
      </c>
      <c r="L21" s="338">
        <f ca="1">IFERROR(SUMIFS(OFFSET(REL_D,,MATCH($L$8,IND,0)-1),REL_D,Control!$I$2,IF(LEFT($D21,1)="W",NwID,OrgID),$D21,InService,"Y"),"-")+(IFERROR(SUMIFS(OFFSET(REL_D,,MATCH($L$6,IND,0)-1),REL_D,Control!$I$2,IF(LEFT($D21,1)="W",NwID,OrgID),$D21,InService,"Y"),"-")+IFERROR(SUMIFS(OFFSET(REL_D,,MATCH($L$7,IND,0)-1),REL_D,Control!$I$2,IF(LEFT($D21,1)="W",NwID,OrgID),$D21,InService,"Y"),"-"))</f>
        <v>0</v>
      </c>
      <c r="M21" s="276">
        <f ca="1">IFERROR(SUMIFS(OFFSET(REL_D,,MATCH($M$8,IND,0)-1),REL_D,Control!$I$2,IF(LEFT($D21,1)="W",NwID,OrgID),$D21,InService,"Y"),"-")</f>
        <v>0</v>
      </c>
      <c r="N21" s="276">
        <f ca="1">IFERROR(SUMIFS(OFFSET(REL_D,,MATCH($N$8,IND,0)-1),REL_D,Control!$I$2,IF(LEFT($D21,1)="W",NwID,OrgID),$D21,InService,"Y"),"-")</f>
        <v>0</v>
      </c>
      <c r="O21" s="276">
        <f ca="1">IFERROR(SUMIFS(OFFSET(REL_D,,MATCH($O$8,IND,0)-1),REL_D,Control!$I$2,IF(LEFT($D21,1)="W",NwID,OrgID),$D21,InService,"Y"),"-")</f>
        <v>0</v>
      </c>
    </row>
    <row r="22" spans="1:15" x14ac:dyDescent="0.25">
      <c r="A22" s="66"/>
      <c r="B22" s="273" t="s">
        <v>34</v>
      </c>
      <c r="C22" s="281" t="s">
        <v>36</v>
      </c>
      <c r="D22" s="350" t="s">
        <v>35</v>
      </c>
      <c r="E22" s="345">
        <f ca="1">IFERROR(SUMIFS(OFFSET(REL_D,,MATCH($E$8,IND,0)-1),REL_D,Control!$I$2,IF(LEFT($D22,1)="W",NwID,OrgID),$D22,InService,"Y"),"-")</f>
        <v>3</v>
      </c>
      <c r="F22" s="276">
        <f ca="1">IFERROR(SUMIFS(OFFSET(REL_D,,MATCH($F$8,IND,0)-1),REL_D,Control!$I$2,IF(LEFT($D22,1)="W",NwID,OrgID),$D22,InService,"Y"),"-")</f>
        <v>6</v>
      </c>
      <c r="G22" s="276">
        <f ca="1">IFERROR(SUMIFS(OFFSET(REL_D,,MATCH($G$8,IND,0)-1),REL_D,Control!$I$2,IF(LEFT($D22,1)="W",NwID,OrgID),$D22,InService,"Y"),"-")</f>
        <v>0</v>
      </c>
      <c r="H22" s="276">
        <f ca="1">IFERROR(SUMIFS(OFFSET(REL_D,,MATCH($H$8,IND,0)-1),REL_D,Control!$I$2,IF(LEFT($D22,1)="W",NwID,OrgID),$D22,InService,"Y"),"-")</f>
        <v>0</v>
      </c>
      <c r="I22" s="276">
        <f ca="1">IFERROR(SUMIFS(OFFSET(REL_D,,MATCH($I$8,IND,0)-1),REL_D,Control!$I$2,IF(LEFT($D22,1)="W",NwID,OrgID),$D22,InService,"Y"),"-")</f>
        <v>0</v>
      </c>
      <c r="J22" s="280">
        <f ca="1">IFERROR(SUMIFS(OFFSET(REL_D,,MATCH($J$8,IND,0)-1),REL_D,Control!$I$2,IF(LEFT($D22,1)="W",NwID,OrgID),$D22,InService,"Y"),"-")</f>
        <v>0</v>
      </c>
      <c r="K22" s="276">
        <f ca="1">IFERROR(SUMIFS(OFFSET(REL_D,,MATCH($K$8,IND,0)-1),REL_D,Control!$I$2,IF(LEFT($D22,1)="W",NwID,OrgID),$D22,InService,"Y"),"-")</f>
        <v>6</v>
      </c>
      <c r="L22" s="338">
        <f ca="1">IFERROR(SUMIFS(OFFSET(REL_D,,MATCH($L$8,IND,0)-1),REL_D,Control!$I$2,IF(LEFT($D22,1)="W",NwID,OrgID),$D22,InService,"Y"),"-")+(IFERROR(SUMIFS(OFFSET(REL_D,,MATCH($L$6,IND,0)-1),REL_D,Control!$I$2,IF(LEFT($D22,1)="W",NwID,OrgID),$D22,InService,"Y"),"-")+IFERROR(SUMIFS(OFFSET(REL_D,,MATCH($L$7,IND,0)-1),REL_D,Control!$I$2,IF(LEFT($D22,1)="W",NwID,OrgID),$D22,InService,"Y"),"-"))</f>
        <v>0</v>
      </c>
      <c r="M22" s="276">
        <f ca="1">IFERROR(SUMIFS(OFFSET(REL_D,,MATCH($M$8,IND,0)-1),REL_D,Control!$I$2,IF(LEFT($D22,1)="W",NwID,OrgID),$D22,InService,"Y"),"-")</f>
        <v>0</v>
      </c>
      <c r="N22" s="276">
        <f ca="1">IFERROR(SUMIFS(OFFSET(REL_D,,MATCH($N$8,IND,0)-1),REL_D,Control!$I$2,IF(LEFT($D22,1)="W",NwID,OrgID),$D22,InService,"Y"),"-")</f>
        <v>0</v>
      </c>
      <c r="O22" s="276">
        <f ca="1">IFERROR(SUMIFS(OFFSET(REL_D,,MATCH($O$8,IND,0)-1),REL_D,Control!$I$2,IF(LEFT($D22,1)="W",NwID,OrgID),$D22,InService,"Y"),"-")</f>
        <v>0</v>
      </c>
    </row>
    <row r="23" spans="1:15" x14ac:dyDescent="0.25">
      <c r="A23" s="66"/>
      <c r="B23" s="273" t="s">
        <v>27</v>
      </c>
      <c r="C23" s="281" t="s">
        <v>38</v>
      </c>
      <c r="D23" s="350" t="s">
        <v>37</v>
      </c>
      <c r="E23" s="345">
        <f ca="1">IFERROR(SUMIFS(OFFSET(REL_D,,MATCH($E$8,IND,0)-1),REL_D,Control!$I$2,IF(LEFT($D23,1)="W",NwID,OrgID),$D23,InService,"Y"),"-")</f>
        <v>6</v>
      </c>
      <c r="F23" s="276">
        <f ca="1">IFERROR(SUMIFS(OFFSET(REL_D,,MATCH($F$8,IND,0)-1),REL_D,Control!$I$2,IF(LEFT($D23,1)="W",NwID,OrgID),$D23,InService,"Y"),"-")</f>
        <v>7</v>
      </c>
      <c r="G23" s="276">
        <f ca="1">IFERROR(SUMIFS(OFFSET(REL_D,,MATCH($G$8,IND,0)-1),REL_D,Control!$I$2,IF(LEFT($D23,1)="W",NwID,OrgID),$D23,InService,"Y"),"-")</f>
        <v>0</v>
      </c>
      <c r="H23" s="276">
        <f ca="1">IFERROR(SUMIFS(OFFSET(REL_D,,MATCH($H$8,IND,0)-1),REL_D,Control!$I$2,IF(LEFT($D23,1)="W",NwID,OrgID),$D23,InService,"Y"),"-")</f>
        <v>0</v>
      </c>
      <c r="I23" s="276">
        <f ca="1">IFERROR(SUMIFS(OFFSET(REL_D,,MATCH($I$8,IND,0)-1),REL_D,Control!$I$2,IF(LEFT($D23,1)="W",NwID,OrgID),$D23,InService,"Y"),"-")</f>
        <v>0</v>
      </c>
      <c r="J23" s="280">
        <f ca="1">IFERROR(SUMIFS(OFFSET(REL_D,,MATCH($J$8,IND,0)-1),REL_D,Control!$I$2,IF(LEFT($D23,1)="W",NwID,OrgID),$D23,InService,"Y"),"-")</f>
        <v>0</v>
      </c>
      <c r="K23" s="276">
        <f ca="1">IFERROR(SUMIFS(OFFSET(REL_D,,MATCH($K$8,IND,0)-1),REL_D,Control!$I$2,IF(LEFT($D23,1)="W",NwID,OrgID),$D23,InService,"Y"),"-")</f>
        <v>0</v>
      </c>
      <c r="L23" s="338">
        <f ca="1">IFERROR(SUMIFS(OFFSET(REL_D,,MATCH($L$8,IND,0)-1),REL_D,Control!$I$2,IF(LEFT($D23,1)="W",NwID,OrgID),$D23,InService,"Y"),"-")+(IFERROR(SUMIFS(OFFSET(REL_D,,MATCH($L$6,IND,0)-1),REL_D,Control!$I$2,IF(LEFT($D23,1)="W",NwID,OrgID),$D23,InService,"Y"),"-")+IFERROR(SUMIFS(OFFSET(REL_D,,MATCH($L$7,IND,0)-1),REL_D,Control!$I$2,IF(LEFT($D23,1)="W",NwID,OrgID),$D23,InService,"Y"),"-"))</f>
        <v>0</v>
      </c>
      <c r="M23" s="276">
        <f ca="1">IFERROR(SUMIFS(OFFSET(REL_D,,MATCH($M$8,IND,0)-1),REL_D,Control!$I$2,IF(LEFT($D23,1)="W",NwID,OrgID),$D23,InService,"Y"),"-")</f>
        <v>0</v>
      </c>
      <c r="N23" s="276">
        <f ca="1">IFERROR(SUMIFS(OFFSET(REL_D,,MATCH($N$8,IND,0)-1),REL_D,Control!$I$2,IF(LEFT($D23,1)="W",NwID,OrgID),$D23,InService,"Y"),"-")</f>
        <v>0</v>
      </c>
      <c r="O23" s="276">
        <f ca="1">IFERROR(SUMIFS(OFFSET(REL_D,,MATCH($O$8,IND,0)-1),REL_D,Control!$I$2,IF(LEFT($D23,1)="W",NwID,OrgID),$D23,InService,"Y"),"-")</f>
        <v>0</v>
      </c>
    </row>
    <row r="24" spans="1:15" x14ac:dyDescent="0.25">
      <c r="A24" s="261"/>
      <c r="B24" s="273" t="s">
        <v>34</v>
      </c>
      <c r="C24" s="281" t="s">
        <v>40</v>
      </c>
      <c r="D24" s="350" t="s">
        <v>39</v>
      </c>
      <c r="E24" s="345">
        <f ca="1">IFERROR(SUMIFS(OFFSET(REL_D,,MATCH($E$8,IND,0)-1),REL_D,Control!$I$2,IF(LEFT($D24,1)="W",NwID,OrgID),$D24,InService,"Y"),"-")</f>
        <v>3</v>
      </c>
      <c r="F24" s="276">
        <f ca="1">IFERROR(SUMIFS(OFFSET(REL_D,,MATCH($F$8,IND,0)-1),REL_D,Control!$I$2,IF(LEFT($D24,1)="W",NwID,OrgID),$D24,InService,"Y"),"-")</f>
        <v>1</v>
      </c>
      <c r="G24" s="276">
        <f ca="1">IFERROR(SUMIFS(OFFSET(REL_D,,MATCH($G$8,IND,0)-1),REL_D,Control!$I$2,IF(LEFT($D24,1)="W",NwID,OrgID),$D24,InService,"Y"),"-")</f>
        <v>2</v>
      </c>
      <c r="H24" s="276">
        <f ca="1">IFERROR(SUMIFS(OFFSET(REL_D,,MATCH($H$8,IND,0)-1),REL_D,Control!$I$2,IF(LEFT($D24,1)="W",NwID,OrgID),$D24,InService,"Y"),"-")</f>
        <v>0</v>
      </c>
      <c r="I24" s="276">
        <f ca="1">IFERROR(SUMIFS(OFFSET(REL_D,,MATCH($I$8,IND,0)-1),REL_D,Control!$I$2,IF(LEFT($D24,1)="W",NwID,OrgID),$D24,InService,"Y"),"-")</f>
        <v>0</v>
      </c>
      <c r="J24" s="280">
        <f ca="1">IFERROR(SUMIFS(OFFSET(REL_D,,MATCH($J$8,IND,0)-1),REL_D,Control!$I$2,IF(LEFT($D24,1)="W",NwID,OrgID),$D24,InService,"Y"),"-")</f>
        <v>0</v>
      </c>
      <c r="K24" s="276">
        <f ca="1">IFERROR(SUMIFS(OFFSET(REL_D,,MATCH($K$8,IND,0)-1),REL_D,Control!$I$2,IF(LEFT($D24,1)="W",NwID,OrgID),$D24,InService,"Y"),"-")</f>
        <v>0</v>
      </c>
      <c r="L24" s="338">
        <f ca="1">IFERROR(SUMIFS(OFFSET(REL_D,,MATCH($L$8,IND,0)-1),REL_D,Control!$I$2,IF(LEFT($D24,1)="W",NwID,OrgID),$D24,InService,"Y"),"-")+(IFERROR(SUMIFS(OFFSET(REL_D,,MATCH($L$6,IND,0)-1),REL_D,Control!$I$2,IF(LEFT($D24,1)="W",NwID,OrgID),$D24,InService,"Y"),"-")+IFERROR(SUMIFS(OFFSET(REL_D,,MATCH($L$7,IND,0)-1),REL_D,Control!$I$2,IF(LEFT($D24,1)="W",NwID,OrgID),$D24,InService,"Y"),"-"))</f>
        <v>0</v>
      </c>
      <c r="M24" s="276">
        <f ca="1">IFERROR(SUMIFS(OFFSET(REL_D,,MATCH($M$8,IND,0)-1),REL_D,Control!$I$2,IF(LEFT($D24,1)="W",NwID,OrgID),$D24,InService,"Y"),"-")</f>
        <v>0</v>
      </c>
      <c r="N24" s="276">
        <f ca="1">IFERROR(SUMIFS(OFFSET(REL_D,,MATCH($N$8,IND,0)-1),REL_D,Control!$I$2,IF(LEFT($D24,1)="W",NwID,OrgID),$D24,InService,"Y"),"-")</f>
        <v>0</v>
      </c>
      <c r="O24" s="276">
        <f ca="1">IFERROR(SUMIFS(OFFSET(REL_D,,MATCH($O$8,IND,0)-1),REL_D,Control!$I$2,IF(LEFT($D24,1)="W",NwID,OrgID),$D24,InService,"Y"),"-")</f>
        <v>0</v>
      </c>
    </row>
    <row r="25" spans="1:15" x14ac:dyDescent="0.25">
      <c r="A25" s="261"/>
      <c r="B25" s="274" t="s">
        <v>46</v>
      </c>
      <c r="C25" s="282" t="s">
        <v>45</v>
      </c>
      <c r="D25" s="353" t="s">
        <v>44</v>
      </c>
      <c r="E25" s="345">
        <f ca="1">IFERROR(SUMIFS(OFFSET(REL_D,,MATCH($E$8,IND,0)-1),REL_D,Control!$I$2,IF(LEFT($D25,1)="W",NwID,OrgID),$D25,InService,"Y"),"-")</f>
        <v>0</v>
      </c>
      <c r="F25" s="276">
        <f ca="1">IFERROR(SUMIFS(OFFSET(REL_D,,MATCH($F$8,IND,0)-1),REL_D,Control!$I$2,IF(LEFT($D25,1)="W",NwID,OrgID),$D25,InService,"Y"),"-")</f>
        <v>3</v>
      </c>
      <c r="G25" s="276">
        <f ca="1">IFERROR(SUMIFS(OFFSET(REL_D,,MATCH($G$8,IND,0)-1),REL_D,Control!$I$2,IF(LEFT($D25,1)="W",NwID,OrgID),$D25,InService,"Y"),"-")</f>
        <v>0</v>
      </c>
      <c r="H25" s="276">
        <f ca="1">IFERROR(SUMIFS(OFFSET(REL_D,,MATCH($H$8,IND,0)-1),REL_D,Control!$I$2,IF(LEFT($D25,1)="W",NwID,OrgID),$D25,InService,"Y"),"-")</f>
        <v>0</v>
      </c>
      <c r="I25" s="276">
        <f ca="1">IFERROR(SUMIFS(OFFSET(REL_D,,MATCH($I$8,IND,0)-1),REL_D,Control!$I$2,IF(LEFT($D25,1)="W",NwID,OrgID),$D25,InService,"Y"),"-")</f>
        <v>0</v>
      </c>
      <c r="J25" s="280">
        <f ca="1">IFERROR(SUMIFS(OFFSET(REL_D,,MATCH($J$8,IND,0)-1),REL_D,Control!$I$2,IF(LEFT($D25,1)="W",NwID,OrgID),$D25,InService,"Y"),"-")</f>
        <v>0</v>
      </c>
      <c r="K25" s="276">
        <f ca="1">IFERROR(SUMIFS(OFFSET(REL_D,,MATCH($K$8,IND,0)-1),REL_D,Control!$I$2,IF(LEFT($D25,1)="W",NwID,OrgID),$D25,InService,"Y"),"-")</f>
        <v>0</v>
      </c>
      <c r="L25" s="338">
        <f ca="1">IFERROR(SUMIFS(OFFSET(REL_D,,MATCH($L$8,IND,0)-1),REL_D,Control!$I$2,IF(LEFT($D25,1)="W",NwID,OrgID),$D25,InService,"Y"),"-")+(IFERROR(SUMIFS(OFFSET(REL_D,,MATCH($L$6,IND,0)-1),REL_D,Control!$I$2,IF(LEFT($D25,1)="W",NwID,OrgID),$D25,InService,"Y"),"-")+IFERROR(SUMIFS(OFFSET(REL_D,,MATCH($L$7,IND,0)-1),REL_D,Control!$I$2,IF(LEFT($D25,1)="W",NwID,OrgID),$D25,InService,"Y"),"-"))</f>
        <v>0</v>
      </c>
      <c r="M25" s="276">
        <f ca="1">IFERROR(SUMIFS(OFFSET(REL_D,,MATCH($M$8,IND,0)-1),REL_D,Control!$I$2,IF(LEFT($D25,1)="W",NwID,OrgID),$D25,InService,"Y"),"-")</f>
        <v>0</v>
      </c>
      <c r="N25" s="276">
        <f ca="1">IFERROR(SUMIFS(OFFSET(REL_D,,MATCH($N$8,IND,0)-1),REL_D,Control!$I$2,IF(LEFT($D25,1)="W",NwID,OrgID),$D25,InService,"Y"),"-")</f>
        <v>0</v>
      </c>
      <c r="O25" s="276">
        <f ca="1">IFERROR(SUMIFS(OFFSET(REL_D,,MATCH($O$8,IND,0)-1),REL_D,Control!$I$2,IF(LEFT($D25,1)="W",NwID,OrgID),$D25,InService,"Y"),"-")</f>
        <v>0</v>
      </c>
    </row>
    <row r="26" spans="1:15" x14ac:dyDescent="0.25">
      <c r="A26" s="261"/>
      <c r="B26" s="273" t="s">
        <v>46</v>
      </c>
      <c r="C26" s="281" t="s">
        <v>52</v>
      </c>
      <c r="D26" s="350" t="s">
        <v>51</v>
      </c>
      <c r="E26" s="345">
        <f ca="1">IFERROR(SUMIFS(OFFSET(REL_D,,MATCH($E$8,IND,0)-1),REL_D,Control!$I$2,IF(LEFT($D26,1)="W",NwID,OrgID),$D26,InService,"Y"),"-")</f>
        <v>0</v>
      </c>
      <c r="F26" s="276">
        <f ca="1">IFERROR(SUMIFS(OFFSET(REL_D,,MATCH($F$8,IND,0)-1),REL_D,Control!$I$2,IF(LEFT($D26,1)="W",NwID,OrgID),$D26,InService,"Y"),"-")</f>
        <v>0</v>
      </c>
      <c r="G26" s="276">
        <f ca="1">IFERROR(SUMIFS(OFFSET(REL_D,,MATCH($G$8,IND,0)-1),REL_D,Control!$I$2,IF(LEFT($D26,1)="W",NwID,OrgID),$D26,InService,"Y"),"-")</f>
        <v>1</v>
      </c>
      <c r="H26" s="276">
        <f ca="1">IFERROR(SUMIFS(OFFSET(REL_D,,MATCH($H$8,IND,0)-1),REL_D,Control!$I$2,IF(LEFT($D26,1)="W",NwID,OrgID),$D26,InService,"Y"),"-")</f>
        <v>4</v>
      </c>
      <c r="I26" s="276">
        <f ca="1">IFERROR(SUMIFS(OFFSET(REL_D,,MATCH($I$8,IND,0)-1),REL_D,Control!$I$2,IF(LEFT($D26,1)="W",NwID,OrgID),$D26,InService,"Y"),"-")</f>
        <v>0</v>
      </c>
      <c r="J26" s="280">
        <f ca="1">IFERROR(SUMIFS(OFFSET(REL_D,,MATCH($J$8,IND,0)-1),REL_D,Control!$I$2,IF(LEFT($D26,1)="W",NwID,OrgID),$D26,InService,"Y"),"-")</f>
        <v>0</v>
      </c>
      <c r="K26" s="276">
        <f ca="1">IFERROR(SUMIFS(OFFSET(REL_D,,MATCH($K$8,IND,0)-1),REL_D,Control!$I$2,IF(LEFT($D26,1)="W",NwID,OrgID),$D26,InService,"Y"),"-")</f>
        <v>0</v>
      </c>
      <c r="L26" s="338">
        <f ca="1">IFERROR(SUMIFS(OFFSET(REL_D,,MATCH($L$8,IND,0)-1),REL_D,Control!$I$2,IF(LEFT($D26,1)="W",NwID,OrgID),$D26,InService,"Y"),"-")+(IFERROR(SUMIFS(OFFSET(REL_D,,MATCH($L$6,IND,0)-1),REL_D,Control!$I$2,IF(LEFT($D26,1)="W",NwID,OrgID),$D26,InService,"Y"),"-")+IFERROR(SUMIFS(OFFSET(REL_D,,MATCH($L$7,IND,0)-1),REL_D,Control!$I$2,IF(LEFT($D26,1)="W",NwID,OrgID),$D26,InService,"Y"),"-"))</f>
        <v>0</v>
      </c>
      <c r="M26" s="276">
        <f ca="1">IFERROR(SUMIFS(OFFSET(REL_D,,MATCH($M$8,IND,0)-1),REL_D,Control!$I$2,IF(LEFT($D26,1)="W",NwID,OrgID),$D26,InService,"Y"),"-")</f>
        <v>0</v>
      </c>
      <c r="N26" s="276">
        <f ca="1">IFERROR(SUMIFS(OFFSET(REL_D,,MATCH($N$8,IND,0)-1),REL_D,Control!$I$2,IF(LEFT($D26,1)="W",NwID,OrgID),$D26,InService,"Y"),"-")</f>
        <v>0</v>
      </c>
      <c r="O26" s="276">
        <f ca="1">IFERROR(SUMIFS(OFFSET(REL_D,,MATCH($O$8,IND,0)-1),REL_D,Control!$I$2,IF(LEFT($D26,1)="W",NwID,OrgID),$D26,InService,"Y"),"-")</f>
        <v>0</v>
      </c>
    </row>
    <row r="27" spans="1:15" x14ac:dyDescent="0.25">
      <c r="A27" s="261"/>
      <c r="B27" s="273" t="s">
        <v>55</v>
      </c>
      <c r="C27" s="283" t="s">
        <v>54</v>
      </c>
      <c r="D27" s="354" t="s">
        <v>53</v>
      </c>
      <c r="E27" s="345">
        <f ca="1">IFERROR(SUMIFS(OFFSET(REL_D,,MATCH($E$8,IND,0)-1),REL_D,Control!$I$2,IF(LEFT($D27,1)="W",NwID,OrgID),$D27,InService,"Y"),"-")</f>
        <v>3</v>
      </c>
      <c r="F27" s="276">
        <f ca="1">IFERROR(SUMIFS(OFFSET(REL_D,,MATCH($F$8,IND,0)-1),REL_D,Control!$I$2,IF(LEFT($D27,1)="W",NwID,OrgID),$D27,InService,"Y"),"-")</f>
        <v>3</v>
      </c>
      <c r="G27" s="276">
        <f ca="1">IFERROR(SUMIFS(OFFSET(REL_D,,MATCH($G$8,IND,0)-1),REL_D,Control!$I$2,IF(LEFT($D27,1)="W",NwID,OrgID),$D27,InService,"Y"),"-")</f>
        <v>0</v>
      </c>
      <c r="H27" s="276">
        <f ca="1">IFERROR(SUMIFS(OFFSET(REL_D,,MATCH($H$8,IND,0)-1),REL_D,Control!$I$2,IF(LEFT($D27,1)="W",NwID,OrgID),$D27,InService,"Y"),"-")</f>
        <v>0</v>
      </c>
      <c r="I27" s="276">
        <f ca="1">IFERROR(SUMIFS(OFFSET(REL_D,,MATCH($I$8,IND,0)-1),REL_D,Control!$I$2,IF(LEFT($D27,1)="W",NwID,OrgID),$D27,InService,"Y"),"-")</f>
        <v>0</v>
      </c>
      <c r="J27" s="280">
        <f ca="1">IFERROR(SUMIFS(OFFSET(REL_D,,MATCH($J$8,IND,0)-1),REL_D,Control!$I$2,IF(LEFT($D27,1)="W",NwID,OrgID),$D27,InService,"Y"),"-")</f>
        <v>0</v>
      </c>
      <c r="K27" s="276">
        <f ca="1">IFERROR(SUMIFS(OFFSET(REL_D,,MATCH($K$8,IND,0)-1),REL_D,Control!$I$2,IF(LEFT($D27,1)="W",NwID,OrgID),$D27,InService,"Y"),"-")</f>
        <v>0</v>
      </c>
      <c r="L27" s="338">
        <f ca="1">IFERROR(SUMIFS(OFFSET(REL_D,,MATCH($L$8,IND,0)-1),REL_D,Control!$I$2,IF(LEFT($D27,1)="W",NwID,OrgID),$D27,InService,"Y"),"-")+(IFERROR(SUMIFS(OFFSET(REL_D,,MATCH($L$6,IND,0)-1),REL_D,Control!$I$2,IF(LEFT($D27,1)="W",NwID,OrgID),$D27,InService,"Y"),"-")+IFERROR(SUMIFS(OFFSET(REL_D,,MATCH($L$7,IND,0)-1),REL_D,Control!$I$2,IF(LEFT($D27,1)="W",NwID,OrgID),$D27,InService,"Y"),"-"))</f>
        <v>0</v>
      </c>
      <c r="M27" s="276">
        <f ca="1">IFERROR(SUMIFS(OFFSET(REL_D,,MATCH($M$8,IND,0)-1),REL_D,Control!$I$2,IF(LEFT($D27,1)="W",NwID,OrgID),$D27,InService,"Y"),"-")</f>
        <v>0</v>
      </c>
      <c r="N27" s="276">
        <f ca="1">IFERROR(SUMIFS(OFFSET(REL_D,,MATCH($N$8,IND,0)-1),REL_D,Control!$I$2,IF(LEFT($D27,1)="W",NwID,OrgID),$D27,InService,"Y"),"-")</f>
        <v>0</v>
      </c>
      <c r="O27" s="276">
        <f ca="1">IFERROR(SUMIFS(OFFSET(REL_D,,MATCH($O$8,IND,0)-1),REL_D,Control!$I$2,IF(LEFT($D27,1)="W",NwID,OrgID),$D27,InService,"Y"),"-")</f>
        <v>0</v>
      </c>
    </row>
    <row r="28" spans="1:15" x14ac:dyDescent="0.25">
      <c r="A28" s="261"/>
      <c r="B28" s="273" t="s">
        <v>55</v>
      </c>
      <c r="C28" s="281" t="s">
        <v>67</v>
      </c>
      <c r="D28" s="350" t="s">
        <v>66</v>
      </c>
      <c r="E28" s="345">
        <f ca="1">IFERROR(SUMIFS(OFFSET(REL_D,,MATCH($E$8,IND,0)-1),REL_D,Control!$I$2,IF(LEFT($D28,1)="W",NwID,OrgID),$D28,InService,"Y"),"-")</f>
        <v>16</v>
      </c>
      <c r="F28" s="276">
        <f ca="1">IFERROR(SUMIFS(OFFSET(REL_D,,MATCH($F$8,IND,0)-1),REL_D,Control!$I$2,IF(LEFT($D28,1)="W",NwID,OrgID),$D28,InService,"Y"),"-")</f>
        <v>7</v>
      </c>
      <c r="G28" s="276">
        <f ca="1">IFERROR(SUMIFS(OFFSET(REL_D,,MATCH($G$8,IND,0)-1),REL_D,Control!$I$2,IF(LEFT($D28,1)="W",NwID,OrgID),$D28,InService,"Y"),"-")</f>
        <v>9</v>
      </c>
      <c r="H28" s="276">
        <f ca="1">IFERROR(SUMIFS(OFFSET(REL_D,,MATCH($H$8,IND,0)-1),REL_D,Control!$I$2,IF(LEFT($D28,1)="W",NwID,OrgID),$D28,InService,"Y"),"-")</f>
        <v>8</v>
      </c>
      <c r="I28" s="276">
        <f ca="1">IFERROR(SUMIFS(OFFSET(REL_D,,MATCH($I$8,IND,0)-1),REL_D,Control!$I$2,IF(LEFT($D28,1)="W",NwID,OrgID),$D28,InService,"Y"),"-")</f>
        <v>0</v>
      </c>
      <c r="J28" s="280">
        <f ca="1">IFERROR(SUMIFS(OFFSET(REL_D,,MATCH($J$8,IND,0)-1),REL_D,Control!$I$2,IF(LEFT($D28,1)="W",NwID,OrgID),$D28,InService,"Y"),"-")</f>
        <v>0</v>
      </c>
      <c r="K28" s="276">
        <f ca="1">IFERROR(SUMIFS(OFFSET(REL_D,,MATCH($K$8,IND,0)-1),REL_D,Control!$I$2,IF(LEFT($D28,1)="W",NwID,OrgID),$D28,InService,"Y"),"-")</f>
        <v>0</v>
      </c>
      <c r="L28" s="338">
        <f ca="1">IFERROR(SUMIFS(OFFSET(REL_D,,MATCH($L$8,IND,0)-1),REL_D,Control!$I$2,IF(LEFT($D28,1)="W",NwID,OrgID),$D28,InService,"Y"),"-")+(IFERROR(SUMIFS(OFFSET(REL_D,,MATCH($L$6,IND,0)-1),REL_D,Control!$I$2,IF(LEFT($D28,1)="W",NwID,OrgID),$D28,InService,"Y"),"-")+IFERROR(SUMIFS(OFFSET(REL_D,,MATCH($L$7,IND,0)-1),REL_D,Control!$I$2,IF(LEFT($D28,1)="W",NwID,OrgID),$D28,InService,"Y"),"-"))</f>
        <v>0</v>
      </c>
      <c r="M28" s="276">
        <f ca="1">IFERROR(SUMIFS(OFFSET(REL_D,,MATCH($M$8,IND,0)-1),REL_D,Control!$I$2,IF(LEFT($D28,1)="W",NwID,OrgID),$D28,InService,"Y"),"-")</f>
        <v>0</v>
      </c>
      <c r="N28" s="276">
        <f ca="1">IFERROR(SUMIFS(OFFSET(REL_D,,MATCH($N$8,IND,0)-1),REL_D,Control!$I$2,IF(LEFT($D28,1)="W",NwID,OrgID),$D28,InService,"Y"),"-")</f>
        <v>0</v>
      </c>
      <c r="O28" s="276">
        <f ca="1">IFERROR(SUMIFS(OFFSET(REL_D,,MATCH($O$8,IND,0)-1),REL_D,Control!$I$2,IF(LEFT($D28,1)="W",NwID,OrgID),$D28,InService,"Y"),"-")</f>
        <v>0</v>
      </c>
    </row>
    <row r="29" spans="1:15" x14ac:dyDescent="0.25">
      <c r="A29" s="261"/>
      <c r="B29" s="273" t="s">
        <v>46</v>
      </c>
      <c r="C29" s="281" t="s">
        <v>71</v>
      </c>
      <c r="D29" s="350" t="s">
        <v>70</v>
      </c>
      <c r="E29" s="345">
        <f ca="1">IFERROR(SUMIFS(OFFSET(REL_D,,MATCH($E$8,IND,0)-1),REL_D,Control!$I$2,IF(LEFT($D29,1)="W",NwID,OrgID),$D29,InService,"Y"),"-")</f>
        <v>2</v>
      </c>
      <c r="F29" s="276">
        <f ca="1">IFERROR(SUMIFS(OFFSET(REL_D,,MATCH($F$8,IND,0)-1),REL_D,Control!$I$2,IF(LEFT($D29,1)="W",NwID,OrgID),$D29,InService,"Y"),"-")</f>
        <v>1</v>
      </c>
      <c r="G29" s="276">
        <f ca="1">IFERROR(SUMIFS(OFFSET(REL_D,,MATCH($G$8,IND,0)-1),REL_D,Control!$I$2,IF(LEFT($D29,1)="W",NwID,OrgID),$D29,InService,"Y"),"-")</f>
        <v>1</v>
      </c>
      <c r="H29" s="276">
        <f ca="1">IFERROR(SUMIFS(OFFSET(REL_D,,MATCH($H$8,IND,0)-1),REL_D,Control!$I$2,IF(LEFT($D29,1)="W",NwID,OrgID),$D29,InService,"Y"),"-")</f>
        <v>4</v>
      </c>
      <c r="I29" s="276">
        <f ca="1">IFERROR(SUMIFS(OFFSET(REL_D,,MATCH($I$8,IND,0)-1),REL_D,Control!$I$2,IF(LEFT($D29,1)="W",NwID,OrgID),$D29,InService,"Y"),"-")</f>
        <v>0</v>
      </c>
      <c r="J29" s="280">
        <f ca="1">IFERROR(SUMIFS(OFFSET(REL_D,,MATCH($J$8,IND,0)-1),REL_D,Control!$I$2,IF(LEFT($D29,1)="W",NwID,OrgID),$D29,InService,"Y"),"-")</f>
        <v>0</v>
      </c>
      <c r="K29" s="276">
        <f ca="1">IFERROR(SUMIFS(OFFSET(REL_D,,MATCH($K$8,IND,0)-1),REL_D,Control!$I$2,IF(LEFT($D29,1)="W",NwID,OrgID),$D29,InService,"Y"),"-")</f>
        <v>0</v>
      </c>
      <c r="L29" s="338">
        <f ca="1">IFERROR(SUMIFS(OFFSET(REL_D,,MATCH($L$8,IND,0)-1),REL_D,Control!$I$2,IF(LEFT($D29,1)="W",NwID,OrgID),$D29,InService,"Y"),"-")+(IFERROR(SUMIFS(OFFSET(REL_D,,MATCH($L$6,IND,0)-1),REL_D,Control!$I$2,IF(LEFT($D29,1)="W",NwID,OrgID),$D29,InService,"Y"),"-")+IFERROR(SUMIFS(OFFSET(REL_D,,MATCH($L$7,IND,0)-1),REL_D,Control!$I$2,IF(LEFT($D29,1)="W",NwID,OrgID),$D29,InService,"Y"),"-"))</f>
        <v>0</v>
      </c>
      <c r="M29" s="276">
        <f ca="1">IFERROR(SUMIFS(OFFSET(REL_D,,MATCH($M$8,IND,0)-1),REL_D,Control!$I$2,IF(LEFT($D29,1)="W",NwID,OrgID),$D29,InService,"Y"),"-")</f>
        <v>0</v>
      </c>
      <c r="N29" s="276">
        <f ca="1">IFERROR(SUMIFS(OFFSET(REL_D,,MATCH($N$8,IND,0)-1),REL_D,Control!$I$2,IF(LEFT($D29,1)="W",NwID,OrgID),$D29,InService,"Y"),"-")</f>
        <v>0</v>
      </c>
      <c r="O29" s="276">
        <f ca="1">IFERROR(SUMIFS(OFFSET(REL_D,,MATCH($O$8,IND,0)-1),REL_D,Control!$I$2,IF(LEFT($D29,1)="W",NwID,OrgID),$D29,InService,"Y"),"-")</f>
        <v>2</v>
      </c>
    </row>
    <row r="30" spans="1:15" x14ac:dyDescent="0.25">
      <c r="A30" s="261"/>
      <c r="B30" s="273" t="s">
        <v>46</v>
      </c>
      <c r="C30" s="281" t="s">
        <v>77</v>
      </c>
      <c r="D30" s="350" t="s">
        <v>76</v>
      </c>
      <c r="E30" s="345">
        <f ca="1">IFERROR(SUMIFS(OFFSET(REL_D,,MATCH($E$8,IND,0)-1),REL_D,Control!$I$2,IF(LEFT($D30,1)="W",NwID,OrgID),$D30,InService,"Y"),"-")</f>
        <v>3</v>
      </c>
      <c r="F30" s="276">
        <f ca="1">IFERROR(SUMIFS(OFFSET(REL_D,,MATCH($F$8,IND,0)-1),REL_D,Control!$I$2,IF(LEFT($D30,1)="W",NwID,OrgID),$D30,InService,"Y"),"-")</f>
        <v>0</v>
      </c>
      <c r="G30" s="276">
        <f ca="1">IFERROR(SUMIFS(OFFSET(REL_D,,MATCH($G$8,IND,0)-1),REL_D,Control!$I$2,IF(LEFT($D30,1)="W",NwID,OrgID),$D30,InService,"Y"),"-")</f>
        <v>0</v>
      </c>
      <c r="H30" s="276">
        <f ca="1">IFERROR(SUMIFS(OFFSET(REL_D,,MATCH($H$8,IND,0)-1),REL_D,Control!$I$2,IF(LEFT($D30,1)="W",NwID,OrgID),$D30,InService,"Y"),"-")</f>
        <v>0</v>
      </c>
      <c r="I30" s="276">
        <f ca="1">IFERROR(SUMIFS(OFFSET(REL_D,,MATCH($I$8,IND,0)-1),REL_D,Control!$I$2,IF(LEFT($D30,1)="W",NwID,OrgID),$D30,InService,"Y"),"-")</f>
        <v>0</v>
      </c>
      <c r="J30" s="280">
        <f ca="1">IFERROR(SUMIFS(OFFSET(REL_D,,MATCH($J$8,IND,0)-1),REL_D,Control!$I$2,IF(LEFT($D30,1)="W",NwID,OrgID),$D30,InService,"Y"),"-")</f>
        <v>0</v>
      </c>
      <c r="K30" s="276">
        <f ca="1">IFERROR(SUMIFS(OFFSET(REL_D,,MATCH($K$8,IND,0)-1),REL_D,Control!$I$2,IF(LEFT($D30,1)="W",NwID,OrgID),$D30,InService,"Y"),"-")</f>
        <v>1</v>
      </c>
      <c r="L30" s="338">
        <f ca="1">IFERROR(SUMIFS(OFFSET(REL_D,,MATCH($L$8,IND,0)-1),REL_D,Control!$I$2,IF(LEFT($D30,1)="W",NwID,OrgID),$D30,InService,"Y"),"-")+(IFERROR(SUMIFS(OFFSET(REL_D,,MATCH($L$6,IND,0)-1),REL_D,Control!$I$2,IF(LEFT($D30,1)="W",NwID,OrgID),$D30,InService,"Y"),"-")+IFERROR(SUMIFS(OFFSET(REL_D,,MATCH($L$7,IND,0)-1),REL_D,Control!$I$2,IF(LEFT($D30,1)="W",NwID,OrgID),$D30,InService,"Y"),"-"))</f>
        <v>0</v>
      </c>
      <c r="M30" s="276">
        <f ca="1">IFERROR(SUMIFS(OFFSET(REL_D,,MATCH($M$8,IND,0)-1),REL_D,Control!$I$2,IF(LEFT($D30,1)="W",NwID,OrgID),$D30,InService,"Y"),"-")</f>
        <v>0</v>
      </c>
      <c r="N30" s="276">
        <f ca="1">IFERROR(SUMIFS(OFFSET(REL_D,,MATCH($N$8,IND,0)-1),REL_D,Control!$I$2,IF(LEFT($D30,1)="W",NwID,OrgID),$D30,InService,"Y"),"-")</f>
        <v>0</v>
      </c>
      <c r="O30" s="276">
        <f ca="1">IFERROR(SUMIFS(OFFSET(REL_D,,MATCH($O$8,IND,0)-1),REL_D,Control!$I$2,IF(LEFT($D30,1)="W",NwID,OrgID),$D30,InService,"Y"),"-")</f>
        <v>0</v>
      </c>
    </row>
    <row r="31" spans="1:15" x14ac:dyDescent="0.25">
      <c r="A31" s="261"/>
      <c r="B31" s="273" t="s">
        <v>34</v>
      </c>
      <c r="C31" s="281" t="s">
        <v>86</v>
      </c>
      <c r="D31" s="350" t="s">
        <v>85</v>
      </c>
      <c r="E31" s="345">
        <f ca="1">IFERROR(SUMIFS(OFFSET(REL_D,,MATCH($E$8,IND,0)-1),REL_D,Control!$I$2,IF(LEFT($D31,1)="W",NwID,OrgID),$D31,InService,"Y"),"-")</f>
        <v>1</v>
      </c>
      <c r="F31" s="276">
        <f ca="1">IFERROR(SUMIFS(OFFSET(REL_D,,MATCH($F$8,IND,0)-1),REL_D,Control!$I$2,IF(LEFT($D31,1)="W",NwID,OrgID),$D31,InService,"Y"),"-")</f>
        <v>4</v>
      </c>
      <c r="G31" s="276">
        <f ca="1">IFERROR(SUMIFS(OFFSET(REL_D,,MATCH($G$8,IND,0)-1),REL_D,Control!$I$2,IF(LEFT($D31,1)="W",NwID,OrgID),$D31,InService,"Y"),"-")</f>
        <v>0</v>
      </c>
      <c r="H31" s="276">
        <f ca="1">IFERROR(SUMIFS(OFFSET(REL_D,,MATCH($H$8,IND,0)-1),REL_D,Control!$I$2,IF(LEFT($D31,1)="W",NwID,OrgID),$D31,InService,"Y"),"-")</f>
        <v>0</v>
      </c>
      <c r="I31" s="276">
        <f ca="1">IFERROR(SUMIFS(OFFSET(REL_D,,MATCH($I$8,IND,0)-1),REL_D,Control!$I$2,IF(LEFT($D31,1)="W",NwID,OrgID),$D31,InService,"Y"),"-")</f>
        <v>0</v>
      </c>
      <c r="J31" s="280">
        <f ca="1">IFERROR(SUMIFS(OFFSET(REL_D,,MATCH($J$8,IND,0)-1),REL_D,Control!$I$2,IF(LEFT($D31,1)="W",NwID,OrgID),$D31,InService,"Y"),"-")</f>
        <v>16</v>
      </c>
      <c r="K31" s="276">
        <f ca="1">IFERROR(SUMIFS(OFFSET(REL_D,,MATCH($K$8,IND,0)-1),REL_D,Control!$I$2,IF(LEFT($D31,1)="W",NwID,OrgID),$D31,InService,"Y"),"-")</f>
        <v>7</v>
      </c>
      <c r="L31" s="338">
        <f ca="1">IFERROR(SUMIFS(OFFSET(REL_D,,MATCH($L$8,IND,0)-1),REL_D,Control!$I$2,IF(LEFT($D31,1)="W",NwID,OrgID),$D31,InService,"Y"),"-")+(IFERROR(SUMIFS(OFFSET(REL_D,,MATCH($L$6,IND,0)-1),REL_D,Control!$I$2,IF(LEFT($D31,1)="W",NwID,OrgID),$D31,InService,"Y"),"-")+IFERROR(SUMIFS(OFFSET(REL_D,,MATCH($L$7,IND,0)-1),REL_D,Control!$I$2,IF(LEFT($D31,1)="W",NwID,OrgID),$D31,InService,"Y"),"-"))</f>
        <v>0</v>
      </c>
      <c r="M31" s="276">
        <f ca="1">IFERROR(SUMIFS(OFFSET(REL_D,,MATCH($M$8,IND,0)-1),REL_D,Control!$I$2,IF(LEFT($D31,1)="W",NwID,OrgID),$D31,InService,"Y"),"-")</f>
        <v>0</v>
      </c>
      <c r="N31" s="276">
        <f ca="1">IFERROR(SUMIFS(OFFSET(REL_D,,MATCH($N$8,IND,0)-1),REL_D,Control!$I$2,IF(LEFT($D31,1)="W",NwID,OrgID),$D31,InService,"Y"),"-")</f>
        <v>1</v>
      </c>
      <c r="O31" s="276">
        <f ca="1">IFERROR(SUMIFS(OFFSET(REL_D,,MATCH($O$8,IND,0)-1),REL_D,Control!$I$2,IF(LEFT($D31,1)="W",NwID,OrgID),$D31,InService,"Y"),"-")</f>
        <v>0</v>
      </c>
    </row>
    <row r="32" spans="1:15" x14ac:dyDescent="0.25">
      <c r="A32" s="261"/>
      <c r="B32" s="273" t="s">
        <v>91</v>
      </c>
      <c r="C32" s="281" t="s">
        <v>97</v>
      </c>
      <c r="D32" s="350" t="s">
        <v>96</v>
      </c>
      <c r="E32" s="345">
        <f ca="1">IFERROR(SUMIFS(OFFSET(REL_D,,MATCH($E$8,IND,0)-1),REL_D,Control!$I$2,IF(LEFT($D32,1)="W",NwID,OrgID),$D32,InService,"Y"),"-")</f>
        <v>0</v>
      </c>
      <c r="F32" s="276">
        <f ca="1">IFERROR(SUMIFS(OFFSET(REL_D,,MATCH($F$8,IND,0)-1),REL_D,Control!$I$2,IF(LEFT($D32,1)="W",NwID,OrgID),$D32,InService,"Y"),"-")</f>
        <v>2</v>
      </c>
      <c r="G32" s="276">
        <f ca="1">IFERROR(SUMIFS(OFFSET(REL_D,,MATCH($G$8,IND,0)-1),REL_D,Control!$I$2,IF(LEFT($D32,1)="W",NwID,OrgID),$D32,InService,"Y"),"-")</f>
        <v>0</v>
      </c>
      <c r="H32" s="276">
        <f ca="1">IFERROR(SUMIFS(OFFSET(REL_D,,MATCH($H$8,IND,0)-1),REL_D,Control!$I$2,IF(LEFT($D32,1)="W",NwID,OrgID),$D32,InService,"Y"),"-")</f>
        <v>0</v>
      </c>
      <c r="I32" s="276">
        <f ca="1">IFERROR(SUMIFS(OFFSET(REL_D,,MATCH($I$8,IND,0)-1),REL_D,Control!$I$2,IF(LEFT($D32,1)="W",NwID,OrgID),$D32,InService,"Y"),"-")</f>
        <v>0</v>
      </c>
      <c r="J32" s="280">
        <f ca="1">IFERROR(SUMIFS(OFFSET(REL_D,,MATCH($J$8,IND,0)-1),REL_D,Control!$I$2,IF(LEFT($D32,1)="W",NwID,OrgID),$D32,InService,"Y"),"-")</f>
        <v>0</v>
      </c>
      <c r="K32" s="276">
        <f ca="1">IFERROR(SUMIFS(OFFSET(REL_D,,MATCH($K$8,IND,0)-1),REL_D,Control!$I$2,IF(LEFT($D32,1)="W",NwID,OrgID),$D32,InService,"Y"),"-")</f>
        <v>0</v>
      </c>
      <c r="L32" s="338">
        <f ca="1">IFERROR(SUMIFS(OFFSET(REL_D,,MATCH($L$8,IND,0)-1),REL_D,Control!$I$2,IF(LEFT($D32,1)="W",NwID,OrgID),$D32,InService,"Y"),"-")+(IFERROR(SUMIFS(OFFSET(REL_D,,MATCH($L$6,IND,0)-1),REL_D,Control!$I$2,IF(LEFT($D32,1)="W",NwID,OrgID),$D32,InService,"Y"),"-")+IFERROR(SUMIFS(OFFSET(REL_D,,MATCH($L$7,IND,0)-1),REL_D,Control!$I$2,IF(LEFT($D32,1)="W",NwID,OrgID),$D32,InService,"Y"),"-"))</f>
        <v>0</v>
      </c>
      <c r="M32" s="276">
        <f ca="1">IFERROR(SUMIFS(OFFSET(REL_D,,MATCH($M$8,IND,0)-1),REL_D,Control!$I$2,IF(LEFT($D32,1)="W",NwID,OrgID),$D32,InService,"Y"),"-")</f>
        <v>0</v>
      </c>
      <c r="N32" s="276">
        <f ca="1">IFERROR(SUMIFS(OFFSET(REL_D,,MATCH($N$8,IND,0)-1),REL_D,Control!$I$2,IF(LEFT($D32,1)="W",NwID,OrgID),$D32,InService,"Y"),"-")</f>
        <v>0</v>
      </c>
      <c r="O32" s="276">
        <f ca="1">IFERROR(SUMIFS(OFFSET(REL_D,,MATCH($O$8,IND,0)-1),REL_D,Control!$I$2,IF(LEFT($D32,1)="W",NwID,OrgID),$D32,InService,"Y"),"-")</f>
        <v>0</v>
      </c>
    </row>
    <row r="33" spans="1:15" ht="15.75" thickBot="1" x14ac:dyDescent="0.3">
      <c r="A33" s="261"/>
      <c r="B33" s="273" t="s">
        <v>27</v>
      </c>
      <c r="C33" s="281" t="s">
        <v>111</v>
      </c>
      <c r="D33" s="350" t="s">
        <v>110</v>
      </c>
      <c r="E33" s="345">
        <f ca="1">IFERROR(SUMIFS(OFFSET(REL_D,,MATCH($E$8,IND,0)-1),REL_D,Control!$I$2,IF(LEFT($D33,1)="W",NwID,OrgID),$D33,InService,"Y"),"-")</f>
        <v>19</v>
      </c>
      <c r="F33" s="276">
        <f ca="1">IFERROR(SUMIFS(OFFSET(REL_D,,MATCH($F$8,IND,0)-1),REL_D,Control!$I$2,IF(LEFT($D33,1)="W",NwID,OrgID),$D33,InService,"Y"),"-")</f>
        <v>10</v>
      </c>
      <c r="G33" s="276">
        <f ca="1">IFERROR(SUMIFS(OFFSET(REL_D,,MATCH($G$8,IND,0)-1),REL_D,Control!$I$2,IF(LEFT($D33,1)="W",NwID,OrgID),$D33,InService,"Y"),"-")</f>
        <v>7</v>
      </c>
      <c r="H33" s="276">
        <f ca="1">IFERROR(SUMIFS(OFFSET(REL_D,,MATCH($H$8,IND,0)-1),REL_D,Control!$I$2,IF(LEFT($D33,1)="W",NwID,OrgID),$D33,InService,"Y"),"-")</f>
        <v>9</v>
      </c>
      <c r="I33" s="276">
        <f ca="1">IFERROR(SUMIFS(OFFSET(REL_D,,MATCH($I$8,IND,0)-1),REL_D,Control!$I$2,IF(LEFT($D33,1)="W",NwID,OrgID),$D33,InService,"Y"),"-")</f>
        <v>0</v>
      </c>
      <c r="J33" s="280">
        <f ca="1">IFERROR(SUMIFS(OFFSET(REL_D,,MATCH($J$8,IND,0)-1),REL_D,Control!$I$2,IF(LEFT($D33,1)="W",NwID,OrgID),$D33,InService,"Y"),"-")</f>
        <v>1</v>
      </c>
      <c r="K33" s="276">
        <f ca="1">IFERROR(SUMIFS(OFFSET(REL_D,,MATCH($K$8,IND,0)-1),REL_D,Control!$I$2,IF(LEFT($D33,1)="W",NwID,OrgID),$D33,InService,"Y"),"-")</f>
        <v>0</v>
      </c>
      <c r="L33" s="338">
        <f ca="1">IFERROR(SUMIFS(OFFSET(REL_D,,MATCH($L$8,IND,0)-1),REL_D,Control!$I$2,IF(LEFT($D33,1)="W",NwID,OrgID),$D33,InService,"Y"),"-")+(IFERROR(SUMIFS(OFFSET(REL_D,,MATCH($L$6,IND,0)-1),REL_D,Control!$I$2,IF(LEFT($D33,1)="W",NwID,OrgID),$D33,InService,"Y"),"-")+IFERROR(SUMIFS(OFFSET(REL_D,,MATCH($L$7,IND,0)-1),REL_D,Control!$I$2,IF(LEFT($D33,1)="W",NwID,OrgID),$D33,InService,"Y"),"-"))</f>
        <v>0</v>
      </c>
      <c r="M33" s="276">
        <f ca="1">IFERROR(SUMIFS(OFFSET(REL_D,,MATCH($M$8,IND,0)-1),REL_D,Control!$I$2,IF(LEFT($D33,1)="W",NwID,OrgID),$D33,InService,"Y"),"-")</f>
        <v>0</v>
      </c>
      <c r="N33" s="276">
        <f ca="1">IFERROR(SUMIFS(OFFSET(REL_D,,MATCH($N$8,IND,0)-1),REL_D,Control!$I$2,IF(LEFT($D33,1)="W",NwID,OrgID),$D33,InService,"Y"),"-")</f>
        <v>0</v>
      </c>
      <c r="O33" s="276">
        <f ca="1">IFERROR(SUMIFS(OFFSET(REL_D,,MATCH($O$8,IND,0)-1),REL_D,Control!$I$2,IF(LEFT($D33,1)="W",NwID,OrgID),$D33,InService,"Y"),"-")</f>
        <v>0</v>
      </c>
    </row>
    <row r="34" spans="1:15" s="316" customFormat="1" ht="19.5" thickBot="1" x14ac:dyDescent="0.35">
      <c r="A34" s="315"/>
      <c r="B34" s="367"/>
      <c r="C34" s="367"/>
      <c r="D34" s="368" t="s">
        <v>125</v>
      </c>
      <c r="E34" s="369">
        <f t="shared" ref="E34:O34" ca="1" si="12">SUM(E20:E33)</f>
        <v>67</v>
      </c>
      <c r="F34" s="370">
        <f t="shared" ca="1" si="12"/>
        <v>62</v>
      </c>
      <c r="G34" s="370">
        <f t="shared" ca="1" si="12"/>
        <v>24</v>
      </c>
      <c r="H34" s="370">
        <f t="shared" ca="1" si="12"/>
        <v>29</v>
      </c>
      <c r="I34" s="370">
        <f t="shared" ca="1" si="12"/>
        <v>2</v>
      </c>
      <c r="J34" s="370">
        <f t="shared" ca="1" si="12"/>
        <v>19</v>
      </c>
      <c r="K34" s="370">
        <f t="shared" ca="1" si="12"/>
        <v>14</v>
      </c>
      <c r="L34" s="370">
        <f t="shared" ca="1" si="12"/>
        <v>0</v>
      </c>
      <c r="M34" s="370">
        <f t="shared" ca="1" si="12"/>
        <v>0</v>
      </c>
      <c r="N34" s="370">
        <f t="shared" ca="1" si="12"/>
        <v>1</v>
      </c>
      <c r="O34" s="370">
        <f t="shared" ca="1" si="12"/>
        <v>2</v>
      </c>
    </row>
    <row r="35" spans="1:15" hidden="1" x14ac:dyDescent="0.25">
      <c r="C35" s="275" t="s">
        <v>203</v>
      </c>
      <c r="E35" s="272">
        <v>100</v>
      </c>
      <c r="F35" s="272">
        <v>23</v>
      </c>
      <c r="G35" s="272">
        <v>50</v>
      </c>
      <c r="H35" s="272">
        <v>33</v>
      </c>
      <c r="I35" s="272">
        <v>9</v>
      </c>
      <c r="J35" s="277">
        <v>5</v>
      </c>
      <c r="K35" s="272">
        <v>8</v>
      </c>
      <c r="L35" s="272">
        <v>60</v>
      </c>
      <c r="M35" s="272">
        <v>150</v>
      </c>
      <c r="N35" s="272">
        <v>160</v>
      </c>
    </row>
    <row r="36" spans="1:15" x14ac:dyDescent="0.25"/>
    <row r="37" spans="1:15" x14ac:dyDescent="0.25"/>
    <row r="38" spans="1:15" x14ac:dyDescent="0.25"/>
    <row r="39" spans="1:15" x14ac:dyDescent="0.25"/>
    <row r="40" spans="1:15" x14ac:dyDescent="0.25"/>
    <row r="41" spans="1:15" x14ac:dyDescent="0.25"/>
    <row r="43" spans="1:15" x14ac:dyDescent="0.25"/>
    <row r="44" spans="1:15" x14ac:dyDescent="0.25"/>
    <row r="45" spans="1:15" x14ac:dyDescent="0.25"/>
    <row r="46" spans="1:15" x14ac:dyDescent="0.25"/>
    <row r="47" spans="1:15" x14ac:dyDescent="0.25"/>
    <row r="48" spans="1:15" x14ac:dyDescent="0.25"/>
    <row r="49" x14ac:dyDescent="0.25"/>
    <row r="50" x14ac:dyDescent="0.25"/>
    <row r="51" x14ac:dyDescent="0.25"/>
    <row r="52" x14ac:dyDescent="0.25"/>
    <row r="53" x14ac:dyDescent="0.25"/>
  </sheetData>
  <mergeCells count="12">
    <mergeCell ref="B3:C3"/>
    <mergeCell ref="E9:E11"/>
    <mergeCell ref="F9:F11"/>
    <mergeCell ref="G9:G11"/>
    <mergeCell ref="H9:H11"/>
    <mergeCell ref="I9:I11"/>
    <mergeCell ref="O9:O11"/>
    <mergeCell ref="J9:J11"/>
    <mergeCell ref="K9:K11"/>
    <mergeCell ref="L9:L11"/>
    <mergeCell ref="M9:M11"/>
    <mergeCell ref="N9:N11"/>
  </mergeCells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8193" r:id="rId4" name="ComboBox1">
          <controlPr defaultSize="0" autoLine="0" linkedCell="Control!H2" listFillRange="Control!E2:E5" r:id="rId5">
            <anchor moveWithCells="1">
              <from>
                <xdr:col>2</xdr:col>
                <xdr:colOff>1066800</xdr:colOff>
                <xdr:row>2</xdr:row>
                <xdr:rowOff>19050</xdr:rowOff>
              </from>
              <to>
                <xdr:col>3</xdr:col>
                <xdr:colOff>85725</xdr:colOff>
                <xdr:row>2</xdr:row>
                <xdr:rowOff>295275</xdr:rowOff>
              </to>
            </anchor>
          </controlPr>
        </control>
      </mc:Choice>
      <mc:Fallback>
        <control shapeId="8193" r:id="rId4" name="ComboBox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1">
    <tabColor rgb="FF004EEA"/>
  </sheetPr>
  <dimension ref="A1:T68"/>
  <sheetViews>
    <sheetView topLeftCell="B1" zoomScale="104" zoomScaleNormal="104" workbookViewId="0">
      <selection activeCell="E15" sqref="E15"/>
    </sheetView>
  </sheetViews>
  <sheetFormatPr defaultColWidth="0" defaultRowHeight="15" zeroHeight="1" x14ac:dyDescent="0.25"/>
  <cols>
    <col min="1" max="1" width="1.7109375" style="261" customWidth="1"/>
    <col min="2" max="2" width="10.28515625" style="66" customWidth="1"/>
    <col min="3" max="3" width="40.42578125" style="66" customWidth="1"/>
    <col min="4" max="4" width="13.85546875" style="66" customWidth="1"/>
    <col min="5" max="5" width="7" style="82" bestFit="1" customWidth="1"/>
    <col min="6" max="6" width="19.28515625" style="66" hidden="1" customWidth="1"/>
    <col min="7" max="9" width="18.140625" style="66" customWidth="1"/>
    <col min="10" max="10" width="19.42578125" style="66" customWidth="1"/>
    <col min="11" max="11" width="7.140625" style="66" customWidth="1"/>
    <col min="12" max="12" width="13.28515625" style="66" hidden="1" customWidth="1"/>
    <col min="13" max="13" width="5.7109375" style="66" customWidth="1"/>
    <col min="14" max="14" width="0" style="66" hidden="1" customWidth="1"/>
    <col min="15" max="17" width="15" style="66" hidden="1" customWidth="1"/>
    <col min="18" max="18" width="13.28515625" style="66" hidden="1" customWidth="1"/>
    <col min="19" max="20" width="0" style="66" hidden="1" customWidth="1"/>
    <col min="21" max="16384" width="9.140625" style="66" hidden="1"/>
  </cols>
  <sheetData>
    <row r="1" spans="1:12" s="260" customFormat="1" ht="18.75" customHeight="1" x14ac:dyDescent="0.25">
      <c r="B1" s="257" t="s">
        <v>258</v>
      </c>
      <c r="C1" s="258"/>
      <c r="D1" s="258"/>
      <c r="E1" s="259" t="s">
        <v>116</v>
      </c>
      <c r="F1" s="259" t="s">
        <v>179</v>
      </c>
      <c r="G1" s="259" t="s">
        <v>136</v>
      </c>
      <c r="H1" s="259"/>
      <c r="I1" s="259"/>
      <c r="J1" s="259"/>
      <c r="K1" s="259"/>
      <c r="L1" s="259" t="s">
        <v>194</v>
      </c>
    </row>
    <row r="2" spans="1:12" ht="12.75" customHeight="1" x14ac:dyDescent="0.25">
      <c r="A2" s="66"/>
      <c r="B2" s="48" t="s">
        <v>148</v>
      </c>
      <c r="C2" s="48" t="s">
        <v>139</v>
      </c>
      <c r="D2" s="48" t="s">
        <v>140</v>
      </c>
      <c r="E2" s="264"/>
      <c r="F2" s="67"/>
      <c r="G2" s="67" t="s">
        <v>143</v>
      </c>
      <c r="H2" s="67" t="s">
        <v>144</v>
      </c>
      <c r="I2" s="67" t="s">
        <v>145</v>
      </c>
      <c r="J2" s="67" t="s">
        <v>146</v>
      </c>
      <c r="K2" s="67" t="s">
        <v>147</v>
      </c>
      <c r="L2" s="100" t="s">
        <v>149</v>
      </c>
    </row>
    <row r="3" spans="1:12" ht="12.75" customHeight="1" x14ac:dyDescent="0.25">
      <c r="A3" s="66"/>
      <c r="B3" s="69"/>
      <c r="C3" s="69"/>
      <c r="D3" s="69"/>
      <c r="E3" s="68" t="s">
        <v>141</v>
      </c>
      <c r="F3" s="70" t="s">
        <v>188</v>
      </c>
      <c r="G3" s="70" t="s">
        <v>184</v>
      </c>
      <c r="H3" s="71"/>
      <c r="I3" s="71"/>
      <c r="J3" s="71"/>
      <c r="K3" s="71"/>
      <c r="L3" s="101"/>
    </row>
    <row r="4" spans="1:12" ht="12.75" customHeight="1" x14ac:dyDescent="0.25">
      <c r="A4" s="66"/>
      <c r="B4" s="69"/>
      <c r="C4" s="69"/>
      <c r="D4" s="69"/>
      <c r="E4" s="262">
        <f>Control!$I$2</f>
        <v>45017</v>
      </c>
      <c r="F4" s="72">
        <v>43647</v>
      </c>
      <c r="G4" s="52">
        <v>44743</v>
      </c>
      <c r="H4" s="52">
        <v>44835</v>
      </c>
      <c r="I4" s="52">
        <v>44927</v>
      </c>
      <c r="J4" s="52">
        <v>45017</v>
      </c>
      <c r="K4" s="52"/>
      <c r="L4" s="102"/>
    </row>
    <row r="5" spans="1:12" ht="12.75" customHeight="1" x14ac:dyDescent="0.25">
      <c r="A5" s="66"/>
      <c r="B5" s="46" t="s">
        <v>34</v>
      </c>
      <c r="C5" s="46" t="str">
        <f>VLOOKUP(B5,Practice!$A$1:$E$48,2,0)</f>
        <v>Chingford/ Walthamstow</v>
      </c>
      <c r="D5" s="46" t="s">
        <v>34</v>
      </c>
      <c r="E5" s="62">
        <f t="shared" ref="E5:E9" ca="1" si="0">IFERROR(SUMIFS(OFFSET(REL_D,,MATCH($E$1,IND,0)-1),REL_D,E$4,IF(LEFT($D5,1)="W",NwID,OrgID),$D5,InService,"Y"),"-")</f>
        <v>23009</v>
      </c>
      <c r="F5" s="56" t="str">
        <f t="shared" ref="F5:F9" ca="1" si="1">IFERROR(SUMIFS(OFFSET(REL_D,,MATCH($F$1,IND,0)-1),REL_D,F$4,IF(LEFT($D5,1)="W",NwID,OrgID),$D5,InService,"Y"),"-")</f>
        <v>-</v>
      </c>
      <c r="G5" s="56">
        <f t="shared" ref="G5:J9" ca="1" si="2">IFERROR(SUMIFS(OFFSET(REL_D,,MATCH($G$1,IND,0)-1),REL_D,G$4,IF(LEFT($D5,1)="W",NwID,OrgID),$D5,InService,"Y"),"-")</f>
        <v>13</v>
      </c>
      <c r="H5" s="56">
        <f t="shared" ca="1" si="2"/>
        <v>16</v>
      </c>
      <c r="I5" s="56">
        <f t="shared" ca="1" si="2"/>
        <v>9</v>
      </c>
      <c r="J5" s="56">
        <f t="shared" ca="1" si="2"/>
        <v>16</v>
      </c>
      <c r="K5" s="104">
        <f ca="1">SUM(G5:J5)</f>
        <v>54</v>
      </c>
      <c r="L5" s="95" t="str">
        <f ca="1">IFERROR(K5/F5,"-")</f>
        <v>-</v>
      </c>
    </row>
    <row r="6" spans="1:12" ht="12.75" customHeight="1" x14ac:dyDescent="0.25">
      <c r="A6" s="66"/>
      <c r="B6" s="46" t="s">
        <v>27</v>
      </c>
      <c r="C6" s="46" t="str">
        <f>VLOOKUP(B6,Practice!$A$1:$E$48,2,0)</f>
        <v>Chingford E4</v>
      </c>
      <c r="D6" s="46" t="s">
        <v>27</v>
      </c>
      <c r="E6" s="62">
        <f t="shared" ca="1" si="0"/>
        <v>54016</v>
      </c>
      <c r="F6" s="56" t="str">
        <f t="shared" ca="1" si="1"/>
        <v>-</v>
      </c>
      <c r="G6" s="56">
        <f t="shared" ca="1" si="2"/>
        <v>0</v>
      </c>
      <c r="H6" s="56">
        <f t="shared" ca="1" si="2"/>
        <v>1</v>
      </c>
      <c r="I6" s="56">
        <f t="shared" ca="1" si="2"/>
        <v>15</v>
      </c>
      <c r="J6" s="56">
        <f t="shared" ca="1" si="2"/>
        <v>3</v>
      </c>
      <c r="K6" s="104">
        <f t="shared" ref="K6:K9" ca="1" si="3">SUM(G6:J6)</f>
        <v>19</v>
      </c>
      <c r="L6" s="95" t="str">
        <f t="shared" ref="L6:L9" ca="1" si="4">IFERROR(K6/F6,"-")</f>
        <v>-</v>
      </c>
    </row>
    <row r="7" spans="1:12" ht="12.75" customHeight="1" x14ac:dyDescent="0.25">
      <c r="A7" s="66"/>
      <c r="B7" s="46" t="s">
        <v>46</v>
      </c>
      <c r="C7" s="46" t="str">
        <f>VLOOKUP(B7,Practice!$A$1:$E$48,2,0)</f>
        <v>Forest Integrated Health</v>
      </c>
      <c r="D7" s="46" t="s">
        <v>46</v>
      </c>
      <c r="E7" s="62">
        <f t="shared" ca="1" si="0"/>
        <v>36386</v>
      </c>
      <c r="F7" s="56" t="str">
        <f t="shared" ca="1" si="1"/>
        <v>-</v>
      </c>
      <c r="G7" s="56">
        <f t="shared" ca="1" si="2"/>
        <v>7</v>
      </c>
      <c r="H7" s="56">
        <f t="shared" ca="1" si="2"/>
        <v>1</v>
      </c>
      <c r="I7" s="56">
        <f t="shared" ca="1" si="2"/>
        <v>0</v>
      </c>
      <c r="J7" s="56">
        <f t="shared" ca="1" si="2"/>
        <v>0</v>
      </c>
      <c r="K7" s="104">
        <f t="shared" ca="1" si="3"/>
        <v>8</v>
      </c>
      <c r="L7" s="95" t="str">
        <f t="shared" ca="1" si="4"/>
        <v>-</v>
      </c>
    </row>
    <row r="8" spans="1:12" ht="12.75" customHeight="1" x14ac:dyDescent="0.25">
      <c r="A8" s="66"/>
      <c r="B8" s="46" t="s">
        <v>55</v>
      </c>
      <c r="C8" s="46" t="str">
        <f>VLOOKUP(B8,Practice!$A$1:$E$48,2,0)</f>
        <v>South Leytonstone</v>
      </c>
      <c r="D8" s="46" t="s">
        <v>55</v>
      </c>
      <c r="E8" s="62">
        <f t="shared" ca="1" si="0"/>
        <v>21742</v>
      </c>
      <c r="F8" s="56" t="str">
        <f t="shared" ca="1" si="1"/>
        <v>-</v>
      </c>
      <c r="G8" s="56">
        <f t="shared" ca="1" si="2"/>
        <v>0</v>
      </c>
      <c r="H8" s="56">
        <f t="shared" ca="1" si="2"/>
        <v>0</v>
      </c>
      <c r="I8" s="56">
        <f t="shared" ca="1" si="2"/>
        <v>0</v>
      </c>
      <c r="J8" s="56">
        <f t="shared" ca="1" si="2"/>
        <v>0</v>
      </c>
      <c r="K8" s="104">
        <f t="shared" ca="1" si="3"/>
        <v>0</v>
      </c>
      <c r="L8" s="95" t="str">
        <f t="shared" ca="1" si="4"/>
        <v>-</v>
      </c>
    </row>
    <row r="9" spans="1:12" ht="12.75" customHeight="1" x14ac:dyDescent="0.25">
      <c r="A9" s="66"/>
      <c r="B9" s="46" t="s">
        <v>91</v>
      </c>
      <c r="C9" s="46" t="str">
        <f>VLOOKUP(B9,Practice!$A$1:$E$48,2,0)</f>
        <v>Walthamstow West</v>
      </c>
      <c r="D9" s="46" t="s">
        <v>91</v>
      </c>
      <c r="E9" s="62">
        <f t="shared" ca="1" si="0"/>
        <v>14299</v>
      </c>
      <c r="F9" s="56" t="str">
        <f t="shared" ca="1" si="1"/>
        <v>-</v>
      </c>
      <c r="G9" s="56">
        <f t="shared" ca="1" si="2"/>
        <v>0</v>
      </c>
      <c r="H9" s="56">
        <f t="shared" ca="1" si="2"/>
        <v>0</v>
      </c>
      <c r="I9" s="56">
        <f t="shared" ca="1" si="2"/>
        <v>0</v>
      </c>
      <c r="J9" s="56">
        <f t="shared" ca="1" si="2"/>
        <v>0</v>
      </c>
      <c r="K9" s="104">
        <f t="shared" ca="1" si="3"/>
        <v>0</v>
      </c>
      <c r="L9" s="95" t="str">
        <f t="shared" ca="1" si="4"/>
        <v>-</v>
      </c>
    </row>
    <row r="10" spans="1:12" ht="12.75" customHeight="1" x14ac:dyDescent="0.25">
      <c r="A10" s="66"/>
      <c r="B10" s="73"/>
      <c r="C10" s="74"/>
      <c r="D10" s="75" t="s">
        <v>125</v>
      </c>
      <c r="E10" s="263">
        <f t="shared" ref="E10:K10" ca="1" si="5">SUM(E5:E9)</f>
        <v>149452</v>
      </c>
      <c r="F10" s="59">
        <f t="shared" ca="1" si="5"/>
        <v>0</v>
      </c>
      <c r="G10" s="76">
        <f t="shared" ca="1" si="5"/>
        <v>20</v>
      </c>
      <c r="H10" s="76">
        <f t="shared" ca="1" si="5"/>
        <v>18</v>
      </c>
      <c r="I10" s="76">
        <f t="shared" ca="1" si="5"/>
        <v>24</v>
      </c>
      <c r="J10" s="76">
        <f t="shared" ca="1" si="5"/>
        <v>19</v>
      </c>
      <c r="K10" s="105">
        <f t="shared" ca="1" si="5"/>
        <v>81</v>
      </c>
      <c r="L10" s="103" t="str">
        <f ca="1">IFERROR(K10/F10,"-")</f>
        <v>-</v>
      </c>
    </row>
    <row r="11" spans="1:12" ht="12.75" customHeight="1" x14ac:dyDescent="0.25">
      <c r="A11" s="66"/>
      <c r="B11" s="46" t="s">
        <v>27</v>
      </c>
      <c r="C11" s="46" t="s">
        <v>26</v>
      </c>
      <c r="D11" s="46" t="s">
        <v>25</v>
      </c>
      <c r="E11" s="62">
        <f t="shared" ref="E11:E24" ca="1" si="6">IFERROR(SUMIFS(OFFSET(REL_D,,MATCH($E$1,IND,0)-1),REL_D,E$4,IF(LEFT($D11,1)="W",NwID,OrgID),$D11,InService,"Y"),"-")</f>
        <v>9697</v>
      </c>
      <c r="F11" s="56" t="str">
        <f t="shared" ref="F11:F24" ca="1" si="7">IFERROR(SUMIFS(OFFSET(REL_D,,MATCH($F$1,IND,0)-1),REL_D,F$4,IF(LEFT($D11,1)="W",NwID,OrgID),$D11,InService,"Y"),"-")</f>
        <v>-</v>
      </c>
      <c r="G11" s="56">
        <f t="shared" ref="G11:J24" ca="1" si="8">IFERROR(SUMIFS(OFFSET(REL_D,,MATCH($G$1,IND,0)-1),REL_D,G$4,IF(LEFT($D11,1)="W",NwID,OrgID),$D11,InService,"Y"),"-")</f>
        <v>0</v>
      </c>
      <c r="H11" s="56">
        <f t="shared" ca="1" si="8"/>
        <v>0</v>
      </c>
      <c r="I11" s="56">
        <f t="shared" ca="1" si="8"/>
        <v>0</v>
      </c>
      <c r="J11" s="56">
        <f t="shared" ca="1" si="8"/>
        <v>0</v>
      </c>
      <c r="K11" s="104">
        <f ca="1">SUM(G11:J11)</f>
        <v>0</v>
      </c>
      <c r="L11" s="95" t="str">
        <f ca="1">IFERROR(K11/F11,"-")</f>
        <v>-</v>
      </c>
    </row>
    <row r="12" spans="1:12" ht="12.75" customHeight="1" x14ac:dyDescent="0.25">
      <c r="A12" s="66"/>
      <c r="B12" s="46" t="s">
        <v>27</v>
      </c>
      <c r="C12" s="46" t="s">
        <v>29</v>
      </c>
      <c r="D12" s="46" t="s">
        <v>28</v>
      </c>
      <c r="E12" s="62">
        <f t="shared" ca="1" si="6"/>
        <v>13167</v>
      </c>
      <c r="F12" s="56" t="str">
        <f t="shared" ca="1" si="7"/>
        <v>-</v>
      </c>
      <c r="G12" s="56">
        <f t="shared" ca="1" si="8"/>
        <v>0</v>
      </c>
      <c r="H12" s="56">
        <f t="shared" ca="1" si="8"/>
        <v>0</v>
      </c>
      <c r="I12" s="56">
        <f t="shared" ca="1" si="8"/>
        <v>14</v>
      </c>
      <c r="J12" s="56">
        <f t="shared" ca="1" si="8"/>
        <v>2</v>
      </c>
      <c r="K12" s="104">
        <f t="shared" ref="K12:K23" ca="1" si="9">SUM(G12:J12)</f>
        <v>16</v>
      </c>
      <c r="L12" s="95" t="str">
        <f t="shared" ref="L12:L24" ca="1" si="10">IFERROR(K12/F12,"-")</f>
        <v>-</v>
      </c>
    </row>
    <row r="13" spans="1:12" ht="12.75" customHeight="1" x14ac:dyDescent="0.25">
      <c r="A13" s="66"/>
      <c r="B13" s="46" t="s">
        <v>34</v>
      </c>
      <c r="C13" s="46" t="s">
        <v>36</v>
      </c>
      <c r="D13" s="46" t="s">
        <v>35</v>
      </c>
      <c r="E13" s="62">
        <f t="shared" ca="1" si="6"/>
        <v>8576</v>
      </c>
      <c r="F13" s="56" t="str">
        <f t="shared" ca="1" si="7"/>
        <v>-</v>
      </c>
      <c r="G13" s="56">
        <f t="shared" ca="1" si="8"/>
        <v>0</v>
      </c>
      <c r="H13" s="56">
        <f t="shared" ca="1" si="8"/>
        <v>0</v>
      </c>
      <c r="I13" s="56">
        <f t="shared" ca="1" si="8"/>
        <v>0</v>
      </c>
      <c r="J13" s="56">
        <f t="shared" ca="1" si="8"/>
        <v>0</v>
      </c>
      <c r="K13" s="104">
        <f t="shared" ca="1" si="9"/>
        <v>0</v>
      </c>
      <c r="L13" s="95" t="str">
        <f t="shared" ca="1" si="10"/>
        <v>-</v>
      </c>
    </row>
    <row r="14" spans="1:12" ht="12.75" customHeight="1" x14ac:dyDescent="0.25">
      <c r="B14" s="46" t="s">
        <v>27</v>
      </c>
      <c r="C14" s="46" t="s">
        <v>38</v>
      </c>
      <c r="D14" s="46" t="s">
        <v>37</v>
      </c>
      <c r="E14" s="62">
        <f t="shared" ca="1" si="6"/>
        <v>8342</v>
      </c>
      <c r="F14" s="56" t="str">
        <f t="shared" ca="1" si="7"/>
        <v>-</v>
      </c>
      <c r="G14" s="56">
        <f t="shared" ca="1" si="8"/>
        <v>0</v>
      </c>
      <c r="H14" s="56">
        <f t="shared" ca="1" si="8"/>
        <v>0</v>
      </c>
      <c r="I14" s="56">
        <f t="shared" ca="1" si="8"/>
        <v>0</v>
      </c>
      <c r="J14" s="56">
        <f t="shared" ca="1" si="8"/>
        <v>0</v>
      </c>
      <c r="K14" s="104">
        <f t="shared" ca="1" si="9"/>
        <v>0</v>
      </c>
      <c r="L14" s="95" t="str">
        <f t="shared" ca="1" si="10"/>
        <v>-</v>
      </c>
    </row>
    <row r="15" spans="1:12" s="86" customFormat="1" ht="12.75" customHeight="1" x14ac:dyDescent="0.25">
      <c r="A15" s="261"/>
      <c r="B15" s="165" t="s">
        <v>34</v>
      </c>
      <c r="C15" s="165" t="s">
        <v>40</v>
      </c>
      <c r="D15" s="165" t="s">
        <v>39</v>
      </c>
      <c r="E15" s="62">
        <f t="shared" ca="1" si="6"/>
        <v>4937</v>
      </c>
      <c r="F15" s="56" t="str">
        <f t="shared" ca="1" si="7"/>
        <v>-</v>
      </c>
      <c r="G15" s="56">
        <f t="shared" ca="1" si="8"/>
        <v>0</v>
      </c>
      <c r="H15" s="56">
        <f t="shared" ca="1" si="8"/>
        <v>0</v>
      </c>
      <c r="I15" s="56">
        <f t="shared" ca="1" si="8"/>
        <v>0</v>
      </c>
      <c r="J15" s="56">
        <f t="shared" ca="1" si="8"/>
        <v>0</v>
      </c>
      <c r="K15" s="104">
        <f t="shared" ref="K15" ca="1" si="11">SUM(G15:J15)</f>
        <v>0</v>
      </c>
      <c r="L15" s="95" t="str">
        <f t="shared" ca="1" si="10"/>
        <v>-</v>
      </c>
    </row>
    <row r="16" spans="1:12" ht="12.75" customHeight="1" x14ac:dyDescent="0.25">
      <c r="B16" s="46" t="s">
        <v>46</v>
      </c>
      <c r="C16" s="46" t="s">
        <v>45</v>
      </c>
      <c r="D16" s="46" t="s">
        <v>44</v>
      </c>
      <c r="E16" s="62">
        <f t="shared" ca="1" si="6"/>
        <v>14348</v>
      </c>
      <c r="F16" s="56" t="str">
        <f t="shared" ca="1" si="7"/>
        <v>-</v>
      </c>
      <c r="G16" s="56">
        <f t="shared" ca="1" si="8"/>
        <v>0</v>
      </c>
      <c r="H16" s="56">
        <f t="shared" ca="1" si="8"/>
        <v>0</v>
      </c>
      <c r="I16" s="56">
        <f t="shared" ca="1" si="8"/>
        <v>0</v>
      </c>
      <c r="J16" s="56">
        <f t="shared" ca="1" si="8"/>
        <v>0</v>
      </c>
      <c r="K16" s="104">
        <f t="shared" ca="1" si="9"/>
        <v>0</v>
      </c>
      <c r="L16" s="95" t="str">
        <f t="shared" ca="1" si="10"/>
        <v>-</v>
      </c>
    </row>
    <row r="17" spans="1:13" ht="12.75" customHeight="1" x14ac:dyDescent="0.25">
      <c r="B17" s="46" t="s">
        <v>46</v>
      </c>
      <c r="C17" s="46" t="s">
        <v>52</v>
      </c>
      <c r="D17" s="46" t="s">
        <v>51</v>
      </c>
      <c r="E17" s="62">
        <f t="shared" ca="1" si="6"/>
        <v>7130</v>
      </c>
      <c r="F17" s="56" t="str">
        <f t="shared" ca="1" si="7"/>
        <v>-</v>
      </c>
      <c r="G17" s="56">
        <f t="shared" ca="1" si="8"/>
        <v>0</v>
      </c>
      <c r="H17" s="56">
        <f t="shared" ca="1" si="8"/>
        <v>0</v>
      </c>
      <c r="I17" s="56">
        <f t="shared" ca="1" si="8"/>
        <v>0</v>
      </c>
      <c r="J17" s="56">
        <f t="shared" ca="1" si="8"/>
        <v>0</v>
      </c>
      <c r="K17" s="104">
        <f t="shared" ca="1" si="9"/>
        <v>0</v>
      </c>
      <c r="L17" s="95" t="str">
        <f t="shared" ca="1" si="10"/>
        <v>-</v>
      </c>
    </row>
    <row r="18" spans="1:13" ht="12.75" customHeight="1" x14ac:dyDescent="0.25">
      <c r="B18" s="46" t="s">
        <v>55</v>
      </c>
      <c r="C18" s="46" t="s">
        <v>54</v>
      </c>
      <c r="D18" s="46" t="s">
        <v>53</v>
      </c>
      <c r="E18" s="62">
        <f t="shared" ca="1" si="6"/>
        <v>6804</v>
      </c>
      <c r="F18" s="56" t="str">
        <f t="shared" ca="1" si="7"/>
        <v>-</v>
      </c>
      <c r="G18" s="56">
        <f t="shared" ca="1" si="8"/>
        <v>0</v>
      </c>
      <c r="H18" s="56">
        <f t="shared" ca="1" si="8"/>
        <v>0</v>
      </c>
      <c r="I18" s="56">
        <f t="shared" ca="1" si="8"/>
        <v>0</v>
      </c>
      <c r="J18" s="56">
        <f t="shared" ca="1" si="8"/>
        <v>0</v>
      </c>
      <c r="K18" s="104">
        <f t="shared" ca="1" si="9"/>
        <v>0</v>
      </c>
      <c r="L18" s="95" t="str">
        <f t="shared" ca="1" si="10"/>
        <v>-</v>
      </c>
    </row>
    <row r="19" spans="1:13" ht="12.75" customHeight="1" x14ac:dyDescent="0.25">
      <c r="B19" s="46" t="s">
        <v>55</v>
      </c>
      <c r="C19" s="46" t="s">
        <v>67</v>
      </c>
      <c r="D19" s="46" t="s">
        <v>66</v>
      </c>
      <c r="E19" s="62">
        <f t="shared" ca="1" si="6"/>
        <v>14938</v>
      </c>
      <c r="F19" s="56" t="str">
        <f t="shared" ca="1" si="7"/>
        <v>-</v>
      </c>
      <c r="G19" s="56">
        <f t="shared" ca="1" si="8"/>
        <v>0</v>
      </c>
      <c r="H19" s="56">
        <f t="shared" ca="1" si="8"/>
        <v>0</v>
      </c>
      <c r="I19" s="56">
        <f t="shared" ca="1" si="8"/>
        <v>0</v>
      </c>
      <c r="J19" s="56">
        <f t="shared" ca="1" si="8"/>
        <v>0</v>
      </c>
      <c r="K19" s="104">
        <f t="shared" ca="1" si="9"/>
        <v>0</v>
      </c>
      <c r="L19" s="95" t="str">
        <f t="shared" ca="1" si="10"/>
        <v>-</v>
      </c>
    </row>
    <row r="20" spans="1:13" ht="12.75" customHeight="1" x14ac:dyDescent="0.25">
      <c r="B20" s="46" t="s">
        <v>46</v>
      </c>
      <c r="C20" s="46" t="s">
        <v>71</v>
      </c>
      <c r="D20" s="46" t="s">
        <v>70</v>
      </c>
      <c r="E20" s="62">
        <f t="shared" ca="1" si="6"/>
        <v>5091</v>
      </c>
      <c r="F20" s="56" t="str">
        <f t="shared" ca="1" si="7"/>
        <v>-</v>
      </c>
      <c r="G20" s="56">
        <f t="shared" ca="1" si="8"/>
        <v>7</v>
      </c>
      <c r="H20" s="56">
        <f t="shared" ca="1" si="8"/>
        <v>1</v>
      </c>
      <c r="I20" s="56">
        <f t="shared" ca="1" si="8"/>
        <v>0</v>
      </c>
      <c r="J20" s="56">
        <f t="shared" ca="1" si="8"/>
        <v>0</v>
      </c>
      <c r="K20" s="104">
        <f t="shared" ca="1" si="9"/>
        <v>8</v>
      </c>
      <c r="L20" s="95" t="str">
        <f t="shared" ca="1" si="10"/>
        <v>-</v>
      </c>
    </row>
    <row r="21" spans="1:13" ht="12.75" customHeight="1" x14ac:dyDescent="0.25">
      <c r="B21" s="165" t="s">
        <v>46</v>
      </c>
      <c r="C21" s="165" t="s">
        <v>77</v>
      </c>
      <c r="D21" s="165" t="s">
        <v>76</v>
      </c>
      <c r="E21" s="62">
        <f t="shared" ca="1" si="6"/>
        <v>9817</v>
      </c>
      <c r="F21" s="56" t="str">
        <f t="shared" ca="1" si="7"/>
        <v>-</v>
      </c>
      <c r="G21" s="56">
        <f t="shared" ca="1" si="8"/>
        <v>0</v>
      </c>
      <c r="H21" s="56">
        <f t="shared" ca="1" si="8"/>
        <v>0</v>
      </c>
      <c r="I21" s="56">
        <f t="shared" ca="1" si="8"/>
        <v>0</v>
      </c>
      <c r="J21" s="56">
        <f t="shared" ca="1" si="8"/>
        <v>0</v>
      </c>
      <c r="K21" s="104">
        <f t="shared" ref="K21" ca="1" si="12">SUM(G21:J21)</f>
        <v>0</v>
      </c>
      <c r="L21" s="95" t="str">
        <f t="shared" ca="1" si="10"/>
        <v>-</v>
      </c>
      <c r="M21" s="86"/>
    </row>
    <row r="22" spans="1:13" ht="12.75" customHeight="1" x14ac:dyDescent="0.25">
      <c r="B22" s="46" t="s">
        <v>34</v>
      </c>
      <c r="C22" s="46" t="s">
        <v>86</v>
      </c>
      <c r="D22" s="46" t="s">
        <v>85</v>
      </c>
      <c r="E22" s="62">
        <f t="shared" ca="1" si="6"/>
        <v>9496</v>
      </c>
      <c r="F22" s="56" t="str">
        <f t="shared" ca="1" si="7"/>
        <v>-</v>
      </c>
      <c r="G22" s="56">
        <f t="shared" ca="1" si="8"/>
        <v>13</v>
      </c>
      <c r="H22" s="56">
        <f t="shared" ca="1" si="8"/>
        <v>16</v>
      </c>
      <c r="I22" s="56">
        <f t="shared" ca="1" si="8"/>
        <v>9</v>
      </c>
      <c r="J22" s="56">
        <f t="shared" ca="1" si="8"/>
        <v>16</v>
      </c>
      <c r="K22" s="104">
        <f t="shared" ca="1" si="9"/>
        <v>54</v>
      </c>
      <c r="L22" s="95" t="str">
        <f t="shared" ca="1" si="10"/>
        <v>-</v>
      </c>
    </row>
    <row r="23" spans="1:13" ht="12.75" customHeight="1" x14ac:dyDescent="0.25">
      <c r="A23" s="66"/>
      <c r="B23" s="46" t="s">
        <v>91</v>
      </c>
      <c r="C23" s="46" t="s">
        <v>97</v>
      </c>
      <c r="D23" s="46" t="s">
        <v>96</v>
      </c>
      <c r="E23" s="62">
        <f t="shared" ca="1" si="6"/>
        <v>7217</v>
      </c>
      <c r="F23" s="56" t="str">
        <f t="shared" ca="1" si="7"/>
        <v>-</v>
      </c>
      <c r="G23" s="56">
        <f t="shared" ca="1" si="8"/>
        <v>0</v>
      </c>
      <c r="H23" s="56">
        <f t="shared" ca="1" si="8"/>
        <v>0</v>
      </c>
      <c r="I23" s="56">
        <f t="shared" ca="1" si="8"/>
        <v>0</v>
      </c>
      <c r="J23" s="56">
        <f t="shared" ca="1" si="8"/>
        <v>0</v>
      </c>
      <c r="K23" s="104">
        <f t="shared" ca="1" si="9"/>
        <v>0</v>
      </c>
      <c r="L23" s="95" t="str">
        <f t="shared" ca="1" si="10"/>
        <v>-</v>
      </c>
    </row>
    <row r="24" spans="1:13" ht="12.75" customHeight="1" x14ac:dyDescent="0.25">
      <c r="A24" s="66"/>
      <c r="B24" s="165" t="s">
        <v>27</v>
      </c>
      <c r="C24" s="165" t="s">
        <v>111</v>
      </c>
      <c r="D24" s="165" t="s">
        <v>110</v>
      </c>
      <c r="E24" s="62">
        <f t="shared" ca="1" si="6"/>
        <v>16041</v>
      </c>
      <c r="F24" s="56" t="str">
        <f t="shared" ca="1" si="7"/>
        <v>-</v>
      </c>
      <c r="G24" s="56">
        <f t="shared" ca="1" si="8"/>
        <v>0</v>
      </c>
      <c r="H24" s="56">
        <f t="shared" ca="1" si="8"/>
        <v>1</v>
      </c>
      <c r="I24" s="56">
        <f t="shared" ca="1" si="8"/>
        <v>1</v>
      </c>
      <c r="J24" s="56">
        <f t="shared" ca="1" si="8"/>
        <v>1</v>
      </c>
      <c r="K24" s="104">
        <f t="shared" ref="K24" ca="1" si="13">SUM(G24:J24)</f>
        <v>3</v>
      </c>
      <c r="L24" s="95" t="str">
        <f t="shared" ca="1" si="10"/>
        <v>-</v>
      </c>
    </row>
    <row r="25" spans="1:13" ht="12.75" customHeight="1" x14ac:dyDescent="0.25">
      <c r="A25" s="66"/>
      <c r="B25" s="74"/>
      <c r="C25" s="74"/>
      <c r="D25" s="75" t="s">
        <v>125</v>
      </c>
      <c r="E25" s="263">
        <f t="shared" ref="E25:K25" ca="1" si="14">SUM(E11:E24)</f>
        <v>135601</v>
      </c>
      <c r="F25" s="59">
        <f t="shared" ca="1" si="14"/>
        <v>0</v>
      </c>
      <c r="G25" s="76">
        <f t="shared" ca="1" si="14"/>
        <v>20</v>
      </c>
      <c r="H25" s="76">
        <f t="shared" ca="1" si="14"/>
        <v>18</v>
      </c>
      <c r="I25" s="76">
        <f t="shared" ca="1" si="14"/>
        <v>24</v>
      </c>
      <c r="J25" s="76">
        <f t="shared" ca="1" si="14"/>
        <v>19</v>
      </c>
      <c r="K25" s="105">
        <f t="shared" ca="1" si="14"/>
        <v>81</v>
      </c>
      <c r="L25" s="103" t="str">
        <f ca="1">IFERROR(K25/F25,"-")</f>
        <v>-</v>
      </c>
    </row>
    <row r="26" spans="1:13" ht="12.75" customHeight="1" x14ac:dyDescent="0.25">
      <c r="A26" s="66"/>
      <c r="B26" s="46"/>
      <c r="C26" s="78"/>
      <c r="D26" s="46"/>
      <c r="E26" s="56"/>
      <c r="F26" s="46"/>
      <c r="G26" s="46"/>
      <c r="H26" s="46"/>
      <c r="I26" s="46"/>
      <c r="J26" s="46"/>
      <c r="K26" s="46"/>
      <c r="L26" s="46"/>
    </row>
    <row r="27" spans="1:13" ht="12.75" customHeight="1" x14ac:dyDescent="0.25">
      <c r="A27" s="66"/>
      <c r="B27" s="79" t="s">
        <v>151</v>
      </c>
      <c r="C27" s="80"/>
      <c r="D27" s="80"/>
      <c r="E27" s="81"/>
      <c r="F27" s="80"/>
      <c r="G27" s="80"/>
      <c r="H27" s="80"/>
      <c r="I27" s="80"/>
      <c r="J27" s="80"/>
      <c r="K27" s="80"/>
      <c r="L27" s="80"/>
    </row>
    <row r="28" spans="1:13" ht="12.75" customHeight="1" x14ac:dyDescent="0.25">
      <c r="A28" s="66"/>
      <c r="B28" s="46" t="s">
        <v>260</v>
      </c>
      <c r="C28" s="46"/>
      <c r="D28" s="46"/>
      <c r="E28" s="56"/>
      <c r="F28" s="46"/>
      <c r="G28" s="46"/>
      <c r="H28" s="46"/>
      <c r="I28" s="46"/>
      <c r="J28" s="46"/>
      <c r="K28" s="46"/>
      <c r="L28" s="46"/>
    </row>
    <row r="29" spans="1:13" ht="12.75" customHeight="1" x14ac:dyDescent="0.25">
      <c r="A29" s="66"/>
      <c r="B29" s="46"/>
      <c r="C29" s="46"/>
      <c r="D29" s="46"/>
      <c r="E29" s="56"/>
      <c r="F29" s="46"/>
      <c r="G29" s="46"/>
      <c r="H29" s="46"/>
      <c r="I29" s="46"/>
      <c r="J29" s="46"/>
      <c r="K29" s="46"/>
      <c r="L29" s="46"/>
    </row>
    <row r="30" spans="1:13" x14ac:dyDescent="0.25">
      <c r="A30" s="66"/>
    </row>
    <row r="31" spans="1:13" hidden="1" x14ac:dyDescent="0.25">
      <c r="A31" s="66"/>
    </row>
    <row r="32" spans="1:13" x14ac:dyDescent="0.25">
      <c r="A32" s="66"/>
    </row>
    <row r="33" spans="1:7" x14ac:dyDescent="0.25">
      <c r="A33" s="66"/>
      <c r="B33" s="158"/>
      <c r="G33" s="66">
        <f>24-8</f>
        <v>16</v>
      </c>
    </row>
    <row r="34" spans="1:7" x14ac:dyDescent="0.25">
      <c r="A34" s="66"/>
    </row>
    <row r="35" spans="1:7" x14ac:dyDescent="0.25">
      <c r="A35" s="66"/>
    </row>
    <row r="36" spans="1:7" x14ac:dyDescent="0.25"/>
    <row r="37" spans="1:7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</sheetData>
  <pageMargins left="0.7" right="0.7" top="0.75" bottom="0.75" header="0.3" footer="0.3"/>
  <pageSetup paperSize="9" orientation="portrait" r:id="rId1"/>
  <ignoredErrors>
    <ignoredError sqref="E10:L10" 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rgb="FF00B0F0"/>
  </sheetPr>
  <dimension ref="A1:S68"/>
  <sheetViews>
    <sheetView topLeftCell="B1" workbookViewId="0">
      <selection activeCell="G35" sqref="G35"/>
    </sheetView>
  </sheetViews>
  <sheetFormatPr defaultColWidth="0" defaultRowHeight="15" zeroHeight="1" x14ac:dyDescent="0.25"/>
  <cols>
    <col min="1" max="1" width="1.7109375" style="66" customWidth="1"/>
    <col min="2" max="2" width="10.28515625" style="66" customWidth="1"/>
    <col min="3" max="3" width="40.42578125" style="66" customWidth="1"/>
    <col min="4" max="4" width="11.42578125" style="66" customWidth="1"/>
    <col min="5" max="5" width="12.7109375" style="82" customWidth="1"/>
    <col min="6" max="6" width="11.28515625" style="66" bestFit="1" customWidth="1"/>
    <col min="7" max="10" width="18.140625" style="66" customWidth="1"/>
    <col min="11" max="11" width="6" style="66" hidden="1" customWidth="1"/>
    <col min="12" max="12" width="12.42578125" style="66" hidden="1" customWidth="1"/>
    <col min="13" max="13" width="17.7109375" style="66" hidden="1" customWidth="1"/>
    <col min="14" max="14" width="6.28515625" style="66" hidden="1" customWidth="1"/>
    <col min="15" max="16" width="5.42578125" style="66" hidden="1" customWidth="1"/>
    <col min="17" max="17" width="11.140625" style="66" hidden="1" customWidth="1"/>
    <col min="18" max="18" width="12.42578125" style="66" hidden="1" customWidth="1"/>
    <col min="19" max="19" width="5.7109375" style="66" hidden="1" customWidth="1"/>
    <col min="20" max="16384" width="0" style="66" hidden="1"/>
  </cols>
  <sheetData>
    <row r="1" spans="2:18" ht="18.75" customHeight="1" x14ac:dyDescent="0.25">
      <c r="B1" s="64" t="s">
        <v>259</v>
      </c>
      <c r="C1" s="65"/>
      <c r="D1" s="65"/>
      <c r="E1" s="47" t="s">
        <v>116</v>
      </c>
      <c r="F1" s="47" t="s">
        <v>135</v>
      </c>
      <c r="G1" s="47" t="s">
        <v>178</v>
      </c>
      <c r="H1" s="47"/>
      <c r="I1" s="47"/>
      <c r="J1" s="47"/>
      <c r="K1" s="47"/>
      <c r="L1" s="47" t="s">
        <v>180</v>
      </c>
      <c r="M1" s="47" t="s">
        <v>181</v>
      </c>
      <c r="N1" s="47"/>
      <c r="O1" s="47"/>
      <c r="P1" s="47"/>
      <c r="Q1" s="47" t="s">
        <v>182</v>
      </c>
      <c r="R1" s="47" t="s">
        <v>183</v>
      </c>
    </row>
    <row r="2" spans="2:18" ht="12.75" customHeight="1" x14ac:dyDescent="0.25">
      <c r="B2" s="48" t="s">
        <v>148</v>
      </c>
      <c r="C2" s="48" t="s">
        <v>139</v>
      </c>
      <c r="D2" s="48" t="s">
        <v>140</v>
      </c>
      <c r="E2" s="264"/>
      <c r="F2" s="67"/>
      <c r="G2" s="67" t="s">
        <v>143</v>
      </c>
      <c r="H2" s="67" t="s">
        <v>144</v>
      </c>
      <c r="I2" s="67" t="s">
        <v>145</v>
      </c>
      <c r="J2" s="67" t="s">
        <v>146</v>
      </c>
      <c r="K2" s="67" t="s">
        <v>147</v>
      </c>
      <c r="L2" s="68" t="s">
        <v>149</v>
      </c>
      <c r="M2" s="91" t="s">
        <v>143</v>
      </c>
      <c r="N2" s="91" t="s">
        <v>144</v>
      </c>
      <c r="O2" s="91" t="s">
        <v>145</v>
      </c>
      <c r="P2" s="90" t="s">
        <v>146</v>
      </c>
      <c r="Q2" s="90" t="s">
        <v>147</v>
      </c>
      <c r="R2" s="94" t="s">
        <v>149</v>
      </c>
    </row>
    <row r="3" spans="2:18" ht="12.75" customHeight="1" x14ac:dyDescent="0.25">
      <c r="B3" s="69"/>
      <c r="C3" s="69"/>
      <c r="D3" s="69"/>
      <c r="E3" s="68" t="s">
        <v>141</v>
      </c>
      <c r="F3" s="70" t="s">
        <v>193</v>
      </c>
      <c r="G3" s="70" t="s">
        <v>186</v>
      </c>
      <c r="H3" s="71"/>
      <c r="I3" s="71"/>
      <c r="J3" s="71"/>
      <c r="K3" s="121"/>
      <c r="L3" s="117"/>
      <c r="M3" s="114" t="s">
        <v>150</v>
      </c>
      <c r="N3" s="92"/>
      <c r="O3" s="92"/>
      <c r="P3" s="92"/>
      <c r="Q3" s="127"/>
      <c r="R3" s="126"/>
    </row>
    <row r="4" spans="2:18" ht="12.75" customHeight="1" x14ac:dyDescent="0.25">
      <c r="B4" s="69"/>
      <c r="C4" s="69"/>
      <c r="D4" s="69"/>
      <c r="E4" s="262">
        <f>Control!$I$2</f>
        <v>45017</v>
      </c>
      <c r="F4" s="262">
        <f>Control!$I$2</f>
        <v>45017</v>
      </c>
      <c r="G4" s="52">
        <v>44743</v>
      </c>
      <c r="H4" s="52">
        <v>44835</v>
      </c>
      <c r="I4" s="52">
        <v>44927</v>
      </c>
      <c r="J4" s="52">
        <v>45017</v>
      </c>
      <c r="K4" s="122"/>
      <c r="L4" s="118"/>
      <c r="M4" s="115">
        <v>44013</v>
      </c>
      <c r="N4" s="93">
        <v>44105</v>
      </c>
      <c r="O4" s="93">
        <v>44197</v>
      </c>
      <c r="P4" s="93">
        <v>44287</v>
      </c>
      <c r="Q4" s="127"/>
      <c r="R4" s="126"/>
    </row>
    <row r="5" spans="2:18" ht="12.75" customHeight="1" x14ac:dyDescent="0.25">
      <c r="B5" s="46" t="s">
        <v>34</v>
      </c>
      <c r="C5" s="46" t="str">
        <f>VLOOKUP(B5,Practice!$A$1:$E$48,2,0)</f>
        <v>Chingford/ Walthamstow</v>
      </c>
      <c r="D5" s="46" t="s">
        <v>34</v>
      </c>
      <c r="E5" s="62">
        <f t="shared" ref="E5:E9" ca="1" si="0">IFERROR(SUMIFS(OFFSET(REL_D,,MATCH($E$1,IND,0)-1),REL_D,E$4,IF(LEFT($D5,1)="W",NwID,OrgID),$D5,InService,"Y"),"-")</f>
        <v>23009</v>
      </c>
      <c r="F5" s="56">
        <f t="shared" ref="F5:F9" ca="1" si="1">IFERROR(SUMIFS(OFFSET(REL_D,,MATCH($F$1,IND,0)-1),REL_D,F$4,IF(LEFT($D5,1)="W",NwID,OrgID),$D5,InService,"Y"),"-")</f>
        <v>2469</v>
      </c>
      <c r="G5" s="56">
        <f t="shared" ref="G5:J9" ca="1" si="2">IFERROR(SUMIFS(OFFSET(REL_D,,MATCH($G$1,IND,0)-1),REL_D,G$4,IF(LEFT($D5,1)="W",NwID,OrgID),$D5,InService,"Y"),"-")</f>
        <v>1</v>
      </c>
      <c r="H5" s="56">
        <f t="shared" ca="1" si="2"/>
        <v>1</v>
      </c>
      <c r="I5" s="56">
        <f t="shared" ca="1" si="2"/>
        <v>1</v>
      </c>
      <c r="J5" s="56">
        <f ca="1">IFERROR(SUMIFS(OFFSET(REL_D,,MATCH($G$1,IND,0)-1),REL_D,J$4,IF(LEFT($D5,1)="W",NwID,OrgID),$D5,InService,"Y"),"-")</f>
        <v>0</v>
      </c>
      <c r="K5" s="123">
        <f ca="1">SUM(G5:J5)</f>
        <v>3</v>
      </c>
      <c r="L5" s="119">
        <f ca="1">IFERROR(K5/F5,"-")</f>
        <v>1.215066828675577E-3</v>
      </c>
      <c r="M5" s="56">
        <f ca="1">SUMIF($B$5:$B$9,D5,$M$11:$M$24)</f>
        <v>0</v>
      </c>
      <c r="N5" s="56">
        <f ca="1">SUMIF($B$5:$B$9,D5,$N$11:$N$24)</f>
        <v>0</v>
      </c>
      <c r="O5" s="56">
        <f ca="1">SUMIF($B$5:$B$9,D5,$O$11:$O$24)</f>
        <v>0</v>
      </c>
      <c r="P5" s="56" t="str">
        <f t="shared" ref="P5:P9" ca="1" si="3">IFERROR(SUMIFS(OFFSET(REL_D,,MATCH($M$1,IND,0)-1),REL_D,P$4,IF(LEFT($D5,1)="W",NwID,OrgID),$D5,InService,"Y"),"-")</f>
        <v>-</v>
      </c>
      <c r="Q5" s="128">
        <f ca="1">SUM(M5:P5)</f>
        <v>0</v>
      </c>
      <c r="R5" s="108">
        <f ca="1">IFERROR(Q5/K5,"-")</f>
        <v>0</v>
      </c>
    </row>
    <row r="6" spans="2:18" ht="12.75" customHeight="1" x14ac:dyDescent="0.25">
      <c r="B6" s="46" t="s">
        <v>27</v>
      </c>
      <c r="C6" s="46" t="str">
        <f>VLOOKUP(B6,Practice!$A$1:$E$48,2,0)</f>
        <v>Chingford E4</v>
      </c>
      <c r="D6" s="46" t="s">
        <v>27</v>
      </c>
      <c r="E6" s="62">
        <f t="shared" ca="1" si="0"/>
        <v>54016</v>
      </c>
      <c r="F6" s="56">
        <f t="shared" ca="1" si="1"/>
        <v>5891</v>
      </c>
      <c r="G6" s="56">
        <f t="shared" ca="1" si="2"/>
        <v>1</v>
      </c>
      <c r="H6" s="56">
        <f t="shared" ca="1" si="2"/>
        <v>0</v>
      </c>
      <c r="I6" s="56">
        <f ca="1">IFERROR(SUMIFS(OFFSET(REL_D,,MATCH($G$1,IND,0)-1),REL_D,I$4,IF(LEFT($D6,1)="W",NwID,OrgID),$D6,InService,"Y"),"-")</f>
        <v>2</v>
      </c>
      <c r="J6" s="56">
        <f t="shared" ca="1" si="2"/>
        <v>2</v>
      </c>
      <c r="K6" s="123">
        <f t="shared" ref="K6:K9" ca="1" si="4">SUM(G6:J6)</f>
        <v>5</v>
      </c>
      <c r="L6" s="119">
        <f t="shared" ref="L6:L9" ca="1" si="5">IFERROR(K6/F6,"-")</f>
        <v>8.4875233406891872E-4</v>
      </c>
      <c r="M6" s="56">
        <f ca="1">SUMIF($B$5:$B$9,D6,$M$11:$M$24)</f>
        <v>0</v>
      </c>
      <c r="N6" s="56">
        <f ca="1">SUMIF($B$5:$B$9,D6,$N$11:$N$24)</f>
        <v>0</v>
      </c>
      <c r="O6" s="56">
        <f ca="1">SUMIF($B$5:$B$9,D6,$O$11:$O$24)</f>
        <v>0</v>
      </c>
      <c r="P6" s="56" t="str">
        <f t="shared" ca="1" si="3"/>
        <v>-</v>
      </c>
      <c r="Q6" s="128">
        <f t="shared" ref="Q6:Q9" ca="1" si="6">SUM(M6:P6)</f>
        <v>0</v>
      </c>
      <c r="R6" s="108">
        <f t="shared" ref="R6:R9" ca="1" si="7">IFERROR(Q6/K6,"-")</f>
        <v>0</v>
      </c>
    </row>
    <row r="7" spans="2:18" ht="12.75" customHeight="1" x14ac:dyDescent="0.25">
      <c r="B7" s="46" t="s">
        <v>46</v>
      </c>
      <c r="C7" s="46" t="str">
        <f>VLOOKUP(B7,Practice!$A$1:$E$48,2,0)</f>
        <v>Forest Integrated Health</v>
      </c>
      <c r="D7" s="46" t="s">
        <v>46</v>
      </c>
      <c r="E7" s="62">
        <f t="shared" ca="1" si="0"/>
        <v>36386</v>
      </c>
      <c r="F7" s="56">
        <f t="shared" ca="1" si="1"/>
        <v>4008</v>
      </c>
      <c r="G7" s="56">
        <f t="shared" ca="1" si="2"/>
        <v>0</v>
      </c>
      <c r="H7" s="56">
        <f t="shared" ca="1" si="2"/>
        <v>0</v>
      </c>
      <c r="I7" s="56">
        <f t="shared" ca="1" si="2"/>
        <v>0</v>
      </c>
      <c r="J7" s="56">
        <f t="shared" ca="1" si="2"/>
        <v>0</v>
      </c>
      <c r="K7" s="123">
        <f t="shared" ca="1" si="4"/>
        <v>0</v>
      </c>
      <c r="L7" s="119">
        <f t="shared" ca="1" si="5"/>
        <v>0</v>
      </c>
      <c r="M7" s="56">
        <f ca="1">SUMIF($B$5:$B$9,D7,$M$11:$M$24)</f>
        <v>0</v>
      </c>
      <c r="N7" s="56">
        <f ca="1">SUMIF($B$5:$B$9,D7,$N$11:$N$24)</f>
        <v>0</v>
      </c>
      <c r="O7" s="56">
        <f ca="1">SUMIF($B$5:$B$9,D7,$O$11:$O$24)</f>
        <v>0</v>
      </c>
      <c r="P7" s="56" t="str">
        <f t="shared" ca="1" si="3"/>
        <v>-</v>
      </c>
      <c r="Q7" s="128">
        <f t="shared" ca="1" si="6"/>
        <v>0</v>
      </c>
      <c r="R7" s="108" t="str">
        <f t="shared" ca="1" si="7"/>
        <v>-</v>
      </c>
    </row>
    <row r="8" spans="2:18" ht="12.75" customHeight="1" x14ac:dyDescent="0.25">
      <c r="B8" s="46" t="s">
        <v>55</v>
      </c>
      <c r="C8" s="46" t="str">
        <f>VLOOKUP(B8,Practice!$A$1:$E$48,2,0)</f>
        <v>South Leytonstone</v>
      </c>
      <c r="D8" s="46" t="s">
        <v>55</v>
      </c>
      <c r="E8" s="62">
        <f t="shared" ca="1" si="0"/>
        <v>21742</v>
      </c>
      <c r="F8" s="56">
        <f t="shared" ca="1" si="1"/>
        <v>2275</v>
      </c>
      <c r="G8" s="56">
        <f t="shared" ca="1" si="2"/>
        <v>0</v>
      </c>
      <c r="H8" s="56">
        <f t="shared" ca="1" si="2"/>
        <v>0</v>
      </c>
      <c r="I8" s="56">
        <f t="shared" ca="1" si="2"/>
        <v>0</v>
      </c>
      <c r="J8" s="56">
        <f t="shared" ca="1" si="2"/>
        <v>0</v>
      </c>
      <c r="K8" s="123">
        <f t="shared" ca="1" si="4"/>
        <v>0</v>
      </c>
      <c r="L8" s="119">
        <f t="shared" ca="1" si="5"/>
        <v>0</v>
      </c>
      <c r="M8" s="56">
        <f ca="1">SUMIF($B$5:$B$9,D8,$M$11:$M$24)</f>
        <v>0</v>
      </c>
      <c r="N8" s="56">
        <f ca="1">SUMIF($B$5:$B$9,D8,$N$11:$N$24)</f>
        <v>0</v>
      </c>
      <c r="O8" s="56">
        <f ca="1">SUMIF($B$5:$B$9,D8,$O$11:$O$24)</f>
        <v>0</v>
      </c>
      <c r="P8" s="56" t="str">
        <f t="shared" ca="1" si="3"/>
        <v>-</v>
      </c>
      <c r="Q8" s="128">
        <f t="shared" ca="1" si="6"/>
        <v>0</v>
      </c>
      <c r="R8" s="108" t="str">
        <f t="shared" ca="1" si="7"/>
        <v>-</v>
      </c>
    </row>
    <row r="9" spans="2:18" ht="12.75" customHeight="1" x14ac:dyDescent="0.25">
      <c r="B9" s="46" t="s">
        <v>91</v>
      </c>
      <c r="C9" s="46" t="str">
        <f>VLOOKUP(B9,Practice!$A$1:$E$48,2,0)</f>
        <v>Walthamstow West</v>
      </c>
      <c r="D9" s="46" t="s">
        <v>91</v>
      </c>
      <c r="E9" s="62">
        <f t="shared" ca="1" si="0"/>
        <v>14299</v>
      </c>
      <c r="F9" s="56">
        <f t="shared" ca="1" si="1"/>
        <v>1608</v>
      </c>
      <c r="G9" s="56">
        <f t="shared" ca="1" si="2"/>
        <v>0</v>
      </c>
      <c r="H9" s="56">
        <f t="shared" ca="1" si="2"/>
        <v>0</v>
      </c>
      <c r="I9" s="56">
        <f t="shared" ca="1" si="2"/>
        <v>0</v>
      </c>
      <c r="J9" s="56">
        <f t="shared" ca="1" si="2"/>
        <v>0</v>
      </c>
      <c r="K9" s="123">
        <f t="shared" ca="1" si="4"/>
        <v>0</v>
      </c>
      <c r="L9" s="119">
        <f t="shared" ca="1" si="5"/>
        <v>0</v>
      </c>
      <c r="M9" s="56">
        <f ca="1">SUMIF($B$5:$B$9,D9,$M$11:$M$24)</f>
        <v>0</v>
      </c>
      <c r="N9" s="56">
        <f ca="1">SUMIF($B$5:$B$9,D9,$N$11:$N$24)</f>
        <v>0</v>
      </c>
      <c r="O9" s="56">
        <f ca="1">SUMIF($B$5:$B$9,D9,$O$11:$O$24)</f>
        <v>0</v>
      </c>
      <c r="P9" s="56" t="str">
        <f t="shared" ca="1" si="3"/>
        <v>-</v>
      </c>
      <c r="Q9" s="128">
        <f t="shared" ca="1" si="6"/>
        <v>0</v>
      </c>
      <c r="R9" s="108" t="str">
        <f t="shared" ca="1" si="7"/>
        <v>-</v>
      </c>
    </row>
    <row r="10" spans="2:18" ht="12.75" customHeight="1" x14ac:dyDescent="0.25">
      <c r="B10" s="73"/>
      <c r="C10" s="74"/>
      <c r="D10" s="75" t="s">
        <v>125</v>
      </c>
      <c r="E10" s="263">
        <f t="shared" ref="E10:K10" ca="1" si="8">SUM(E5:E9)</f>
        <v>149452</v>
      </c>
      <c r="F10" s="59">
        <f t="shared" ca="1" si="8"/>
        <v>16251</v>
      </c>
      <c r="G10" s="76">
        <f t="shared" ca="1" si="8"/>
        <v>2</v>
      </c>
      <c r="H10" s="76">
        <f t="shared" ca="1" si="8"/>
        <v>1</v>
      </c>
      <c r="I10" s="76">
        <f t="shared" ca="1" si="8"/>
        <v>3</v>
      </c>
      <c r="J10" s="76">
        <f t="shared" ca="1" si="8"/>
        <v>2</v>
      </c>
      <c r="K10" s="124">
        <f t="shared" ca="1" si="8"/>
        <v>8</v>
      </c>
      <c r="L10" s="120">
        <f ca="1">IFERROR(K10/F10,"-")</f>
        <v>4.9227739831394991E-4</v>
      </c>
      <c r="M10" s="97">
        <f ca="1">SUM(M5:M9)</f>
        <v>0</v>
      </c>
      <c r="N10" s="98">
        <f ca="1">SUM(N5:N9)</f>
        <v>0</v>
      </c>
      <c r="O10" s="99">
        <f ca="1">SUM(O5:O9)</f>
        <v>0</v>
      </c>
      <c r="P10" s="99">
        <f ca="1">SUM(P5:P9)</f>
        <v>0</v>
      </c>
      <c r="Q10" s="129">
        <f ca="1">SUM(Q5:Q9)</f>
        <v>0</v>
      </c>
      <c r="R10" s="109">
        <f ca="1">IFERROR(Q10/K10,"-")</f>
        <v>0</v>
      </c>
    </row>
    <row r="11" spans="2:18" ht="12.75" customHeight="1" x14ac:dyDescent="0.25">
      <c r="B11" s="46" t="s">
        <v>27</v>
      </c>
      <c r="C11" s="46" t="s">
        <v>26</v>
      </c>
      <c r="D11" s="46" t="s">
        <v>25</v>
      </c>
      <c r="E11" s="62">
        <f t="shared" ref="E11:E24" ca="1" si="9">IFERROR(SUMIFS(OFFSET(REL_D,,MATCH($E$1,IND,0)-1),REL_D,E$4,IF(LEFT($D11,1)="W",NwID,OrgID),$D11,InService,"Y"),"-")</f>
        <v>9697</v>
      </c>
      <c r="F11" s="56">
        <f t="shared" ref="F11:F24" ca="1" si="10">IFERROR(SUMIFS(OFFSET(REL_D,,MATCH($F$1,IND,0)-1),REL_D,F$4,IF(LEFT($D11,1)="W",NwID,OrgID),$D11,InService,"Y"),"-")</f>
        <v>1125</v>
      </c>
      <c r="G11" s="56">
        <f t="shared" ref="G11:J24" ca="1" si="11">IFERROR(SUMIFS(OFFSET(REL_D,,MATCH($G$1,IND,0)-1),REL_D,G$4,IF(LEFT($D11,1)="W",NwID,OrgID),$D11,InService,"Y"),"-")</f>
        <v>0</v>
      </c>
      <c r="H11" s="56">
        <f t="shared" ca="1" si="11"/>
        <v>0</v>
      </c>
      <c r="I11" s="56">
        <f t="shared" ca="1" si="11"/>
        <v>0</v>
      </c>
      <c r="J11" s="56">
        <f t="shared" ca="1" si="11"/>
        <v>0</v>
      </c>
      <c r="K11" s="123">
        <f ca="1">SUM(G11:J11)</f>
        <v>0</v>
      </c>
      <c r="L11" s="119">
        <f ca="1">IFERROR(K11/F11,"-")</f>
        <v>0</v>
      </c>
      <c r="M11" s="116" t="str">
        <f t="shared" ref="M11:P24" ca="1" si="12">IFERROR(SUMIFS(OFFSET(REL_D,,MATCH($M$1,IND,0)-1),REL_D,M$4,IF(LEFT($D11,1)="W",NwID,OrgID),$D11),"-")</f>
        <v>-</v>
      </c>
      <c r="N11" s="56" t="str">
        <f t="shared" ca="1" si="12"/>
        <v>-</v>
      </c>
      <c r="O11" s="56" t="str">
        <f t="shared" ca="1" si="12"/>
        <v>-</v>
      </c>
      <c r="P11" s="56" t="str">
        <f t="shared" ca="1" si="12"/>
        <v>-</v>
      </c>
      <c r="Q11" s="128">
        <f ca="1">SUM(M11:P11)</f>
        <v>0</v>
      </c>
      <c r="R11" s="108" t="str">
        <f ca="1">IFERROR(Q11/K11,"-")</f>
        <v>-</v>
      </c>
    </row>
    <row r="12" spans="2:18" ht="12.75" customHeight="1" x14ac:dyDescent="0.25">
      <c r="B12" s="46" t="s">
        <v>27</v>
      </c>
      <c r="C12" s="46" t="s">
        <v>29</v>
      </c>
      <c r="D12" s="46" t="s">
        <v>28</v>
      </c>
      <c r="E12" s="62">
        <f t="shared" ca="1" si="9"/>
        <v>13167</v>
      </c>
      <c r="F12" s="56">
        <f t="shared" ca="1" si="10"/>
        <v>1626</v>
      </c>
      <c r="G12" s="56">
        <f t="shared" ca="1" si="11"/>
        <v>0</v>
      </c>
      <c r="H12" s="56">
        <f t="shared" ca="1" si="11"/>
        <v>0</v>
      </c>
      <c r="I12" s="56">
        <f t="shared" ca="1" si="11"/>
        <v>2</v>
      </c>
      <c r="J12" s="56">
        <f t="shared" ca="1" si="11"/>
        <v>2</v>
      </c>
      <c r="K12" s="123">
        <f t="shared" ref="K12:K24" ca="1" si="13">SUM(G12:J12)</f>
        <v>4</v>
      </c>
      <c r="L12" s="119">
        <f t="shared" ref="L12:L24" ca="1" si="14">IFERROR(K12/F12,"-")</f>
        <v>2.4600246002460025E-3</v>
      </c>
      <c r="M12" s="116" t="str">
        <f t="shared" ca="1" si="12"/>
        <v>-</v>
      </c>
      <c r="N12" s="56" t="str">
        <f t="shared" ca="1" si="12"/>
        <v>-</v>
      </c>
      <c r="O12" s="56" t="str">
        <f t="shared" ca="1" si="12"/>
        <v>-</v>
      </c>
      <c r="P12" s="56" t="str">
        <f t="shared" ca="1" si="12"/>
        <v>-</v>
      </c>
      <c r="Q12" s="128">
        <f t="shared" ref="Q12:Q24" ca="1" si="15">SUM(M12:P12)</f>
        <v>0</v>
      </c>
      <c r="R12" s="108">
        <f t="shared" ref="R12:R24" ca="1" si="16">IFERROR(Q12/K12,"-")</f>
        <v>0</v>
      </c>
    </row>
    <row r="13" spans="2:18" ht="12.75" customHeight="1" x14ac:dyDescent="0.25">
      <c r="B13" s="46" t="s">
        <v>34</v>
      </c>
      <c r="C13" s="46" t="s">
        <v>36</v>
      </c>
      <c r="D13" s="46" t="s">
        <v>35</v>
      </c>
      <c r="E13" s="62">
        <f t="shared" ca="1" si="9"/>
        <v>8576</v>
      </c>
      <c r="F13" s="56">
        <f t="shared" ca="1" si="10"/>
        <v>1005</v>
      </c>
      <c r="G13" s="56">
        <f t="shared" ca="1" si="11"/>
        <v>0</v>
      </c>
      <c r="H13" s="56">
        <f t="shared" ca="1" si="11"/>
        <v>0</v>
      </c>
      <c r="I13" s="56">
        <f t="shared" ca="1" si="11"/>
        <v>0</v>
      </c>
      <c r="J13" s="56">
        <f t="shared" ca="1" si="11"/>
        <v>0</v>
      </c>
      <c r="K13" s="123">
        <f t="shared" ca="1" si="13"/>
        <v>0</v>
      </c>
      <c r="L13" s="119">
        <f t="shared" ca="1" si="14"/>
        <v>0</v>
      </c>
      <c r="M13" s="116" t="str">
        <f t="shared" ca="1" si="12"/>
        <v>-</v>
      </c>
      <c r="N13" s="56" t="str">
        <f t="shared" ca="1" si="12"/>
        <v>-</v>
      </c>
      <c r="O13" s="56" t="str">
        <f t="shared" ca="1" si="12"/>
        <v>-</v>
      </c>
      <c r="P13" s="56" t="str">
        <f t="shared" ca="1" si="12"/>
        <v>-</v>
      </c>
      <c r="Q13" s="128">
        <f t="shared" ca="1" si="15"/>
        <v>0</v>
      </c>
      <c r="R13" s="108" t="str">
        <f t="shared" ca="1" si="16"/>
        <v>-</v>
      </c>
    </row>
    <row r="14" spans="2:18" ht="12.75" customHeight="1" x14ac:dyDescent="0.25">
      <c r="B14" s="46" t="s">
        <v>27</v>
      </c>
      <c r="C14" s="46" t="s">
        <v>38</v>
      </c>
      <c r="D14" s="46" t="s">
        <v>37</v>
      </c>
      <c r="E14" s="62">
        <f t="shared" ca="1" si="9"/>
        <v>8342</v>
      </c>
      <c r="F14" s="56">
        <f t="shared" ca="1" si="10"/>
        <v>774</v>
      </c>
      <c r="G14" s="56">
        <f t="shared" ca="1" si="11"/>
        <v>0</v>
      </c>
      <c r="H14" s="56">
        <f t="shared" ca="1" si="11"/>
        <v>0</v>
      </c>
      <c r="I14" s="56">
        <f t="shared" ca="1" si="11"/>
        <v>0</v>
      </c>
      <c r="J14" s="56">
        <f t="shared" ca="1" si="11"/>
        <v>0</v>
      </c>
      <c r="K14" s="123">
        <f t="shared" ca="1" si="13"/>
        <v>0</v>
      </c>
      <c r="L14" s="119">
        <f t="shared" ca="1" si="14"/>
        <v>0</v>
      </c>
      <c r="M14" s="116" t="str">
        <f t="shared" ca="1" si="12"/>
        <v>-</v>
      </c>
      <c r="N14" s="56" t="str">
        <f t="shared" ca="1" si="12"/>
        <v>-</v>
      </c>
      <c r="O14" s="56" t="str">
        <f t="shared" ca="1" si="12"/>
        <v>-</v>
      </c>
      <c r="P14" s="56" t="str">
        <f t="shared" ca="1" si="12"/>
        <v>-</v>
      </c>
      <c r="Q14" s="128">
        <f t="shared" ca="1" si="15"/>
        <v>0</v>
      </c>
      <c r="R14" s="108" t="str">
        <f t="shared" ca="1" si="16"/>
        <v>-</v>
      </c>
    </row>
    <row r="15" spans="2:18" ht="12.75" customHeight="1" x14ac:dyDescent="0.25">
      <c r="B15" s="46" t="s">
        <v>34</v>
      </c>
      <c r="C15" s="46" t="s">
        <v>40</v>
      </c>
      <c r="D15" s="46" t="s">
        <v>39</v>
      </c>
      <c r="E15" s="62">
        <f t="shared" ca="1" si="9"/>
        <v>4937</v>
      </c>
      <c r="F15" s="56">
        <f t="shared" ca="1" si="10"/>
        <v>553</v>
      </c>
      <c r="G15" s="56">
        <f t="shared" ca="1" si="11"/>
        <v>0</v>
      </c>
      <c r="H15" s="56">
        <f t="shared" ca="1" si="11"/>
        <v>0</v>
      </c>
      <c r="I15" s="56">
        <f t="shared" ca="1" si="11"/>
        <v>0</v>
      </c>
      <c r="J15" s="56">
        <f t="shared" ca="1" si="11"/>
        <v>0</v>
      </c>
      <c r="K15" s="123">
        <f t="shared" ca="1" si="13"/>
        <v>0</v>
      </c>
      <c r="L15" s="119">
        <f t="shared" ca="1" si="14"/>
        <v>0</v>
      </c>
      <c r="M15" s="116" t="str">
        <f t="shared" ca="1" si="12"/>
        <v>-</v>
      </c>
      <c r="N15" s="56" t="str">
        <f t="shared" ca="1" si="12"/>
        <v>-</v>
      </c>
      <c r="O15" s="56" t="str">
        <f t="shared" ca="1" si="12"/>
        <v>-</v>
      </c>
      <c r="P15" s="56" t="str">
        <f t="shared" ca="1" si="12"/>
        <v>-</v>
      </c>
      <c r="Q15" s="128">
        <f t="shared" ca="1" si="15"/>
        <v>0</v>
      </c>
      <c r="R15" s="108" t="str">
        <f t="shared" ca="1" si="16"/>
        <v>-</v>
      </c>
    </row>
    <row r="16" spans="2:18" ht="12.75" customHeight="1" x14ac:dyDescent="0.25">
      <c r="B16" s="165" t="s">
        <v>46</v>
      </c>
      <c r="C16" s="165" t="s">
        <v>45</v>
      </c>
      <c r="D16" s="165" t="s">
        <v>44</v>
      </c>
      <c r="E16" s="62">
        <f t="shared" ca="1" si="9"/>
        <v>14348</v>
      </c>
      <c r="F16" s="56">
        <f t="shared" ca="1" si="10"/>
        <v>1419</v>
      </c>
      <c r="G16" s="56">
        <f t="shared" ca="1" si="11"/>
        <v>0</v>
      </c>
      <c r="H16" s="56">
        <f t="shared" ca="1" si="11"/>
        <v>0</v>
      </c>
      <c r="I16" s="56">
        <f t="shared" ca="1" si="11"/>
        <v>0</v>
      </c>
      <c r="J16" s="56">
        <f t="shared" ca="1" si="11"/>
        <v>0</v>
      </c>
      <c r="K16" s="123">
        <f t="shared" ref="K16" ca="1" si="17">SUM(G16:J16)</f>
        <v>0</v>
      </c>
      <c r="L16" s="119">
        <f t="shared" ca="1" si="14"/>
        <v>0</v>
      </c>
      <c r="M16" s="116" t="str">
        <f t="shared" ca="1" si="12"/>
        <v>-</v>
      </c>
      <c r="N16" s="56" t="str">
        <f t="shared" ca="1" si="12"/>
        <v>-</v>
      </c>
      <c r="O16" s="56" t="str">
        <f t="shared" ca="1" si="12"/>
        <v>-</v>
      </c>
      <c r="P16" s="56" t="s">
        <v>167</v>
      </c>
      <c r="Q16" s="128" t="s">
        <v>167</v>
      </c>
      <c r="R16" s="108" t="str">
        <f t="shared" ca="1" si="16"/>
        <v>-</v>
      </c>
    </row>
    <row r="17" spans="1:18" s="86" customFormat="1" ht="12.75" customHeight="1" x14ac:dyDescent="0.25">
      <c r="A17" s="66"/>
      <c r="B17" s="46" t="s">
        <v>46</v>
      </c>
      <c r="C17" s="46" t="s">
        <v>52</v>
      </c>
      <c r="D17" s="46" t="s">
        <v>51</v>
      </c>
      <c r="E17" s="62">
        <f t="shared" ca="1" si="9"/>
        <v>7130</v>
      </c>
      <c r="F17" s="56">
        <f t="shared" ca="1" si="10"/>
        <v>801</v>
      </c>
      <c r="G17" s="56">
        <f t="shared" ca="1" si="11"/>
        <v>0</v>
      </c>
      <c r="H17" s="56">
        <f t="shared" ca="1" si="11"/>
        <v>0</v>
      </c>
      <c r="I17" s="56">
        <f t="shared" ca="1" si="11"/>
        <v>0</v>
      </c>
      <c r="J17" s="56">
        <f t="shared" ca="1" si="11"/>
        <v>0</v>
      </c>
      <c r="K17" s="125">
        <f t="shared" ca="1" si="13"/>
        <v>0</v>
      </c>
      <c r="L17" s="119">
        <f t="shared" ca="1" si="14"/>
        <v>0</v>
      </c>
      <c r="M17" s="116" t="str">
        <f t="shared" ca="1" si="12"/>
        <v>-</v>
      </c>
      <c r="N17" s="56" t="str">
        <f t="shared" ca="1" si="12"/>
        <v>-</v>
      </c>
      <c r="O17" s="56" t="str">
        <f t="shared" ca="1" si="12"/>
        <v>-</v>
      </c>
      <c r="P17" s="56" t="str">
        <f t="shared" ca="1" si="12"/>
        <v>-</v>
      </c>
      <c r="Q17" s="130">
        <f t="shared" ca="1" si="15"/>
        <v>0</v>
      </c>
      <c r="R17" s="108" t="str">
        <f t="shared" ca="1" si="16"/>
        <v>-</v>
      </c>
    </row>
    <row r="18" spans="1:18" ht="12.75" customHeight="1" x14ac:dyDescent="0.25">
      <c r="B18" s="46" t="s">
        <v>55</v>
      </c>
      <c r="C18" s="77" t="s">
        <v>54</v>
      </c>
      <c r="D18" s="77" t="s">
        <v>53</v>
      </c>
      <c r="E18" s="62">
        <f t="shared" ca="1" si="9"/>
        <v>6804</v>
      </c>
      <c r="F18" s="56">
        <f t="shared" ca="1" si="10"/>
        <v>599</v>
      </c>
      <c r="G18" s="56">
        <f t="shared" ca="1" si="11"/>
        <v>0</v>
      </c>
      <c r="H18" s="56">
        <f t="shared" ca="1" si="11"/>
        <v>0</v>
      </c>
      <c r="I18" s="56">
        <f t="shared" ca="1" si="11"/>
        <v>0</v>
      </c>
      <c r="J18" s="56">
        <f t="shared" ca="1" si="11"/>
        <v>0</v>
      </c>
      <c r="K18" s="123">
        <f t="shared" ca="1" si="13"/>
        <v>0</v>
      </c>
      <c r="L18" s="119">
        <f t="shared" ca="1" si="14"/>
        <v>0</v>
      </c>
      <c r="M18" s="116" t="str">
        <f t="shared" ca="1" si="12"/>
        <v>-</v>
      </c>
      <c r="N18" s="56" t="str">
        <f t="shared" ca="1" si="12"/>
        <v>-</v>
      </c>
      <c r="O18" s="56" t="str">
        <f t="shared" ca="1" si="12"/>
        <v>-</v>
      </c>
      <c r="P18" s="56" t="str">
        <f t="shared" ca="1" si="12"/>
        <v>-</v>
      </c>
      <c r="Q18" s="128">
        <f t="shared" ca="1" si="15"/>
        <v>0</v>
      </c>
      <c r="R18" s="108" t="str">
        <f t="shared" ca="1" si="16"/>
        <v>-</v>
      </c>
    </row>
    <row r="19" spans="1:18" ht="12.75" customHeight="1" x14ac:dyDescent="0.25">
      <c r="B19" s="46" t="s">
        <v>55</v>
      </c>
      <c r="C19" s="46" t="s">
        <v>67</v>
      </c>
      <c r="D19" s="46" t="s">
        <v>66</v>
      </c>
      <c r="E19" s="62">
        <f t="shared" ca="1" si="9"/>
        <v>14938</v>
      </c>
      <c r="F19" s="56">
        <f t="shared" ca="1" si="10"/>
        <v>1676</v>
      </c>
      <c r="G19" s="56">
        <f ca="1">IFERROR(SUMIFS(OFFSET(REL_D,,MATCH($G$1,IND,0)-1),REL_D,G$4,IF(LEFT($D19,1)="W",NwID,OrgID),$D19,InService,"Y"),"-")</f>
        <v>0</v>
      </c>
      <c r="H19" s="56">
        <f ca="1">IFERROR(SUMIFS(OFFSET(REL_D,,MATCH($G$1,IND,0)-1),REL_D,H$4,IF(LEFT($D19,1)="W",NwID,OrgID),$D19,InService,"Y"),"-")</f>
        <v>0</v>
      </c>
      <c r="I19" s="56">
        <f t="shared" ca="1" si="11"/>
        <v>0</v>
      </c>
      <c r="J19" s="56">
        <f t="shared" ca="1" si="11"/>
        <v>0</v>
      </c>
      <c r="K19" s="123">
        <f t="shared" ca="1" si="13"/>
        <v>0</v>
      </c>
      <c r="L19" s="119">
        <f t="shared" ca="1" si="14"/>
        <v>0</v>
      </c>
      <c r="M19" s="116" t="str">
        <f t="shared" ca="1" si="12"/>
        <v>-</v>
      </c>
      <c r="N19" s="56" t="str">
        <f t="shared" ca="1" si="12"/>
        <v>-</v>
      </c>
      <c r="O19" s="56" t="str">
        <f t="shared" ca="1" si="12"/>
        <v>-</v>
      </c>
      <c r="P19" s="56" t="str">
        <f t="shared" ca="1" si="12"/>
        <v>-</v>
      </c>
      <c r="Q19" s="128">
        <f t="shared" ca="1" si="15"/>
        <v>0</v>
      </c>
      <c r="R19" s="108" t="str">
        <f t="shared" ca="1" si="16"/>
        <v>-</v>
      </c>
    </row>
    <row r="20" spans="1:18" ht="12.75" customHeight="1" x14ac:dyDescent="0.25">
      <c r="B20" s="46" t="s">
        <v>46</v>
      </c>
      <c r="C20" s="46" t="s">
        <v>71</v>
      </c>
      <c r="D20" s="46" t="s">
        <v>70</v>
      </c>
      <c r="E20" s="62">
        <f t="shared" ca="1" si="9"/>
        <v>5091</v>
      </c>
      <c r="F20" s="56">
        <f t="shared" ca="1" si="10"/>
        <v>587</v>
      </c>
      <c r="G20" s="56">
        <f t="shared" ca="1" si="11"/>
        <v>0</v>
      </c>
      <c r="H20" s="56">
        <f t="shared" ca="1" si="11"/>
        <v>0</v>
      </c>
      <c r="I20" s="56">
        <f t="shared" ca="1" si="11"/>
        <v>0</v>
      </c>
      <c r="J20" s="56">
        <f t="shared" ca="1" si="11"/>
        <v>0</v>
      </c>
      <c r="K20" s="123">
        <f t="shared" ca="1" si="13"/>
        <v>0</v>
      </c>
      <c r="L20" s="119">
        <f t="shared" ca="1" si="14"/>
        <v>0</v>
      </c>
      <c r="M20" s="116" t="str">
        <f t="shared" ca="1" si="12"/>
        <v>-</v>
      </c>
      <c r="N20" s="56" t="str">
        <f t="shared" ca="1" si="12"/>
        <v>-</v>
      </c>
      <c r="O20" s="56" t="str">
        <f t="shared" ca="1" si="12"/>
        <v>-</v>
      </c>
      <c r="P20" s="56" t="str">
        <f t="shared" ca="1" si="12"/>
        <v>-</v>
      </c>
      <c r="Q20" s="128">
        <f t="shared" ca="1" si="15"/>
        <v>0</v>
      </c>
      <c r="R20" s="108" t="str">
        <f t="shared" ca="1" si="16"/>
        <v>-</v>
      </c>
    </row>
    <row r="21" spans="1:18" ht="12.75" customHeight="1" x14ac:dyDescent="0.25">
      <c r="B21" s="46" t="s">
        <v>46</v>
      </c>
      <c r="C21" s="46" t="s">
        <v>77</v>
      </c>
      <c r="D21" s="46" t="s">
        <v>76</v>
      </c>
      <c r="E21" s="62">
        <f t="shared" ca="1" si="9"/>
        <v>9817</v>
      </c>
      <c r="F21" s="56">
        <f t="shared" ca="1" si="10"/>
        <v>1201</v>
      </c>
      <c r="G21" s="56">
        <f t="shared" ca="1" si="11"/>
        <v>0</v>
      </c>
      <c r="H21" s="56">
        <f t="shared" ca="1" si="11"/>
        <v>0</v>
      </c>
      <c r="I21" s="56">
        <f t="shared" ca="1" si="11"/>
        <v>0</v>
      </c>
      <c r="J21" s="56">
        <f t="shared" ca="1" si="11"/>
        <v>0</v>
      </c>
      <c r="K21" s="123">
        <f t="shared" ca="1" si="13"/>
        <v>0</v>
      </c>
      <c r="L21" s="119">
        <f t="shared" ca="1" si="14"/>
        <v>0</v>
      </c>
      <c r="M21" s="116" t="str">
        <f t="shared" ca="1" si="12"/>
        <v>-</v>
      </c>
      <c r="N21" s="56" t="str">
        <f t="shared" ca="1" si="12"/>
        <v>-</v>
      </c>
      <c r="O21" s="56" t="str">
        <f t="shared" ca="1" si="12"/>
        <v>-</v>
      </c>
      <c r="P21" s="56" t="str">
        <f t="shared" ca="1" si="12"/>
        <v>-</v>
      </c>
      <c r="Q21" s="128">
        <f t="shared" ca="1" si="15"/>
        <v>0</v>
      </c>
      <c r="R21" s="108" t="str">
        <f t="shared" ca="1" si="16"/>
        <v>-</v>
      </c>
    </row>
    <row r="22" spans="1:18" ht="12.75" customHeight="1" x14ac:dyDescent="0.25">
      <c r="B22" s="46" t="s">
        <v>34</v>
      </c>
      <c r="C22" s="46" t="s">
        <v>86</v>
      </c>
      <c r="D22" s="46" t="s">
        <v>85</v>
      </c>
      <c r="E22" s="62">
        <f t="shared" ca="1" si="9"/>
        <v>9496</v>
      </c>
      <c r="F22" s="56">
        <f t="shared" ca="1" si="10"/>
        <v>911</v>
      </c>
      <c r="G22" s="56">
        <f t="shared" ca="1" si="11"/>
        <v>1</v>
      </c>
      <c r="H22" s="56">
        <f t="shared" ca="1" si="11"/>
        <v>1</v>
      </c>
      <c r="I22" s="56">
        <f t="shared" ca="1" si="11"/>
        <v>1</v>
      </c>
      <c r="J22" s="56">
        <f t="shared" ca="1" si="11"/>
        <v>0</v>
      </c>
      <c r="K22" s="123">
        <f t="shared" ca="1" si="13"/>
        <v>3</v>
      </c>
      <c r="L22" s="119">
        <f t="shared" ca="1" si="14"/>
        <v>3.2930845225027441E-3</v>
      </c>
      <c r="M22" s="116" t="str">
        <f t="shared" ca="1" si="12"/>
        <v>-</v>
      </c>
      <c r="N22" s="56" t="str">
        <f t="shared" ca="1" si="12"/>
        <v>-</v>
      </c>
      <c r="O22" s="56" t="str">
        <f t="shared" ca="1" si="12"/>
        <v>-</v>
      </c>
      <c r="P22" s="56" t="str">
        <f t="shared" ca="1" si="12"/>
        <v>-</v>
      </c>
      <c r="Q22" s="128">
        <f t="shared" ca="1" si="15"/>
        <v>0</v>
      </c>
      <c r="R22" s="108">
        <f t="shared" ca="1" si="16"/>
        <v>0</v>
      </c>
    </row>
    <row r="23" spans="1:18" ht="12.75" customHeight="1" x14ac:dyDescent="0.25">
      <c r="B23" s="46" t="s">
        <v>91</v>
      </c>
      <c r="C23" s="46" t="s">
        <v>97</v>
      </c>
      <c r="D23" s="46" t="s">
        <v>96</v>
      </c>
      <c r="E23" s="62">
        <f t="shared" ca="1" si="9"/>
        <v>7217</v>
      </c>
      <c r="F23" s="56">
        <f t="shared" ca="1" si="10"/>
        <v>781</v>
      </c>
      <c r="G23" s="56">
        <f t="shared" ca="1" si="11"/>
        <v>0</v>
      </c>
      <c r="H23" s="56">
        <f t="shared" ca="1" si="11"/>
        <v>0</v>
      </c>
      <c r="I23" s="56">
        <f t="shared" ca="1" si="11"/>
        <v>0</v>
      </c>
      <c r="J23" s="56">
        <f t="shared" ca="1" si="11"/>
        <v>0</v>
      </c>
      <c r="K23" s="123">
        <f t="shared" ca="1" si="13"/>
        <v>0</v>
      </c>
      <c r="L23" s="119">
        <f t="shared" ca="1" si="14"/>
        <v>0</v>
      </c>
      <c r="M23" s="116" t="str">
        <f t="shared" ca="1" si="12"/>
        <v>-</v>
      </c>
      <c r="N23" s="56" t="str">
        <f t="shared" ca="1" si="12"/>
        <v>-</v>
      </c>
      <c r="O23" s="56" t="str">
        <f t="shared" ca="1" si="12"/>
        <v>-</v>
      </c>
      <c r="P23" s="56" t="str">
        <f t="shared" ca="1" si="12"/>
        <v>-</v>
      </c>
      <c r="Q23" s="128">
        <f t="shared" ca="1" si="15"/>
        <v>0</v>
      </c>
      <c r="R23" s="108" t="str">
        <f t="shared" ca="1" si="16"/>
        <v>-</v>
      </c>
    </row>
    <row r="24" spans="1:18" ht="12.75" customHeight="1" x14ac:dyDescent="0.25">
      <c r="B24" s="46" t="s">
        <v>27</v>
      </c>
      <c r="C24" s="46" t="s">
        <v>111</v>
      </c>
      <c r="D24" s="46" t="s">
        <v>110</v>
      </c>
      <c r="E24" s="62">
        <f t="shared" ca="1" si="9"/>
        <v>16041</v>
      </c>
      <c r="F24" s="56">
        <f t="shared" ca="1" si="10"/>
        <v>1641</v>
      </c>
      <c r="G24" s="56">
        <f t="shared" ca="1" si="11"/>
        <v>1</v>
      </c>
      <c r="H24" s="56">
        <f t="shared" ca="1" si="11"/>
        <v>0</v>
      </c>
      <c r="I24" s="56">
        <f t="shared" ca="1" si="11"/>
        <v>0</v>
      </c>
      <c r="J24" s="56">
        <f t="shared" ca="1" si="11"/>
        <v>0</v>
      </c>
      <c r="K24" s="123">
        <f t="shared" ca="1" si="13"/>
        <v>1</v>
      </c>
      <c r="L24" s="119">
        <f t="shared" ca="1" si="14"/>
        <v>6.0938452163315055E-4</v>
      </c>
      <c r="M24" s="116" t="str">
        <f t="shared" ca="1" si="12"/>
        <v>-</v>
      </c>
      <c r="N24" s="56" t="str">
        <f t="shared" ca="1" si="12"/>
        <v>-</v>
      </c>
      <c r="O24" s="56" t="str">
        <f t="shared" ca="1" si="12"/>
        <v>-</v>
      </c>
      <c r="P24" s="56" t="str">
        <f t="shared" ca="1" si="12"/>
        <v>-</v>
      </c>
      <c r="Q24" s="128">
        <f t="shared" ca="1" si="15"/>
        <v>0</v>
      </c>
      <c r="R24" s="108">
        <f t="shared" ca="1" si="16"/>
        <v>0</v>
      </c>
    </row>
    <row r="25" spans="1:18" ht="12.75" customHeight="1" x14ac:dyDescent="0.25">
      <c r="B25" s="74"/>
      <c r="C25" s="74"/>
      <c r="D25" s="75" t="s">
        <v>125</v>
      </c>
      <c r="E25" s="263">
        <f t="shared" ref="E25:K25" ca="1" si="18">SUM(E11:E24)</f>
        <v>135601</v>
      </c>
      <c r="F25" s="59">
        <f t="shared" ca="1" si="18"/>
        <v>14699</v>
      </c>
      <c r="G25" s="59">
        <f t="shared" ca="1" si="18"/>
        <v>2</v>
      </c>
      <c r="H25" s="59">
        <f t="shared" ca="1" si="18"/>
        <v>1</v>
      </c>
      <c r="I25" s="59">
        <f t="shared" ca="1" si="18"/>
        <v>3</v>
      </c>
      <c r="J25" s="59">
        <f t="shared" ca="1" si="18"/>
        <v>2</v>
      </c>
      <c r="K25" s="124">
        <f t="shared" ca="1" si="18"/>
        <v>8</v>
      </c>
      <c r="L25" s="120">
        <f ca="1">K25/F25</f>
        <v>5.4425471120484392E-4</v>
      </c>
      <c r="M25" s="106">
        <f ca="1">SUM(M11:M24)</f>
        <v>0</v>
      </c>
      <c r="N25" s="107">
        <f ca="1">SUM(N11:N24)</f>
        <v>0</v>
      </c>
      <c r="O25" s="107">
        <f ca="1">SUM(O11:O24)</f>
        <v>0</v>
      </c>
      <c r="P25" s="107">
        <f ca="1">SUM(P11:P24)</f>
        <v>0</v>
      </c>
      <c r="Q25" s="131">
        <f ca="1">SUM(Q11:Q24)</f>
        <v>0</v>
      </c>
      <c r="R25" s="110">
        <f t="shared" ref="R25" ca="1" si="19">Q25/K25</f>
        <v>0</v>
      </c>
    </row>
    <row r="26" spans="1:18" ht="12.75" customHeight="1" x14ac:dyDescent="0.25">
      <c r="B26" s="46"/>
      <c r="C26" s="78"/>
      <c r="D26" s="46"/>
      <c r="E26" s="5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</row>
    <row r="27" spans="1:18" ht="12.75" customHeight="1" x14ac:dyDescent="0.25">
      <c r="B27" s="79"/>
      <c r="C27" s="80"/>
      <c r="D27" s="80"/>
      <c r="E27" s="81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80"/>
      <c r="R27" s="80"/>
    </row>
    <row r="28" spans="1:18" ht="12.75" customHeight="1" x14ac:dyDescent="0.25">
      <c r="B28" s="46"/>
      <c r="C28" s="46"/>
      <c r="D28" s="46"/>
      <c r="E28" s="5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</row>
    <row r="29" spans="1:18" ht="12.75" customHeight="1" x14ac:dyDescent="0.25">
      <c r="B29" s="158"/>
      <c r="D29" s="46"/>
      <c r="E29" s="5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</row>
    <row r="30" spans="1:18" ht="12.75" customHeight="1" x14ac:dyDescent="0.25">
      <c r="H30" s="56"/>
    </row>
    <row r="32" spans="1:18" x14ac:dyDescent="0.25"/>
    <row r="33" x14ac:dyDescent="0.25"/>
    <row r="34" x14ac:dyDescent="0.25"/>
    <row r="35" x14ac:dyDescent="0.25"/>
    <row r="36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</sheetData>
  <pageMargins left="0.7" right="0.7" top="0.75" bottom="0.75" header="0.3" footer="0.3"/>
  <ignoredErrors>
    <ignoredError sqref="E10:F10 L10 L25 Q10" formula="1"/>
    <ignoredError sqref="G10:K10" formula="1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tabColor rgb="FFFFC000"/>
  </sheetPr>
  <dimension ref="A1:J32"/>
  <sheetViews>
    <sheetView showGridLines="0" workbookViewId="0">
      <selection activeCell="D14" sqref="D14"/>
    </sheetView>
  </sheetViews>
  <sheetFormatPr defaultRowHeight="15" x14ac:dyDescent="0.25"/>
  <cols>
    <col min="2" max="2" width="46.7109375" bestFit="1" customWidth="1"/>
    <col min="5" max="5" width="9.140625" customWidth="1"/>
  </cols>
  <sheetData>
    <row r="1" spans="1:10" x14ac:dyDescent="0.25">
      <c r="A1" s="132" t="s">
        <v>261</v>
      </c>
      <c r="B1" s="142"/>
      <c r="C1" s="133"/>
      <c r="D1" s="133" t="s">
        <v>116</v>
      </c>
      <c r="E1" s="133" t="s">
        <v>185</v>
      </c>
      <c r="F1" s="133"/>
      <c r="G1" s="133"/>
      <c r="H1" s="133"/>
      <c r="I1" s="133" t="s">
        <v>152</v>
      </c>
      <c r="J1" s="134"/>
    </row>
    <row r="2" spans="1:10" x14ac:dyDescent="0.25">
      <c r="A2" s="135" t="s">
        <v>138</v>
      </c>
      <c r="B2" s="48" t="s">
        <v>139</v>
      </c>
      <c r="C2" s="48" t="s">
        <v>140</v>
      </c>
      <c r="D2" s="49" t="s">
        <v>141</v>
      </c>
      <c r="E2" s="50" t="s">
        <v>143</v>
      </c>
      <c r="F2" s="49" t="s">
        <v>144</v>
      </c>
      <c r="G2" s="49" t="s">
        <v>145</v>
      </c>
      <c r="H2" s="49" t="s">
        <v>146</v>
      </c>
      <c r="I2" s="50" t="s">
        <v>147</v>
      </c>
      <c r="J2" s="136"/>
    </row>
    <row r="3" spans="1:10" x14ac:dyDescent="0.25">
      <c r="A3" s="143"/>
      <c r="B3" s="51"/>
      <c r="C3" s="51"/>
      <c r="D3" s="262">
        <f>Control!$I$2</f>
        <v>45017</v>
      </c>
      <c r="E3" s="52">
        <v>44743</v>
      </c>
      <c r="F3" s="52">
        <v>44835</v>
      </c>
      <c r="G3" s="52">
        <v>44927</v>
      </c>
      <c r="H3" s="52">
        <v>45017</v>
      </c>
      <c r="I3" s="111"/>
      <c r="J3" s="136"/>
    </row>
    <row r="4" spans="1:10" x14ac:dyDescent="0.25">
      <c r="A4" s="137" t="s">
        <v>34</v>
      </c>
      <c r="B4" s="46" t="str">
        <f>VLOOKUP(A4,Practice!$A$1:$E$48,2,0)</f>
        <v>Chingford/ Walthamstow</v>
      </c>
      <c r="C4" s="46" t="s">
        <v>34</v>
      </c>
      <c r="D4" s="166">
        <f t="shared" ref="D4:D8" ca="1" si="0">IFERROR(SUMIFS(OFFSET(REL_D,,MATCH($D$1,IND,0)-1),REL_D,D$3,IF(LEFT($C4,1)="W",NwID,OrgID),$C4,InService,"Y"),"-")</f>
        <v>23009</v>
      </c>
      <c r="E4" s="56">
        <f t="shared" ref="E4:H8" ca="1" si="1">IFERROR(SUMIFS(OFFSET(REL_D,,MATCH($E$1,IND,0)-1),REL_D,E$3,IF(LEFT($C4,1)="W",NwID,OrgID),$C4,InService,"Y"),"-")</f>
        <v>30</v>
      </c>
      <c r="F4" s="56">
        <f t="shared" ca="1" si="1"/>
        <v>20</v>
      </c>
      <c r="G4" s="56">
        <f t="shared" ca="1" si="1"/>
        <v>10</v>
      </c>
      <c r="H4" s="56">
        <f t="shared" ca="1" si="1"/>
        <v>13</v>
      </c>
      <c r="I4" s="112">
        <f ca="1">SUM(E4:H4)</f>
        <v>73</v>
      </c>
      <c r="J4" s="136"/>
    </row>
    <row r="5" spans="1:10" x14ac:dyDescent="0.25">
      <c r="A5" s="137" t="s">
        <v>27</v>
      </c>
      <c r="B5" s="46" t="str">
        <f>VLOOKUP(A5,Practice!$A$1:$E$48,2,0)</f>
        <v>Chingford E4</v>
      </c>
      <c r="C5" s="46" t="s">
        <v>27</v>
      </c>
      <c r="D5" s="166">
        <f t="shared" ca="1" si="0"/>
        <v>54016</v>
      </c>
      <c r="E5" s="56">
        <f t="shared" ca="1" si="1"/>
        <v>0</v>
      </c>
      <c r="F5" s="56">
        <f t="shared" ca="1" si="1"/>
        <v>0</v>
      </c>
      <c r="G5" s="56">
        <f t="shared" ca="1" si="1"/>
        <v>4</v>
      </c>
      <c r="H5" s="56">
        <f t="shared" ca="1" si="1"/>
        <v>0</v>
      </c>
      <c r="I5" s="112">
        <f t="shared" ref="I5:I8" ca="1" si="2">SUM(E5:H5)</f>
        <v>4</v>
      </c>
      <c r="J5" s="136"/>
    </row>
    <row r="6" spans="1:10" x14ac:dyDescent="0.25">
      <c r="A6" s="137" t="s">
        <v>46</v>
      </c>
      <c r="B6" s="46" t="str">
        <f>VLOOKUP(A6,Practice!$A$1:$E$48,2,0)</f>
        <v>Forest Integrated Health</v>
      </c>
      <c r="C6" s="46" t="s">
        <v>46</v>
      </c>
      <c r="D6" s="166">
        <f t="shared" ca="1" si="0"/>
        <v>36386</v>
      </c>
      <c r="E6" s="56">
        <f t="shared" ca="1" si="1"/>
        <v>9</v>
      </c>
      <c r="F6" s="56">
        <f t="shared" ca="1" si="1"/>
        <v>7</v>
      </c>
      <c r="G6" s="56">
        <f t="shared" ca="1" si="1"/>
        <v>2</v>
      </c>
      <c r="H6" s="56">
        <f t="shared" ca="1" si="1"/>
        <v>1</v>
      </c>
      <c r="I6" s="112">
        <f t="shared" ca="1" si="2"/>
        <v>19</v>
      </c>
      <c r="J6" s="136"/>
    </row>
    <row r="7" spans="1:10" x14ac:dyDescent="0.25">
      <c r="A7" s="137" t="s">
        <v>55</v>
      </c>
      <c r="B7" s="46" t="str">
        <f>VLOOKUP(A7,Practice!$A$1:$E$48,2,0)</f>
        <v>South Leytonstone</v>
      </c>
      <c r="C7" s="46" t="s">
        <v>55</v>
      </c>
      <c r="D7" s="166">
        <f t="shared" ca="1" si="0"/>
        <v>21742</v>
      </c>
      <c r="E7" s="56">
        <f t="shared" ca="1" si="1"/>
        <v>0</v>
      </c>
      <c r="F7" s="56">
        <f t="shared" ca="1" si="1"/>
        <v>0</v>
      </c>
      <c r="G7" s="56">
        <f t="shared" ca="1" si="1"/>
        <v>0</v>
      </c>
      <c r="H7" s="56">
        <f t="shared" ca="1" si="1"/>
        <v>0</v>
      </c>
      <c r="I7" s="112">
        <f t="shared" ca="1" si="2"/>
        <v>0</v>
      </c>
      <c r="J7" s="136"/>
    </row>
    <row r="8" spans="1:10" x14ac:dyDescent="0.25">
      <c r="A8" s="137" t="s">
        <v>91</v>
      </c>
      <c r="B8" s="46" t="str">
        <f>VLOOKUP(A8,Practice!$A$1:$E$48,2,0)</f>
        <v>Walthamstow West</v>
      </c>
      <c r="C8" s="46" t="s">
        <v>91</v>
      </c>
      <c r="D8" s="166">
        <f t="shared" ca="1" si="0"/>
        <v>14299</v>
      </c>
      <c r="E8" s="56">
        <f t="shared" ca="1" si="1"/>
        <v>0</v>
      </c>
      <c r="F8" s="56">
        <f t="shared" ca="1" si="1"/>
        <v>0</v>
      </c>
      <c r="G8" s="56">
        <f t="shared" ca="1" si="1"/>
        <v>0</v>
      </c>
      <c r="H8" s="56">
        <f t="shared" ca="1" si="1"/>
        <v>0</v>
      </c>
      <c r="I8" s="112">
        <f t="shared" ca="1" si="2"/>
        <v>0</v>
      </c>
      <c r="J8" s="136"/>
    </row>
    <row r="9" spans="1:10" x14ac:dyDescent="0.25">
      <c r="A9" s="144"/>
      <c r="B9" s="57"/>
      <c r="C9" s="57" t="s">
        <v>125</v>
      </c>
      <c r="D9" s="58">
        <f t="shared" ref="D9:I9" ca="1" si="3">SUM(D4:D8)</f>
        <v>149452</v>
      </c>
      <c r="E9" s="59">
        <f t="shared" ca="1" si="3"/>
        <v>39</v>
      </c>
      <c r="F9" s="60">
        <f t="shared" ca="1" si="3"/>
        <v>27</v>
      </c>
      <c r="G9" s="60">
        <f t="shared" ca="1" si="3"/>
        <v>16</v>
      </c>
      <c r="H9" s="60">
        <f t="shared" ca="1" si="3"/>
        <v>14</v>
      </c>
      <c r="I9" s="113">
        <f t="shared" ca="1" si="3"/>
        <v>96</v>
      </c>
      <c r="J9" s="136"/>
    </row>
    <row r="10" spans="1:10" x14ac:dyDescent="0.25">
      <c r="A10" s="46" t="s">
        <v>27</v>
      </c>
      <c r="B10" s="46" t="s">
        <v>26</v>
      </c>
      <c r="C10" s="46" t="s">
        <v>25</v>
      </c>
      <c r="D10" s="166">
        <f t="shared" ref="D10:D23" ca="1" si="4">IFERROR(SUMIFS(OFFSET(REL_D,,MATCH($D$1,IND,0)-1),REL_D,D$3,IF(LEFT($C10,1)="W",NwID,OrgID),$C10,InService,"Y"),"-")</f>
        <v>9697</v>
      </c>
      <c r="E10" s="56">
        <f t="shared" ref="E10:H23" ca="1" si="5">IFERROR(SUMIFS(OFFSET(REL_D,,MATCH($E$1,IND,0)-1),REL_D,E$3,IF(LEFT($C10,1)="W",NwID,OrgID),$C10,InService,"Y"),"-")</f>
        <v>0</v>
      </c>
      <c r="F10" s="56">
        <f t="shared" ca="1" si="5"/>
        <v>0</v>
      </c>
      <c r="G10" s="56">
        <f t="shared" ca="1" si="5"/>
        <v>0</v>
      </c>
      <c r="H10" s="56">
        <f t="shared" ca="1" si="5"/>
        <v>0</v>
      </c>
      <c r="I10" s="112">
        <f t="shared" ref="I10:I23" ca="1" si="6">SUM(E10:H10)</f>
        <v>0</v>
      </c>
      <c r="J10" s="136"/>
    </row>
    <row r="11" spans="1:10" x14ac:dyDescent="0.25">
      <c r="A11" s="46" t="s">
        <v>27</v>
      </c>
      <c r="B11" s="46" t="s">
        <v>29</v>
      </c>
      <c r="C11" s="46" t="s">
        <v>28</v>
      </c>
      <c r="D11" s="166">
        <f t="shared" ca="1" si="4"/>
        <v>13167</v>
      </c>
      <c r="E11" s="56">
        <f t="shared" ca="1" si="5"/>
        <v>0</v>
      </c>
      <c r="F11" s="56">
        <f t="shared" ca="1" si="5"/>
        <v>0</v>
      </c>
      <c r="G11" s="56">
        <f t="shared" ca="1" si="5"/>
        <v>4</v>
      </c>
      <c r="H11" s="56">
        <f t="shared" ca="1" si="5"/>
        <v>0</v>
      </c>
      <c r="I11" s="112">
        <f t="shared" ca="1" si="6"/>
        <v>4</v>
      </c>
      <c r="J11" s="136"/>
    </row>
    <row r="12" spans="1:10" x14ac:dyDescent="0.25">
      <c r="A12" s="46" t="s">
        <v>34</v>
      </c>
      <c r="B12" s="46" t="s">
        <v>36</v>
      </c>
      <c r="C12" s="46" t="s">
        <v>35</v>
      </c>
      <c r="D12" s="166">
        <f t="shared" ca="1" si="4"/>
        <v>8576</v>
      </c>
      <c r="E12" s="56">
        <f t="shared" ca="1" si="5"/>
        <v>24</v>
      </c>
      <c r="F12" s="56">
        <f t="shared" ca="1" si="5"/>
        <v>17</v>
      </c>
      <c r="G12" s="56">
        <f t="shared" ca="1" si="5"/>
        <v>8</v>
      </c>
      <c r="H12" s="56">
        <f t="shared" ca="1" si="5"/>
        <v>6</v>
      </c>
      <c r="I12" s="112">
        <f t="shared" ca="1" si="6"/>
        <v>55</v>
      </c>
      <c r="J12" s="136"/>
    </row>
    <row r="13" spans="1:10" x14ac:dyDescent="0.25">
      <c r="A13" s="46" t="s">
        <v>27</v>
      </c>
      <c r="B13" s="46" t="s">
        <v>38</v>
      </c>
      <c r="C13" s="46" t="s">
        <v>37</v>
      </c>
      <c r="D13" s="166">
        <f t="shared" ca="1" si="4"/>
        <v>8342</v>
      </c>
      <c r="E13" s="56">
        <f t="shared" ca="1" si="5"/>
        <v>0</v>
      </c>
      <c r="F13" s="56">
        <f t="shared" ca="1" si="5"/>
        <v>0</v>
      </c>
      <c r="G13" s="56">
        <f t="shared" ca="1" si="5"/>
        <v>0</v>
      </c>
      <c r="H13" s="56">
        <f t="shared" ca="1" si="5"/>
        <v>0</v>
      </c>
      <c r="I13" s="112">
        <f t="shared" ca="1" si="6"/>
        <v>0</v>
      </c>
      <c r="J13" s="136"/>
    </row>
    <row r="14" spans="1:10" x14ac:dyDescent="0.25">
      <c r="A14" s="46" t="s">
        <v>34</v>
      </c>
      <c r="B14" s="46" t="s">
        <v>40</v>
      </c>
      <c r="C14" s="46" t="s">
        <v>39</v>
      </c>
      <c r="D14" s="166">
        <f t="shared" ca="1" si="4"/>
        <v>4937</v>
      </c>
      <c r="E14" s="56">
        <f t="shared" ca="1" si="5"/>
        <v>0</v>
      </c>
      <c r="F14" s="56">
        <f t="shared" ca="1" si="5"/>
        <v>0</v>
      </c>
      <c r="G14" s="56">
        <f t="shared" ca="1" si="5"/>
        <v>0</v>
      </c>
      <c r="H14" s="56">
        <f t="shared" ca="1" si="5"/>
        <v>0</v>
      </c>
      <c r="I14" s="112">
        <f t="shared" ca="1" si="6"/>
        <v>0</v>
      </c>
      <c r="J14" s="136"/>
    </row>
    <row r="15" spans="1:10" x14ac:dyDescent="0.25">
      <c r="A15" s="165" t="s">
        <v>46</v>
      </c>
      <c r="B15" s="165" t="s">
        <v>45</v>
      </c>
      <c r="C15" s="165" t="s">
        <v>44</v>
      </c>
      <c r="D15" s="166">
        <f t="shared" ca="1" si="4"/>
        <v>14348</v>
      </c>
      <c r="E15" s="56">
        <f t="shared" ca="1" si="5"/>
        <v>0</v>
      </c>
      <c r="F15" s="56">
        <f t="shared" ca="1" si="5"/>
        <v>0</v>
      </c>
      <c r="G15" s="56">
        <f t="shared" ca="1" si="5"/>
        <v>0</v>
      </c>
      <c r="H15" s="56">
        <f t="shared" ca="1" si="5"/>
        <v>0</v>
      </c>
      <c r="I15" s="112">
        <f t="shared" ref="I15" ca="1" si="7">SUM(E15:H15)</f>
        <v>0</v>
      </c>
      <c r="J15" s="136"/>
    </row>
    <row r="16" spans="1:10" x14ac:dyDescent="0.25">
      <c r="A16" s="46" t="s">
        <v>46</v>
      </c>
      <c r="B16" s="46" t="s">
        <v>52</v>
      </c>
      <c r="C16" s="46" t="s">
        <v>51</v>
      </c>
      <c r="D16" s="166">
        <f t="shared" ca="1" si="4"/>
        <v>7130</v>
      </c>
      <c r="E16" s="56">
        <f t="shared" ca="1" si="5"/>
        <v>0</v>
      </c>
      <c r="F16" s="56">
        <f t="shared" ca="1" si="5"/>
        <v>1</v>
      </c>
      <c r="G16" s="56">
        <f t="shared" ca="1" si="5"/>
        <v>1</v>
      </c>
      <c r="H16" s="56">
        <f t="shared" ca="1" si="5"/>
        <v>0</v>
      </c>
      <c r="I16" s="267">
        <f t="shared" ca="1" si="6"/>
        <v>2</v>
      </c>
      <c r="J16" s="136"/>
    </row>
    <row r="17" spans="1:10" x14ac:dyDescent="0.25">
      <c r="A17" s="46" t="s">
        <v>55</v>
      </c>
      <c r="B17" s="77" t="s">
        <v>54</v>
      </c>
      <c r="C17" s="77" t="s">
        <v>53</v>
      </c>
      <c r="D17" s="166">
        <f t="shared" ca="1" si="4"/>
        <v>6804</v>
      </c>
      <c r="E17" s="56">
        <f t="shared" ca="1" si="5"/>
        <v>0</v>
      </c>
      <c r="F17" s="56">
        <f t="shared" ca="1" si="5"/>
        <v>0</v>
      </c>
      <c r="G17" s="56">
        <f t="shared" ca="1" si="5"/>
        <v>0</v>
      </c>
      <c r="H17" s="56">
        <f t="shared" ca="1" si="5"/>
        <v>0</v>
      </c>
      <c r="I17" s="112">
        <f t="shared" ca="1" si="6"/>
        <v>0</v>
      </c>
      <c r="J17" s="136"/>
    </row>
    <row r="18" spans="1:10" x14ac:dyDescent="0.25">
      <c r="A18" s="46" t="s">
        <v>55</v>
      </c>
      <c r="B18" s="46" t="s">
        <v>67</v>
      </c>
      <c r="C18" s="46" t="s">
        <v>66</v>
      </c>
      <c r="D18" s="166">
        <f t="shared" ca="1" si="4"/>
        <v>14938</v>
      </c>
      <c r="E18" s="56">
        <f t="shared" ca="1" si="5"/>
        <v>0</v>
      </c>
      <c r="F18" s="56">
        <f ca="1">IFERROR(SUMIFS(OFFSET(REL_D,,MATCH($E$1,IND,0)-1),REL_D,F$3,IF(LEFT($C18,1)="W",NwID,OrgID),$C18,InService,"Y"),"-")</f>
        <v>0</v>
      </c>
      <c r="G18" s="56">
        <f t="shared" ca="1" si="5"/>
        <v>0</v>
      </c>
      <c r="H18" s="56">
        <f t="shared" ca="1" si="5"/>
        <v>0</v>
      </c>
      <c r="I18" s="112">
        <f t="shared" ca="1" si="6"/>
        <v>0</v>
      </c>
      <c r="J18" s="136"/>
    </row>
    <row r="19" spans="1:10" x14ac:dyDescent="0.25">
      <c r="A19" s="46" t="s">
        <v>46</v>
      </c>
      <c r="B19" s="46" t="s">
        <v>71</v>
      </c>
      <c r="C19" s="46" t="s">
        <v>70</v>
      </c>
      <c r="D19" s="166">
        <f t="shared" ca="1" si="4"/>
        <v>5091</v>
      </c>
      <c r="E19" s="56">
        <f t="shared" ca="1" si="5"/>
        <v>9</v>
      </c>
      <c r="F19" s="56">
        <f t="shared" ca="1" si="5"/>
        <v>5</v>
      </c>
      <c r="G19" s="56">
        <f t="shared" ca="1" si="5"/>
        <v>0</v>
      </c>
      <c r="H19" s="56">
        <f t="shared" ca="1" si="5"/>
        <v>0</v>
      </c>
      <c r="I19" s="112">
        <f t="shared" ca="1" si="6"/>
        <v>14</v>
      </c>
      <c r="J19" s="136"/>
    </row>
    <row r="20" spans="1:10" x14ac:dyDescent="0.25">
      <c r="A20" s="46" t="s">
        <v>46</v>
      </c>
      <c r="B20" s="46" t="s">
        <v>77</v>
      </c>
      <c r="C20" s="46" t="s">
        <v>76</v>
      </c>
      <c r="D20" s="166">
        <f t="shared" ca="1" si="4"/>
        <v>9817</v>
      </c>
      <c r="E20" s="56">
        <f t="shared" ca="1" si="5"/>
        <v>0</v>
      </c>
      <c r="F20" s="56">
        <f t="shared" ca="1" si="5"/>
        <v>1</v>
      </c>
      <c r="G20" s="56">
        <f t="shared" ca="1" si="5"/>
        <v>1</v>
      </c>
      <c r="H20" s="56">
        <f t="shared" ca="1" si="5"/>
        <v>1</v>
      </c>
      <c r="I20" s="112">
        <f t="shared" ca="1" si="6"/>
        <v>3</v>
      </c>
      <c r="J20" s="136"/>
    </row>
    <row r="21" spans="1:10" x14ac:dyDescent="0.25">
      <c r="A21" s="46" t="s">
        <v>34</v>
      </c>
      <c r="B21" s="46" t="s">
        <v>86</v>
      </c>
      <c r="C21" s="46" t="s">
        <v>85</v>
      </c>
      <c r="D21" s="166">
        <f t="shared" ca="1" si="4"/>
        <v>9496</v>
      </c>
      <c r="E21" s="56">
        <f t="shared" ca="1" si="5"/>
        <v>6</v>
      </c>
      <c r="F21" s="56">
        <f t="shared" ca="1" si="5"/>
        <v>3</v>
      </c>
      <c r="G21" s="56">
        <f t="shared" ca="1" si="5"/>
        <v>2</v>
      </c>
      <c r="H21" s="56">
        <f t="shared" ca="1" si="5"/>
        <v>7</v>
      </c>
      <c r="I21" s="112">
        <f t="shared" ca="1" si="6"/>
        <v>18</v>
      </c>
      <c r="J21" s="136"/>
    </row>
    <row r="22" spans="1:10" x14ac:dyDescent="0.25">
      <c r="A22" s="46" t="s">
        <v>91</v>
      </c>
      <c r="B22" s="46" t="s">
        <v>97</v>
      </c>
      <c r="C22" s="46" t="s">
        <v>96</v>
      </c>
      <c r="D22" s="166">
        <f t="shared" ca="1" si="4"/>
        <v>7217</v>
      </c>
      <c r="E22" s="56">
        <f t="shared" ca="1" si="5"/>
        <v>0</v>
      </c>
      <c r="F22" s="56">
        <f t="shared" ca="1" si="5"/>
        <v>0</v>
      </c>
      <c r="G22" s="56">
        <f t="shared" ca="1" si="5"/>
        <v>0</v>
      </c>
      <c r="H22" s="56">
        <f t="shared" ca="1" si="5"/>
        <v>0</v>
      </c>
      <c r="I22" s="112">
        <f t="shared" ca="1" si="6"/>
        <v>0</v>
      </c>
      <c r="J22" s="136"/>
    </row>
    <row r="23" spans="1:10" x14ac:dyDescent="0.25">
      <c r="A23" s="46" t="s">
        <v>27</v>
      </c>
      <c r="B23" s="46" t="s">
        <v>111</v>
      </c>
      <c r="C23" s="46" t="s">
        <v>110</v>
      </c>
      <c r="D23" s="166">
        <f t="shared" ca="1" si="4"/>
        <v>16041</v>
      </c>
      <c r="E23" s="56">
        <f t="shared" ca="1" si="5"/>
        <v>0</v>
      </c>
      <c r="F23" s="56">
        <f t="shared" ca="1" si="5"/>
        <v>0</v>
      </c>
      <c r="G23" s="56">
        <f t="shared" ca="1" si="5"/>
        <v>0</v>
      </c>
      <c r="H23" s="56">
        <f t="shared" ca="1" si="5"/>
        <v>0</v>
      </c>
      <c r="I23" s="112">
        <f t="shared" ca="1" si="6"/>
        <v>0</v>
      </c>
      <c r="J23" s="136"/>
    </row>
    <row r="24" spans="1:10" x14ac:dyDescent="0.25">
      <c r="A24" s="144"/>
      <c r="B24" s="57"/>
      <c r="C24" s="57" t="s">
        <v>125</v>
      </c>
      <c r="D24" s="59">
        <f t="shared" ref="D24:I24" ca="1" si="8">SUM(D10:D23)</f>
        <v>135601</v>
      </c>
      <c r="E24" s="63">
        <f t="shared" ca="1" si="8"/>
        <v>39</v>
      </c>
      <c r="F24" s="60">
        <f t="shared" ca="1" si="8"/>
        <v>27</v>
      </c>
      <c r="G24" s="60">
        <f t="shared" ca="1" si="8"/>
        <v>16</v>
      </c>
      <c r="H24" s="60">
        <f t="shared" ca="1" si="8"/>
        <v>14</v>
      </c>
      <c r="I24" s="113">
        <f t="shared" ca="1" si="8"/>
        <v>96</v>
      </c>
      <c r="J24" s="136"/>
    </row>
    <row r="25" spans="1:10" x14ac:dyDescent="0.25">
      <c r="A25" s="138"/>
      <c r="J25" s="136"/>
    </row>
    <row r="26" spans="1:10" x14ac:dyDescent="0.25">
      <c r="A26" s="158"/>
      <c r="J26" s="136"/>
    </row>
    <row r="27" spans="1:10" x14ac:dyDescent="0.25">
      <c r="A27" s="138"/>
      <c r="B27" s="46"/>
      <c r="C27" s="46"/>
      <c r="D27" s="46"/>
      <c r="J27" s="136"/>
    </row>
    <row r="28" spans="1:10" x14ac:dyDescent="0.25">
      <c r="A28" s="138"/>
      <c r="J28" s="136"/>
    </row>
    <row r="29" spans="1:10" x14ac:dyDescent="0.25">
      <c r="A29" s="138"/>
      <c r="J29" s="136"/>
    </row>
    <row r="30" spans="1:10" x14ac:dyDescent="0.25">
      <c r="A30" s="138"/>
      <c r="J30" s="136"/>
    </row>
    <row r="31" spans="1:10" x14ac:dyDescent="0.25">
      <c r="A31" s="138"/>
      <c r="J31" s="136"/>
    </row>
    <row r="32" spans="1:10" x14ac:dyDescent="0.25">
      <c r="A32" s="139"/>
      <c r="B32" s="140"/>
      <c r="C32" s="140"/>
      <c r="D32" s="140"/>
      <c r="E32" s="140"/>
      <c r="F32" s="140"/>
      <c r="G32" s="140"/>
      <c r="H32" s="140"/>
      <c r="I32" s="140"/>
      <c r="J32" s="141"/>
    </row>
  </sheetData>
  <pageMargins left="0.7" right="0.7" top="0.75" bottom="0.75" header="0.3" footer="0.3"/>
  <pageSetup paperSize="9" orientation="portrait" r:id="rId1"/>
  <ignoredErrors>
    <ignoredError sqref="D9:I9" 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tabColor rgb="FFFFFF00"/>
  </sheetPr>
  <dimension ref="A1:J32"/>
  <sheetViews>
    <sheetView showGridLines="0" workbookViewId="0">
      <selection activeCell="D22" sqref="D22"/>
    </sheetView>
  </sheetViews>
  <sheetFormatPr defaultRowHeight="15" x14ac:dyDescent="0.25"/>
  <cols>
    <col min="2" max="2" width="46.7109375" bestFit="1" customWidth="1"/>
  </cols>
  <sheetData>
    <row r="1" spans="1:10" x14ac:dyDescent="0.25">
      <c r="A1" s="145" t="s">
        <v>262</v>
      </c>
      <c r="B1" s="146"/>
      <c r="C1" s="146"/>
      <c r="D1" s="147" t="s">
        <v>116</v>
      </c>
      <c r="E1" s="147" t="s">
        <v>128</v>
      </c>
      <c r="F1" s="147"/>
      <c r="G1" s="147"/>
      <c r="H1" s="147"/>
      <c r="I1" s="147" t="s">
        <v>187</v>
      </c>
      <c r="J1" s="148"/>
    </row>
    <row r="2" spans="1:10" x14ac:dyDescent="0.25">
      <c r="A2" s="149" t="s">
        <v>138</v>
      </c>
      <c r="B2" s="48" t="s">
        <v>139</v>
      </c>
      <c r="C2" s="48" t="s">
        <v>140</v>
      </c>
      <c r="D2" s="49" t="s">
        <v>141</v>
      </c>
      <c r="E2" s="50" t="s">
        <v>143</v>
      </c>
      <c r="F2" s="49" t="s">
        <v>144</v>
      </c>
      <c r="G2" s="49" t="s">
        <v>145</v>
      </c>
      <c r="H2" s="49" t="s">
        <v>146</v>
      </c>
      <c r="I2" s="50" t="s">
        <v>147</v>
      </c>
      <c r="J2" s="150"/>
    </row>
    <row r="3" spans="1:10" x14ac:dyDescent="0.25">
      <c r="A3" s="151"/>
      <c r="B3" s="51"/>
      <c r="C3" s="51"/>
      <c r="D3" s="262">
        <f>Control!$I$2</f>
        <v>45017</v>
      </c>
      <c r="E3" s="52">
        <v>44743</v>
      </c>
      <c r="F3" s="52">
        <v>44835</v>
      </c>
      <c r="G3" s="52">
        <v>44927</v>
      </c>
      <c r="H3" s="52">
        <v>45017</v>
      </c>
      <c r="I3" s="111"/>
      <c r="J3" s="150"/>
    </row>
    <row r="4" spans="1:10" x14ac:dyDescent="0.25">
      <c r="A4" s="152" t="s">
        <v>34</v>
      </c>
      <c r="B4" s="46" t="str">
        <f>VLOOKUP(A4,Practice!$A$1:$E$48,2,0)</f>
        <v>Chingford/ Walthamstow</v>
      </c>
      <c r="C4" s="46" t="s">
        <v>34</v>
      </c>
      <c r="D4" s="166">
        <f t="shared" ref="D4:D8" ca="1" si="0">IFERROR(SUMIFS(OFFSET(REL_D,,MATCH($D$1,IND,0)-1),REL_D,D$3,IF(LEFT($C4,1)="W",NwID,OrgID),$C4,InService,"Y"),"-")</f>
        <v>23009</v>
      </c>
      <c r="E4" s="83">
        <f t="shared" ref="E4:H8" ca="1" si="1">IFERROR(SUMIFS(OFFSET(REL_D,,MATCH($E$1,IND,0)-1),REL_D,E$3,IF(LEFT($C4,1)="W",NwID,OrgID),$C4,InService,"Y"),"-")</f>
        <v>0</v>
      </c>
      <c r="F4" s="56">
        <f t="shared" ca="1" si="1"/>
        <v>0</v>
      </c>
      <c r="G4" s="56">
        <f t="shared" ca="1" si="1"/>
        <v>0</v>
      </c>
      <c r="H4" s="166">
        <f t="shared" ca="1" si="1"/>
        <v>1</v>
      </c>
      <c r="I4" s="112">
        <f ca="1">SUM(E4:H4)</f>
        <v>1</v>
      </c>
      <c r="J4" s="150"/>
    </row>
    <row r="5" spans="1:10" x14ac:dyDescent="0.25">
      <c r="A5" s="152" t="s">
        <v>27</v>
      </c>
      <c r="B5" s="46" t="str">
        <f>VLOOKUP(A5,Practice!$A$1:$E$48,2,0)</f>
        <v>Chingford E4</v>
      </c>
      <c r="C5" s="46" t="s">
        <v>27</v>
      </c>
      <c r="D5" s="166">
        <f t="shared" ca="1" si="0"/>
        <v>54016</v>
      </c>
      <c r="E5" s="83">
        <f t="shared" ca="1" si="1"/>
        <v>0</v>
      </c>
      <c r="F5" s="56">
        <f t="shared" ca="1" si="1"/>
        <v>0</v>
      </c>
      <c r="G5" s="56">
        <f t="shared" ca="1" si="1"/>
        <v>0</v>
      </c>
      <c r="H5" s="166">
        <f t="shared" ca="1" si="1"/>
        <v>0</v>
      </c>
      <c r="I5" s="112">
        <f t="shared" ref="I5:I8" ca="1" si="2">SUM(E5:H5)</f>
        <v>0</v>
      </c>
      <c r="J5" s="150"/>
    </row>
    <row r="6" spans="1:10" x14ac:dyDescent="0.25">
      <c r="A6" s="152" t="s">
        <v>46</v>
      </c>
      <c r="B6" s="46" t="str">
        <f>VLOOKUP(A6,Practice!$A$1:$E$48,2,0)</f>
        <v>Forest Integrated Health</v>
      </c>
      <c r="C6" s="46" t="s">
        <v>46</v>
      </c>
      <c r="D6" s="166">
        <f t="shared" ca="1" si="0"/>
        <v>36386</v>
      </c>
      <c r="E6" s="83">
        <f t="shared" ca="1" si="1"/>
        <v>0</v>
      </c>
      <c r="F6" s="56">
        <f t="shared" ca="1" si="1"/>
        <v>0</v>
      </c>
      <c r="G6" s="56">
        <f t="shared" ca="1" si="1"/>
        <v>1</v>
      </c>
      <c r="H6" s="166">
        <f t="shared" ca="1" si="1"/>
        <v>0</v>
      </c>
      <c r="I6" s="112">
        <f t="shared" ca="1" si="2"/>
        <v>1</v>
      </c>
      <c r="J6" s="150"/>
    </row>
    <row r="7" spans="1:10" x14ac:dyDescent="0.25">
      <c r="A7" s="152" t="s">
        <v>55</v>
      </c>
      <c r="B7" s="46" t="str">
        <f>VLOOKUP(A7,Practice!$A$1:$E$48,2,0)</f>
        <v>South Leytonstone</v>
      </c>
      <c r="C7" s="46" t="s">
        <v>55</v>
      </c>
      <c r="D7" s="166">
        <f t="shared" ca="1" si="0"/>
        <v>21742</v>
      </c>
      <c r="E7" s="83">
        <f t="shared" ca="1" si="1"/>
        <v>0</v>
      </c>
      <c r="F7" s="56">
        <f t="shared" ca="1" si="1"/>
        <v>0</v>
      </c>
      <c r="G7" s="56">
        <f t="shared" ca="1" si="1"/>
        <v>0</v>
      </c>
      <c r="H7" s="166">
        <f t="shared" ca="1" si="1"/>
        <v>0</v>
      </c>
      <c r="I7" s="112">
        <f t="shared" ca="1" si="2"/>
        <v>0</v>
      </c>
      <c r="J7" s="150"/>
    </row>
    <row r="8" spans="1:10" x14ac:dyDescent="0.25">
      <c r="A8" s="152" t="s">
        <v>91</v>
      </c>
      <c r="B8" s="46" t="str">
        <f>VLOOKUP(A8,Practice!$A$1:$E$48,2,0)</f>
        <v>Walthamstow West</v>
      </c>
      <c r="C8" s="46" t="s">
        <v>91</v>
      </c>
      <c r="D8" s="166">
        <f t="shared" ca="1" si="0"/>
        <v>14299</v>
      </c>
      <c r="E8" s="169">
        <f t="shared" ca="1" si="1"/>
        <v>0</v>
      </c>
      <c r="F8" s="81">
        <f t="shared" ca="1" si="1"/>
        <v>0</v>
      </c>
      <c r="G8" s="81">
        <f t="shared" ca="1" si="1"/>
        <v>0</v>
      </c>
      <c r="H8" s="168">
        <f t="shared" ca="1" si="1"/>
        <v>1</v>
      </c>
      <c r="I8" s="112">
        <f t="shared" ca="1" si="2"/>
        <v>1</v>
      </c>
      <c r="J8" s="150"/>
    </row>
    <row r="9" spans="1:10" x14ac:dyDescent="0.25">
      <c r="A9" s="153"/>
      <c r="B9" s="57"/>
      <c r="C9" s="57" t="s">
        <v>125</v>
      </c>
      <c r="D9" s="58">
        <f t="shared" ref="D9:I9" ca="1" si="3">SUM(D4:D8)</f>
        <v>149452</v>
      </c>
      <c r="E9" s="59">
        <f t="shared" ca="1" si="3"/>
        <v>0</v>
      </c>
      <c r="F9" s="60">
        <f t="shared" ca="1" si="3"/>
        <v>0</v>
      </c>
      <c r="G9" s="60">
        <f t="shared" ca="1" si="3"/>
        <v>1</v>
      </c>
      <c r="H9" s="60">
        <f t="shared" ca="1" si="3"/>
        <v>2</v>
      </c>
      <c r="I9" s="113">
        <f t="shared" ca="1" si="3"/>
        <v>3</v>
      </c>
      <c r="J9" s="150"/>
    </row>
    <row r="10" spans="1:10" x14ac:dyDescent="0.25">
      <c r="A10" s="46" t="s">
        <v>27</v>
      </c>
      <c r="B10" s="46" t="s">
        <v>26</v>
      </c>
      <c r="C10" s="46" t="s">
        <v>25</v>
      </c>
      <c r="D10" s="166">
        <f t="shared" ref="D10:D23" ca="1" si="4">IFERROR(SUMIFS(OFFSET(REL_D,,MATCH($D$1,IND,0)-1),REL_D,D$3,IF(LEFT($C10,1)="W",NwID,OrgID),$C10,InService,"Y"),"-")</f>
        <v>9697</v>
      </c>
      <c r="E10" s="83">
        <f t="shared" ref="E10:H23" ca="1" si="5">IFERROR(SUMIFS(OFFSET(REL_D,,MATCH($E$1,IND,0)-1),REL_D,E$3,IF(LEFT($C10,1)="W",NwID,OrgID),$C10,InService,"Y"),"-")</f>
        <v>0</v>
      </c>
      <c r="F10" s="56">
        <f t="shared" ca="1" si="5"/>
        <v>0</v>
      </c>
      <c r="G10" s="56">
        <f t="shared" ca="1" si="5"/>
        <v>0</v>
      </c>
      <c r="H10" s="167">
        <f t="shared" ca="1" si="5"/>
        <v>0</v>
      </c>
      <c r="I10" s="112">
        <f t="shared" ref="I10:I23" ca="1" si="6">SUM(E10:H10)</f>
        <v>0</v>
      </c>
      <c r="J10" s="150"/>
    </row>
    <row r="11" spans="1:10" x14ac:dyDescent="0.25">
      <c r="A11" s="46" t="s">
        <v>27</v>
      </c>
      <c r="B11" s="46" t="s">
        <v>29</v>
      </c>
      <c r="C11" s="46" t="s">
        <v>28</v>
      </c>
      <c r="D11" s="166">
        <f t="shared" ca="1" si="4"/>
        <v>13167</v>
      </c>
      <c r="E11" s="83">
        <f t="shared" ca="1" si="5"/>
        <v>0</v>
      </c>
      <c r="F11" s="56">
        <f t="shared" ca="1" si="5"/>
        <v>0</v>
      </c>
      <c r="G11" s="56">
        <f t="shared" ca="1" si="5"/>
        <v>0</v>
      </c>
      <c r="H11" s="167">
        <f t="shared" ca="1" si="5"/>
        <v>0</v>
      </c>
      <c r="I11" s="112">
        <f t="shared" ca="1" si="6"/>
        <v>0</v>
      </c>
      <c r="J11" s="150"/>
    </row>
    <row r="12" spans="1:10" x14ac:dyDescent="0.25">
      <c r="A12" s="46" t="s">
        <v>34</v>
      </c>
      <c r="B12" s="46" t="s">
        <v>36</v>
      </c>
      <c r="C12" s="46" t="s">
        <v>35</v>
      </c>
      <c r="D12" s="166">
        <f t="shared" ca="1" si="4"/>
        <v>8576</v>
      </c>
      <c r="E12" s="83">
        <f t="shared" ca="1" si="5"/>
        <v>0</v>
      </c>
      <c r="F12" s="56">
        <f t="shared" ca="1" si="5"/>
        <v>0</v>
      </c>
      <c r="G12" s="56">
        <f t="shared" ca="1" si="5"/>
        <v>0</v>
      </c>
      <c r="H12" s="167">
        <f t="shared" ca="1" si="5"/>
        <v>0</v>
      </c>
      <c r="I12" s="112">
        <f t="shared" ca="1" si="6"/>
        <v>0</v>
      </c>
      <c r="J12" s="150"/>
    </row>
    <row r="13" spans="1:10" x14ac:dyDescent="0.25">
      <c r="A13" s="46" t="s">
        <v>27</v>
      </c>
      <c r="B13" s="46" t="s">
        <v>38</v>
      </c>
      <c r="C13" s="46" t="s">
        <v>37</v>
      </c>
      <c r="D13" s="166">
        <f t="shared" ca="1" si="4"/>
        <v>8342</v>
      </c>
      <c r="E13" s="83">
        <f t="shared" ca="1" si="5"/>
        <v>0</v>
      </c>
      <c r="F13" s="56">
        <f t="shared" ca="1" si="5"/>
        <v>0</v>
      </c>
      <c r="G13" s="56">
        <f t="shared" ca="1" si="5"/>
        <v>0</v>
      </c>
      <c r="H13" s="167">
        <f t="shared" ca="1" si="5"/>
        <v>0</v>
      </c>
      <c r="I13" s="112">
        <f t="shared" ca="1" si="6"/>
        <v>0</v>
      </c>
      <c r="J13" s="150"/>
    </row>
    <row r="14" spans="1:10" x14ac:dyDescent="0.25">
      <c r="A14" s="46" t="s">
        <v>34</v>
      </c>
      <c r="B14" s="46" t="s">
        <v>40</v>
      </c>
      <c r="C14" s="46" t="s">
        <v>39</v>
      </c>
      <c r="D14" s="166">
        <f t="shared" ca="1" si="4"/>
        <v>4937</v>
      </c>
      <c r="E14" s="83">
        <f t="shared" ca="1" si="5"/>
        <v>0</v>
      </c>
      <c r="F14" s="56">
        <f t="shared" ca="1" si="5"/>
        <v>0</v>
      </c>
      <c r="G14" s="56">
        <f t="shared" ca="1" si="5"/>
        <v>0</v>
      </c>
      <c r="H14" s="167">
        <f t="shared" ca="1" si="5"/>
        <v>0</v>
      </c>
      <c r="I14" s="112">
        <f t="shared" ca="1" si="6"/>
        <v>0</v>
      </c>
      <c r="J14" s="150"/>
    </row>
    <row r="15" spans="1:10" x14ac:dyDescent="0.25">
      <c r="A15" s="165" t="s">
        <v>46</v>
      </c>
      <c r="B15" s="165" t="s">
        <v>45</v>
      </c>
      <c r="C15" s="165" t="s">
        <v>44</v>
      </c>
      <c r="D15" s="166">
        <f t="shared" ca="1" si="4"/>
        <v>14348</v>
      </c>
      <c r="E15" s="83">
        <f t="shared" ca="1" si="5"/>
        <v>0</v>
      </c>
      <c r="F15" s="56">
        <f t="shared" ca="1" si="5"/>
        <v>0</v>
      </c>
      <c r="G15" s="56">
        <f t="shared" ca="1" si="5"/>
        <v>1</v>
      </c>
      <c r="H15" s="167">
        <f t="shared" ca="1" si="5"/>
        <v>0</v>
      </c>
      <c r="I15" s="112">
        <f t="shared" ref="I15" ca="1" si="7">SUM(E15:H15)</f>
        <v>1</v>
      </c>
      <c r="J15" s="150"/>
    </row>
    <row r="16" spans="1:10" x14ac:dyDescent="0.25">
      <c r="A16" s="46" t="s">
        <v>46</v>
      </c>
      <c r="B16" s="46" t="s">
        <v>52</v>
      </c>
      <c r="C16" s="46" t="s">
        <v>51</v>
      </c>
      <c r="D16" s="166">
        <f t="shared" ca="1" si="4"/>
        <v>7130</v>
      </c>
      <c r="E16" s="83">
        <f t="shared" ca="1" si="5"/>
        <v>0</v>
      </c>
      <c r="F16" s="56">
        <f t="shared" ca="1" si="5"/>
        <v>0</v>
      </c>
      <c r="G16" s="56">
        <f t="shared" ca="1" si="5"/>
        <v>0</v>
      </c>
      <c r="H16" s="167">
        <f t="shared" ca="1" si="5"/>
        <v>0</v>
      </c>
      <c r="I16" s="267">
        <f t="shared" ca="1" si="6"/>
        <v>0</v>
      </c>
      <c r="J16" s="150"/>
    </row>
    <row r="17" spans="1:10" x14ac:dyDescent="0.25">
      <c r="A17" s="46" t="s">
        <v>55</v>
      </c>
      <c r="B17" s="77" t="s">
        <v>54</v>
      </c>
      <c r="C17" s="77" t="s">
        <v>53</v>
      </c>
      <c r="D17" s="166">
        <f t="shared" ca="1" si="4"/>
        <v>6804</v>
      </c>
      <c r="E17" s="83">
        <f t="shared" ca="1" si="5"/>
        <v>0</v>
      </c>
      <c r="F17" s="56">
        <f t="shared" ca="1" si="5"/>
        <v>0</v>
      </c>
      <c r="G17" s="56">
        <f t="shared" ca="1" si="5"/>
        <v>0</v>
      </c>
      <c r="H17" s="167">
        <f t="shared" ca="1" si="5"/>
        <v>0</v>
      </c>
      <c r="I17" s="112">
        <f t="shared" ca="1" si="6"/>
        <v>0</v>
      </c>
      <c r="J17" s="150"/>
    </row>
    <row r="18" spans="1:10" x14ac:dyDescent="0.25">
      <c r="A18" s="46" t="s">
        <v>55</v>
      </c>
      <c r="B18" s="46" t="s">
        <v>67</v>
      </c>
      <c r="C18" s="46" t="s">
        <v>66</v>
      </c>
      <c r="D18" s="166">
        <f t="shared" ca="1" si="4"/>
        <v>14938</v>
      </c>
      <c r="E18" s="83">
        <f t="shared" ca="1" si="5"/>
        <v>0</v>
      </c>
      <c r="F18" s="56">
        <f t="shared" ca="1" si="5"/>
        <v>0</v>
      </c>
      <c r="G18" s="56">
        <f t="shared" ca="1" si="5"/>
        <v>0</v>
      </c>
      <c r="H18" s="167">
        <f t="shared" ca="1" si="5"/>
        <v>0</v>
      </c>
      <c r="I18" s="112">
        <f t="shared" ca="1" si="6"/>
        <v>0</v>
      </c>
      <c r="J18" s="150"/>
    </row>
    <row r="19" spans="1:10" x14ac:dyDescent="0.25">
      <c r="A19" s="46" t="s">
        <v>46</v>
      </c>
      <c r="B19" s="46" t="s">
        <v>71</v>
      </c>
      <c r="C19" s="46" t="s">
        <v>70</v>
      </c>
      <c r="D19" s="166">
        <f t="shared" ca="1" si="4"/>
        <v>5091</v>
      </c>
      <c r="E19" s="83">
        <f t="shared" ca="1" si="5"/>
        <v>0</v>
      </c>
      <c r="F19" s="56">
        <f t="shared" ca="1" si="5"/>
        <v>0</v>
      </c>
      <c r="G19" s="56">
        <f t="shared" ca="1" si="5"/>
        <v>0</v>
      </c>
      <c r="H19" s="167">
        <f t="shared" ca="1" si="5"/>
        <v>0</v>
      </c>
      <c r="I19" s="112">
        <f t="shared" ca="1" si="6"/>
        <v>0</v>
      </c>
      <c r="J19" s="150"/>
    </row>
    <row r="20" spans="1:10" x14ac:dyDescent="0.25">
      <c r="A20" s="46" t="s">
        <v>46</v>
      </c>
      <c r="B20" s="46" t="s">
        <v>77</v>
      </c>
      <c r="C20" s="46" t="s">
        <v>76</v>
      </c>
      <c r="D20" s="166">
        <f t="shared" ca="1" si="4"/>
        <v>9817</v>
      </c>
      <c r="E20" s="83">
        <f t="shared" ca="1" si="5"/>
        <v>0</v>
      </c>
      <c r="F20" s="56">
        <f t="shared" ca="1" si="5"/>
        <v>0</v>
      </c>
      <c r="G20" s="56">
        <f t="shared" ca="1" si="5"/>
        <v>0</v>
      </c>
      <c r="H20" s="167">
        <f t="shared" ca="1" si="5"/>
        <v>0</v>
      </c>
      <c r="I20" s="112">
        <f t="shared" ca="1" si="6"/>
        <v>0</v>
      </c>
      <c r="J20" s="150"/>
    </row>
    <row r="21" spans="1:10" x14ac:dyDescent="0.25">
      <c r="A21" s="46" t="s">
        <v>34</v>
      </c>
      <c r="B21" s="46" t="s">
        <v>86</v>
      </c>
      <c r="C21" s="46" t="s">
        <v>85</v>
      </c>
      <c r="D21" s="166">
        <f t="shared" ca="1" si="4"/>
        <v>9496</v>
      </c>
      <c r="E21" s="83">
        <f t="shared" ca="1" si="5"/>
        <v>0</v>
      </c>
      <c r="F21" s="56">
        <f t="shared" ca="1" si="5"/>
        <v>0</v>
      </c>
      <c r="G21" s="56">
        <f t="shared" ca="1" si="5"/>
        <v>0</v>
      </c>
      <c r="H21" s="167">
        <f t="shared" ca="1" si="5"/>
        <v>1</v>
      </c>
      <c r="I21" s="112">
        <f t="shared" ca="1" si="6"/>
        <v>1</v>
      </c>
      <c r="J21" s="150"/>
    </row>
    <row r="22" spans="1:10" x14ac:dyDescent="0.25">
      <c r="A22" s="46" t="s">
        <v>91</v>
      </c>
      <c r="B22" s="46" t="s">
        <v>97</v>
      </c>
      <c r="C22" s="46" t="s">
        <v>96</v>
      </c>
      <c r="D22" s="166">
        <f t="shared" ca="1" si="4"/>
        <v>7217</v>
      </c>
      <c r="E22" s="83">
        <f t="shared" ca="1" si="5"/>
        <v>0</v>
      </c>
      <c r="F22" s="56">
        <f t="shared" ca="1" si="5"/>
        <v>0</v>
      </c>
      <c r="G22" s="56">
        <f t="shared" ca="1" si="5"/>
        <v>0</v>
      </c>
      <c r="H22" s="167">
        <f t="shared" ca="1" si="5"/>
        <v>0</v>
      </c>
      <c r="I22" s="112">
        <f t="shared" ca="1" si="6"/>
        <v>0</v>
      </c>
      <c r="J22" s="150"/>
    </row>
    <row r="23" spans="1:10" x14ac:dyDescent="0.25">
      <c r="A23" s="46" t="s">
        <v>27</v>
      </c>
      <c r="B23" s="46" t="s">
        <v>111</v>
      </c>
      <c r="C23" s="46" t="s">
        <v>110</v>
      </c>
      <c r="D23" s="166">
        <f t="shared" ca="1" si="4"/>
        <v>16041</v>
      </c>
      <c r="E23" s="83">
        <f t="shared" ca="1" si="5"/>
        <v>0</v>
      </c>
      <c r="F23" s="56">
        <f t="shared" ca="1" si="5"/>
        <v>0</v>
      </c>
      <c r="G23" s="56">
        <f t="shared" ca="1" si="5"/>
        <v>0</v>
      </c>
      <c r="H23" s="167">
        <f t="shared" ca="1" si="5"/>
        <v>0</v>
      </c>
      <c r="I23" s="112">
        <f t="shared" ca="1" si="6"/>
        <v>0</v>
      </c>
      <c r="J23" s="150"/>
    </row>
    <row r="24" spans="1:10" x14ac:dyDescent="0.25">
      <c r="A24" s="153"/>
      <c r="B24" s="57"/>
      <c r="C24" s="57" t="s">
        <v>125</v>
      </c>
      <c r="D24" s="59">
        <f t="shared" ref="D24:I24" ca="1" si="8">SUM(D10:D23)</f>
        <v>135601</v>
      </c>
      <c r="E24" s="63">
        <f t="shared" ca="1" si="8"/>
        <v>0</v>
      </c>
      <c r="F24" s="60">
        <f t="shared" ca="1" si="8"/>
        <v>0</v>
      </c>
      <c r="G24" s="60">
        <f t="shared" ca="1" si="8"/>
        <v>1</v>
      </c>
      <c r="H24" s="60">
        <f t="shared" ca="1" si="8"/>
        <v>1</v>
      </c>
      <c r="I24" s="113">
        <f t="shared" ca="1" si="8"/>
        <v>2</v>
      </c>
      <c r="J24" s="150"/>
    </row>
    <row r="25" spans="1:10" x14ac:dyDescent="0.25">
      <c r="A25" s="154"/>
      <c r="J25" s="150"/>
    </row>
    <row r="26" spans="1:10" x14ac:dyDescent="0.25">
      <c r="A26" s="154"/>
      <c r="B26" s="158"/>
      <c r="C26" s="46"/>
      <c r="D26" s="46"/>
      <c r="E26" s="46"/>
      <c r="J26" s="150"/>
    </row>
    <row r="27" spans="1:10" x14ac:dyDescent="0.25">
      <c r="A27" s="154"/>
      <c r="J27" s="150"/>
    </row>
    <row r="28" spans="1:10" x14ac:dyDescent="0.25">
      <c r="A28" s="154"/>
      <c r="J28" s="150"/>
    </row>
    <row r="29" spans="1:10" x14ac:dyDescent="0.25">
      <c r="A29" s="154"/>
      <c r="J29" s="150"/>
    </row>
    <row r="30" spans="1:10" x14ac:dyDescent="0.25">
      <c r="A30" s="154"/>
      <c r="J30" s="150"/>
    </row>
    <row r="31" spans="1:10" x14ac:dyDescent="0.25">
      <c r="A31" s="154"/>
      <c r="J31" s="150"/>
    </row>
    <row r="32" spans="1:10" x14ac:dyDescent="0.25">
      <c r="A32" s="155"/>
      <c r="B32" s="156"/>
      <c r="C32" s="156"/>
      <c r="D32" s="156"/>
      <c r="E32" s="156"/>
      <c r="F32" s="156"/>
      <c r="G32" s="156"/>
      <c r="H32" s="156"/>
      <c r="I32" s="156"/>
      <c r="J32" s="157"/>
    </row>
  </sheetData>
  <pageMargins left="0.7" right="0.7" top="0.75" bottom="0.75" header="0.3" footer="0.3"/>
  <ignoredErrors>
    <ignoredError sqref="H9:I9 D9:G9" formula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tabColor theme="8" tint="0.59999389629810485"/>
  </sheetPr>
  <dimension ref="A1:X32"/>
  <sheetViews>
    <sheetView showGridLines="0" zoomScale="87" workbookViewId="0">
      <selection activeCell="N31" sqref="N31"/>
    </sheetView>
  </sheetViews>
  <sheetFormatPr defaultRowHeight="15" x14ac:dyDescent="0.25"/>
  <cols>
    <col min="2" max="2" width="46.7109375" bestFit="1" customWidth="1"/>
    <col min="20" max="20" width="10.7109375" customWidth="1"/>
    <col min="24" max="24" width="12" customWidth="1"/>
  </cols>
  <sheetData>
    <row r="1" spans="1:24" x14ac:dyDescent="0.25">
      <c r="A1" s="45" t="s">
        <v>263</v>
      </c>
      <c r="B1" s="46"/>
      <c r="C1" s="46"/>
      <c r="D1" s="47" t="s">
        <v>116</v>
      </c>
      <c r="E1" s="47" t="s">
        <v>126</v>
      </c>
      <c r="F1" s="47"/>
      <c r="G1" s="47"/>
      <c r="H1" s="47"/>
      <c r="I1" s="47" t="s">
        <v>175</v>
      </c>
      <c r="K1" s="47" t="s">
        <v>134</v>
      </c>
      <c r="N1" s="47" t="s">
        <v>176</v>
      </c>
      <c r="O1" s="47"/>
      <c r="P1" s="47" t="s">
        <v>127</v>
      </c>
      <c r="T1" s="47"/>
      <c r="U1" s="47" t="s">
        <v>133</v>
      </c>
    </row>
    <row r="2" spans="1:24" x14ac:dyDescent="0.25">
      <c r="A2" s="220"/>
      <c r="B2" s="177"/>
      <c r="C2" s="177"/>
      <c r="D2" s="178"/>
      <c r="E2" s="179" t="s">
        <v>173</v>
      </c>
      <c r="F2" s="180"/>
      <c r="G2" s="180"/>
      <c r="H2" s="178"/>
      <c r="I2" s="237"/>
      <c r="J2" s="181" t="s">
        <v>174</v>
      </c>
      <c r="K2" s="180"/>
      <c r="L2" s="180"/>
      <c r="M2" s="180"/>
      <c r="N2" s="240"/>
      <c r="O2" s="181" t="s">
        <v>177</v>
      </c>
      <c r="P2" s="180"/>
      <c r="Q2" s="180"/>
      <c r="R2" s="180"/>
      <c r="S2" s="180"/>
      <c r="T2" s="181" t="s">
        <v>192</v>
      </c>
      <c r="U2" s="180"/>
      <c r="V2" s="180"/>
      <c r="W2" s="180"/>
      <c r="X2" s="180"/>
    </row>
    <row r="3" spans="1:24" x14ac:dyDescent="0.25">
      <c r="A3" s="48" t="s">
        <v>138</v>
      </c>
      <c r="B3" s="48" t="s">
        <v>139</v>
      </c>
      <c r="C3" s="48" t="s">
        <v>140</v>
      </c>
      <c r="D3" s="49" t="s">
        <v>141</v>
      </c>
      <c r="E3" s="50" t="s">
        <v>143</v>
      </c>
      <c r="F3" s="49" t="s">
        <v>144</v>
      </c>
      <c r="G3" s="49" t="s">
        <v>145</v>
      </c>
      <c r="H3" s="49" t="s">
        <v>146</v>
      </c>
      <c r="I3" s="211" t="s">
        <v>147</v>
      </c>
      <c r="J3" s="170" t="s">
        <v>143</v>
      </c>
      <c r="K3" s="170" t="s">
        <v>144</v>
      </c>
      <c r="L3" s="170" t="s">
        <v>145</v>
      </c>
      <c r="M3" s="172" t="s">
        <v>146</v>
      </c>
      <c r="N3" s="241" t="s">
        <v>147</v>
      </c>
      <c r="O3" s="244" t="s">
        <v>143</v>
      </c>
      <c r="P3" s="244" t="s">
        <v>144</v>
      </c>
      <c r="Q3" s="244" t="s">
        <v>145</v>
      </c>
      <c r="R3" s="247" t="s">
        <v>146</v>
      </c>
      <c r="S3" s="244" t="s">
        <v>147</v>
      </c>
      <c r="T3" s="224" t="s">
        <v>143</v>
      </c>
      <c r="U3" s="221" t="s">
        <v>144</v>
      </c>
      <c r="V3" s="221" t="s">
        <v>145</v>
      </c>
      <c r="W3" s="229" t="s">
        <v>146</v>
      </c>
      <c r="X3" s="222" t="s">
        <v>147</v>
      </c>
    </row>
    <row r="4" spans="1:24" x14ac:dyDescent="0.25">
      <c r="A4" s="51"/>
      <c r="B4" s="51"/>
      <c r="C4" s="51"/>
      <c r="D4" s="262">
        <f>Control!$I$2</f>
        <v>45017</v>
      </c>
      <c r="E4" s="52">
        <v>44743</v>
      </c>
      <c r="F4" s="52">
        <v>44835</v>
      </c>
      <c r="G4" s="52">
        <v>44927</v>
      </c>
      <c r="H4" s="52">
        <v>45017</v>
      </c>
      <c r="I4" s="238"/>
      <c r="J4" s="171">
        <v>44743</v>
      </c>
      <c r="K4" s="171">
        <v>44835</v>
      </c>
      <c r="L4" s="171">
        <v>44927</v>
      </c>
      <c r="M4" s="173">
        <v>45017</v>
      </c>
      <c r="N4" s="242"/>
      <c r="O4" s="245">
        <v>44743</v>
      </c>
      <c r="P4" s="245">
        <v>44835</v>
      </c>
      <c r="Q4" s="245">
        <v>44927</v>
      </c>
      <c r="R4" s="248">
        <v>45017</v>
      </c>
      <c r="S4" s="246"/>
      <c r="T4" s="225">
        <v>44743</v>
      </c>
      <c r="U4" s="223">
        <v>44835</v>
      </c>
      <c r="V4" s="223">
        <v>44927</v>
      </c>
      <c r="W4" s="230">
        <v>45017</v>
      </c>
      <c r="X4" s="233"/>
    </row>
    <row r="5" spans="1:24" x14ac:dyDescent="0.25">
      <c r="A5" s="46" t="s">
        <v>34</v>
      </c>
      <c r="B5" s="46" t="str">
        <f>VLOOKUP(A5,Practice!$A$1:$E$48,2,0)</f>
        <v>Chingford/ Walthamstow</v>
      </c>
      <c r="C5" s="46" t="s">
        <v>34</v>
      </c>
      <c r="D5" s="166">
        <f t="shared" ref="D5:D9" ca="1" si="0">IFERROR(SUMIFS(OFFSET(REL_D,,MATCH($D$1,IND,0)-1),REL_D,D$4,IF(LEFT($C5,1)="W",NwID,OrgID),$C5,InService,"Y"),"-")</f>
        <v>23009</v>
      </c>
      <c r="E5" s="83">
        <f t="shared" ref="E5:H9" ca="1" si="1">IFERROR(SUMIFS(OFFSET(REL_D,,MATCH($E$1,IND,0)-1),REL_D,E$4,IF(LEFT($C5,1)="W",NwID,OrgID),$C5,InService,"Y"),"-")</f>
        <v>0</v>
      </c>
      <c r="F5" s="56">
        <f t="shared" ca="1" si="1"/>
        <v>0</v>
      </c>
      <c r="G5" s="56">
        <f t="shared" ca="1" si="1"/>
        <v>0</v>
      </c>
      <c r="H5" s="56">
        <f t="shared" ca="1" si="1"/>
        <v>0</v>
      </c>
      <c r="I5" s="96">
        <f ca="1">SUM(E5:H5)</f>
        <v>0</v>
      </c>
      <c r="J5" s="56">
        <f t="shared" ref="J5:M9" ca="1" si="2">IFERROR(SUMIFS(OFFSET(REL_D,,MATCH($K$1,IND,0)-1),REL_D,J$4,IF(LEFT($C5,1)="W",NwID,OrgID),$C5,InService,"Y"),"-")</f>
        <v>0</v>
      </c>
      <c r="K5" s="56">
        <f t="shared" ca="1" si="2"/>
        <v>0</v>
      </c>
      <c r="L5" s="56">
        <f t="shared" ca="1" si="2"/>
        <v>0</v>
      </c>
      <c r="M5" s="174">
        <f t="shared" ca="1" si="2"/>
        <v>0</v>
      </c>
      <c r="N5" s="96">
        <f ca="1">SUM(J5:M5)</f>
        <v>0</v>
      </c>
      <c r="O5" s="56">
        <f t="shared" ref="O5:R9" ca="1" si="3">IFERROR(SUMIFS(OFFSET(REL_D,,MATCH($P$1,IND,0)-1),REL_D,O$4,IF(LEFT($C5,1)="W",NwID,OrgID),$C5,InService,"Y"),"-")</f>
        <v>1</v>
      </c>
      <c r="P5" s="56">
        <f t="shared" ca="1" si="3"/>
        <v>0</v>
      </c>
      <c r="Q5" s="56">
        <f t="shared" ca="1" si="3"/>
        <v>0</v>
      </c>
      <c r="R5" s="249">
        <f t="shared" ca="1" si="3"/>
        <v>0</v>
      </c>
      <c r="S5" s="56">
        <f ca="1">SUM(O5:R5)</f>
        <v>1</v>
      </c>
      <c r="T5" s="226">
        <f t="shared" ref="T5:W9" ca="1" si="4">IFERROR(SUMIFS(OFFSET(REL_D,,MATCH($U$1,IND,0)-1),REL_D,T$4,IF(LEFT($C5,1)="W",NwID,OrgID),$C5,InService,"Y"),"-")</f>
        <v>0</v>
      </c>
      <c r="U5" s="56">
        <f t="shared" ca="1" si="4"/>
        <v>0</v>
      </c>
      <c r="V5" s="56">
        <f t="shared" ca="1" si="4"/>
        <v>0</v>
      </c>
      <c r="W5" s="231">
        <f t="shared" ca="1" si="4"/>
        <v>0</v>
      </c>
      <c r="X5" s="234">
        <f ca="1">SUM(T5:W5)</f>
        <v>0</v>
      </c>
    </row>
    <row r="6" spans="1:24" x14ac:dyDescent="0.25">
      <c r="A6" s="46" t="s">
        <v>27</v>
      </c>
      <c r="B6" s="46" t="str">
        <f>VLOOKUP(A6,Practice!$A$1:$E$48,2,0)</f>
        <v>Chingford E4</v>
      </c>
      <c r="C6" s="46" t="s">
        <v>27</v>
      </c>
      <c r="D6" s="166">
        <f t="shared" ca="1" si="0"/>
        <v>54016</v>
      </c>
      <c r="E6" s="83">
        <f t="shared" ca="1" si="1"/>
        <v>0</v>
      </c>
      <c r="F6" s="56">
        <f t="shared" ca="1" si="1"/>
        <v>0</v>
      </c>
      <c r="G6" s="56">
        <f t="shared" ca="1" si="1"/>
        <v>0</v>
      </c>
      <c r="H6" s="56">
        <f t="shared" ca="1" si="1"/>
        <v>0</v>
      </c>
      <c r="I6" s="96">
        <f t="shared" ref="I6:I9" ca="1" si="5">SUM(E6:H6)</f>
        <v>0</v>
      </c>
      <c r="J6" s="56">
        <f t="shared" ca="1" si="2"/>
        <v>0</v>
      </c>
      <c r="K6" s="56">
        <f t="shared" ca="1" si="2"/>
        <v>0</v>
      </c>
      <c r="L6" s="56">
        <f t="shared" ca="1" si="2"/>
        <v>0</v>
      </c>
      <c r="M6" s="174">
        <f t="shared" ca="1" si="2"/>
        <v>0</v>
      </c>
      <c r="N6" s="96">
        <f t="shared" ref="N6:N9" ca="1" si="6">SUM(J6:M6)</f>
        <v>0</v>
      </c>
      <c r="O6" s="56">
        <f t="shared" ca="1" si="3"/>
        <v>0</v>
      </c>
      <c r="P6" s="56">
        <f t="shared" ca="1" si="3"/>
        <v>0</v>
      </c>
      <c r="Q6" s="56">
        <f t="shared" ca="1" si="3"/>
        <v>0</v>
      </c>
      <c r="R6" s="249">
        <f t="shared" ca="1" si="3"/>
        <v>0</v>
      </c>
      <c r="S6" s="56">
        <f t="shared" ref="S6:S9" ca="1" si="7">SUM(O6:R6)</f>
        <v>0</v>
      </c>
      <c r="T6" s="226">
        <f t="shared" ca="1" si="4"/>
        <v>0</v>
      </c>
      <c r="U6" s="56">
        <f t="shared" ca="1" si="4"/>
        <v>0</v>
      </c>
      <c r="V6" s="56">
        <f t="shared" ca="1" si="4"/>
        <v>1</v>
      </c>
      <c r="W6" s="231">
        <f t="shared" ca="1" si="4"/>
        <v>0</v>
      </c>
      <c r="X6" s="234">
        <f t="shared" ref="X6:X9" ca="1" si="8">SUM(T6:W6)</f>
        <v>1</v>
      </c>
    </row>
    <row r="7" spans="1:24" x14ac:dyDescent="0.25">
      <c r="A7" s="46" t="s">
        <v>46</v>
      </c>
      <c r="B7" s="46" t="str">
        <f>VLOOKUP(A7,Practice!$A$1:$E$48,2,0)</f>
        <v>Forest Integrated Health</v>
      </c>
      <c r="C7" s="46" t="s">
        <v>46</v>
      </c>
      <c r="D7" s="166">
        <f t="shared" ca="1" si="0"/>
        <v>36386</v>
      </c>
      <c r="E7" s="83">
        <f t="shared" ca="1" si="1"/>
        <v>0</v>
      </c>
      <c r="F7" s="56">
        <f t="shared" ca="1" si="1"/>
        <v>0</v>
      </c>
      <c r="G7" s="56">
        <f t="shared" ca="1" si="1"/>
        <v>0</v>
      </c>
      <c r="H7" s="56">
        <f t="shared" ca="1" si="1"/>
        <v>0</v>
      </c>
      <c r="I7" s="96">
        <f t="shared" ca="1" si="5"/>
        <v>0</v>
      </c>
      <c r="J7" s="56">
        <f t="shared" ca="1" si="2"/>
        <v>0</v>
      </c>
      <c r="K7" s="56">
        <f t="shared" ca="1" si="2"/>
        <v>0</v>
      </c>
      <c r="L7" s="56">
        <f t="shared" ca="1" si="2"/>
        <v>0</v>
      </c>
      <c r="M7" s="174">
        <f t="shared" ca="1" si="2"/>
        <v>0</v>
      </c>
      <c r="N7" s="96">
        <f t="shared" ca="1" si="6"/>
        <v>0</v>
      </c>
      <c r="O7" s="56">
        <f t="shared" ca="1" si="3"/>
        <v>0</v>
      </c>
      <c r="P7" s="56">
        <f t="shared" ca="1" si="3"/>
        <v>0</v>
      </c>
      <c r="Q7" s="56">
        <f t="shared" ca="1" si="3"/>
        <v>0</v>
      </c>
      <c r="R7" s="249">
        <f t="shared" ca="1" si="3"/>
        <v>0</v>
      </c>
      <c r="S7" s="56">
        <f t="shared" ca="1" si="7"/>
        <v>0</v>
      </c>
      <c r="T7" s="226">
        <f t="shared" ca="1" si="4"/>
        <v>0</v>
      </c>
      <c r="U7" s="56">
        <f t="shared" ca="1" si="4"/>
        <v>0</v>
      </c>
      <c r="V7" s="56">
        <f t="shared" ca="1" si="4"/>
        <v>0</v>
      </c>
      <c r="W7" s="231">
        <f t="shared" ca="1" si="4"/>
        <v>0</v>
      </c>
      <c r="X7" s="234">
        <f t="shared" ca="1" si="8"/>
        <v>0</v>
      </c>
    </row>
    <row r="8" spans="1:24" x14ac:dyDescent="0.25">
      <c r="A8" s="46" t="s">
        <v>55</v>
      </c>
      <c r="B8" s="46" t="str">
        <f>VLOOKUP(A8,Practice!$A$1:$E$48,2,0)</f>
        <v>South Leytonstone</v>
      </c>
      <c r="C8" s="46" t="s">
        <v>55</v>
      </c>
      <c r="D8" s="166">
        <f t="shared" ca="1" si="0"/>
        <v>21742</v>
      </c>
      <c r="E8" s="83">
        <f t="shared" ca="1" si="1"/>
        <v>0</v>
      </c>
      <c r="F8" s="56">
        <f t="shared" ca="1" si="1"/>
        <v>0</v>
      </c>
      <c r="G8" s="56">
        <f t="shared" ca="1" si="1"/>
        <v>0</v>
      </c>
      <c r="H8" s="56">
        <f t="shared" ca="1" si="1"/>
        <v>0</v>
      </c>
      <c r="I8" s="96">
        <f t="shared" ca="1" si="5"/>
        <v>0</v>
      </c>
      <c r="J8" s="56">
        <f t="shared" ca="1" si="2"/>
        <v>0</v>
      </c>
      <c r="K8" s="56">
        <f t="shared" ca="1" si="2"/>
        <v>0</v>
      </c>
      <c r="L8" s="56">
        <f t="shared" ca="1" si="2"/>
        <v>0</v>
      </c>
      <c r="M8" s="174">
        <f t="shared" ca="1" si="2"/>
        <v>0</v>
      </c>
      <c r="N8" s="96">
        <f t="shared" ca="1" si="6"/>
        <v>0</v>
      </c>
      <c r="O8" s="56">
        <f t="shared" ca="1" si="3"/>
        <v>0</v>
      </c>
      <c r="P8" s="56">
        <f t="shared" ca="1" si="3"/>
        <v>0</v>
      </c>
      <c r="Q8" s="56">
        <f t="shared" ca="1" si="3"/>
        <v>0</v>
      </c>
      <c r="R8" s="249">
        <f t="shared" ca="1" si="3"/>
        <v>0</v>
      </c>
      <c r="S8" s="56">
        <f t="shared" ca="1" si="7"/>
        <v>0</v>
      </c>
      <c r="T8" s="226">
        <f t="shared" ca="1" si="4"/>
        <v>0</v>
      </c>
      <c r="U8" s="56">
        <f t="shared" ca="1" si="4"/>
        <v>0</v>
      </c>
      <c r="V8" s="56">
        <f t="shared" ca="1" si="4"/>
        <v>0</v>
      </c>
      <c r="W8" s="231">
        <f t="shared" ca="1" si="4"/>
        <v>0</v>
      </c>
      <c r="X8" s="234">
        <f t="shared" ca="1" si="8"/>
        <v>0</v>
      </c>
    </row>
    <row r="9" spans="1:24" x14ac:dyDescent="0.25">
      <c r="A9" s="46" t="s">
        <v>91</v>
      </c>
      <c r="B9" s="46" t="str">
        <f>VLOOKUP(A9,Practice!$A$1:$E$48,2,0)</f>
        <v>Walthamstow West</v>
      </c>
      <c r="C9" s="46" t="s">
        <v>91</v>
      </c>
      <c r="D9" s="166">
        <f t="shared" ca="1" si="0"/>
        <v>14299</v>
      </c>
      <c r="E9" s="169">
        <f t="shared" ca="1" si="1"/>
        <v>0</v>
      </c>
      <c r="F9" s="81">
        <f t="shared" ca="1" si="1"/>
        <v>0</v>
      </c>
      <c r="G9" s="81">
        <f t="shared" ca="1" si="1"/>
        <v>0</v>
      </c>
      <c r="H9" s="81">
        <f t="shared" ca="1" si="1"/>
        <v>0</v>
      </c>
      <c r="I9" s="96">
        <f t="shared" ca="1" si="5"/>
        <v>0</v>
      </c>
      <c r="J9" s="56">
        <f t="shared" ca="1" si="2"/>
        <v>0</v>
      </c>
      <c r="K9" s="56">
        <f t="shared" ca="1" si="2"/>
        <v>0</v>
      </c>
      <c r="L9" s="56">
        <f t="shared" ca="1" si="2"/>
        <v>0</v>
      </c>
      <c r="M9" s="174">
        <f t="shared" ca="1" si="2"/>
        <v>0</v>
      </c>
      <c r="N9" s="96">
        <f t="shared" ca="1" si="6"/>
        <v>0</v>
      </c>
      <c r="O9" s="56">
        <f t="shared" ca="1" si="3"/>
        <v>0</v>
      </c>
      <c r="P9" s="56">
        <f t="shared" ca="1" si="3"/>
        <v>0</v>
      </c>
      <c r="Q9" s="56">
        <f t="shared" ca="1" si="3"/>
        <v>0</v>
      </c>
      <c r="R9" s="249">
        <f t="shared" ca="1" si="3"/>
        <v>0</v>
      </c>
      <c r="S9" s="56">
        <f t="shared" ca="1" si="7"/>
        <v>0</v>
      </c>
      <c r="T9" s="254">
        <f t="shared" ca="1" si="4"/>
        <v>0</v>
      </c>
      <c r="U9" s="255">
        <f t="shared" ca="1" si="4"/>
        <v>0</v>
      </c>
      <c r="V9" s="255">
        <f t="shared" ca="1" si="4"/>
        <v>0</v>
      </c>
      <c r="W9" s="256">
        <f t="shared" ca="1" si="4"/>
        <v>0</v>
      </c>
      <c r="X9" s="234">
        <f t="shared" ca="1" si="8"/>
        <v>0</v>
      </c>
    </row>
    <row r="10" spans="1:24" x14ac:dyDescent="0.25">
      <c r="A10" s="57"/>
      <c r="B10" s="57"/>
      <c r="C10" s="57" t="s">
        <v>125</v>
      </c>
      <c r="D10" s="58">
        <f t="shared" ref="D10:X10" ca="1" si="9">SUM(D5:D9)</f>
        <v>149452</v>
      </c>
      <c r="E10" s="59">
        <f t="shared" ca="1" si="9"/>
        <v>0</v>
      </c>
      <c r="F10" s="60">
        <f t="shared" ca="1" si="9"/>
        <v>0</v>
      </c>
      <c r="G10" s="60">
        <f t="shared" ca="1" si="9"/>
        <v>0</v>
      </c>
      <c r="H10" s="60">
        <f t="shared" ca="1" si="9"/>
        <v>0</v>
      </c>
      <c r="I10" s="239">
        <f t="shared" ca="1" si="9"/>
        <v>0</v>
      </c>
      <c r="J10" s="236">
        <f t="shared" ca="1" si="9"/>
        <v>0</v>
      </c>
      <c r="K10" s="175">
        <f t="shared" ca="1" si="9"/>
        <v>0</v>
      </c>
      <c r="L10" s="175">
        <f t="shared" ca="1" si="9"/>
        <v>0</v>
      </c>
      <c r="M10" s="176">
        <f t="shared" ca="1" si="9"/>
        <v>0</v>
      </c>
      <c r="N10" s="243">
        <f t="shared" ca="1" si="9"/>
        <v>0</v>
      </c>
      <c r="O10" s="250">
        <f t="shared" ca="1" si="9"/>
        <v>1</v>
      </c>
      <c r="P10" s="251">
        <f t="shared" ca="1" si="9"/>
        <v>0</v>
      </c>
      <c r="Q10" s="251">
        <f t="shared" ca="1" si="9"/>
        <v>0</v>
      </c>
      <c r="R10" s="252">
        <f t="shared" ca="1" si="9"/>
        <v>0</v>
      </c>
      <c r="S10" s="253">
        <f t="shared" ca="1" si="9"/>
        <v>1</v>
      </c>
      <c r="T10" s="227">
        <f t="shared" ca="1" si="9"/>
        <v>0</v>
      </c>
      <c r="U10" s="228">
        <f t="shared" ca="1" si="9"/>
        <v>0</v>
      </c>
      <c r="V10" s="228">
        <f t="shared" ca="1" si="9"/>
        <v>1</v>
      </c>
      <c r="W10" s="232">
        <f t="shared" ca="1" si="9"/>
        <v>0</v>
      </c>
      <c r="X10" s="235">
        <f t="shared" ca="1" si="9"/>
        <v>1</v>
      </c>
    </row>
    <row r="11" spans="1:24" x14ac:dyDescent="0.25">
      <c r="A11" s="46" t="s">
        <v>27</v>
      </c>
      <c r="B11" s="46" t="s">
        <v>26</v>
      </c>
      <c r="C11" s="46" t="s">
        <v>25</v>
      </c>
      <c r="D11" s="166">
        <f t="shared" ref="D11:D24" ca="1" si="10">IFERROR(SUMIFS(OFFSET(REL_D,,MATCH($D$1,IND,0)-1),REL_D,D$4,IF(LEFT($C11,1)="W",NwID,OrgID),$C11,InService,"Y"),"-")</f>
        <v>9697</v>
      </c>
      <c r="E11" s="83">
        <f t="shared" ref="E11:H24" ca="1" si="11">IFERROR(SUMIFS(OFFSET(REL_D,,MATCH($E$1,IND,0)-1),REL_D,E$4,IF(LEFT($C11,1)="W",NwID,OrgID),$C11,InService,"Y"),"-")</f>
        <v>0</v>
      </c>
      <c r="F11" s="56">
        <f t="shared" ca="1" si="11"/>
        <v>0</v>
      </c>
      <c r="G11" s="56">
        <f t="shared" ca="1" si="11"/>
        <v>0</v>
      </c>
      <c r="H11" s="56">
        <f t="shared" ca="1" si="11"/>
        <v>0</v>
      </c>
      <c r="I11" s="96">
        <f t="shared" ref="I11:I24" ca="1" si="12">SUM(E11:H11)</f>
        <v>0</v>
      </c>
      <c r="J11" s="56">
        <f t="shared" ref="J11:M24" ca="1" si="13">IFERROR(SUMIFS(OFFSET(REL_D,,MATCH($K$1,IND,0)-1),REL_D,J$4,IF(LEFT($C11,1)="W",NwID,OrgID),$C11,InService,"Y"),"-")</f>
        <v>0</v>
      </c>
      <c r="K11" s="56">
        <f t="shared" ca="1" si="13"/>
        <v>0</v>
      </c>
      <c r="L11" s="56">
        <f t="shared" ca="1" si="13"/>
        <v>0</v>
      </c>
      <c r="M11" s="174">
        <f t="shared" ca="1" si="13"/>
        <v>0</v>
      </c>
      <c r="N11" s="96">
        <f t="shared" ref="N11:N24" ca="1" si="14">SUM(J11:M11)</f>
        <v>0</v>
      </c>
      <c r="O11" s="56">
        <f t="shared" ref="O11:R24" ca="1" si="15">IFERROR(SUMIFS(OFFSET(REL_D,,MATCH($P$1,IND,0)-1),REL_D,O$4,IF(LEFT($C11,1)="W",NwID,OrgID),$C11,InService,"Y"),"-")</f>
        <v>0</v>
      </c>
      <c r="P11" s="56">
        <f t="shared" ca="1" si="15"/>
        <v>0</v>
      </c>
      <c r="Q11" s="56">
        <f t="shared" ca="1" si="15"/>
        <v>0</v>
      </c>
      <c r="R11" s="249">
        <f t="shared" ca="1" si="15"/>
        <v>0</v>
      </c>
      <c r="S11" s="56">
        <f t="shared" ref="S11:S24" ca="1" si="16">SUM(O11:R11)</f>
        <v>0</v>
      </c>
      <c r="T11" s="226">
        <f t="shared" ref="T11:W24" ca="1" si="17">IFERROR(SUMIFS(OFFSET(REL_D,,MATCH($U$1,IND,0)-1),REL_D,T$4,IF(LEFT($C11,1)="W",NwID,OrgID),$C11,InService,"Y"),"-")</f>
        <v>0</v>
      </c>
      <c r="U11" s="56">
        <f t="shared" ca="1" si="17"/>
        <v>0</v>
      </c>
      <c r="V11" s="56">
        <f t="shared" ca="1" si="17"/>
        <v>0</v>
      </c>
      <c r="W11" s="231">
        <f t="shared" ca="1" si="17"/>
        <v>0</v>
      </c>
      <c r="X11" s="234">
        <f t="shared" ref="X11:X24" ca="1" si="18">SUM(T11:W11)</f>
        <v>0</v>
      </c>
    </row>
    <row r="12" spans="1:24" x14ac:dyDescent="0.25">
      <c r="A12" s="46" t="s">
        <v>27</v>
      </c>
      <c r="B12" s="46" t="s">
        <v>29</v>
      </c>
      <c r="C12" s="46" t="s">
        <v>28</v>
      </c>
      <c r="D12" s="166">
        <f t="shared" ca="1" si="10"/>
        <v>13167</v>
      </c>
      <c r="E12" s="83">
        <f t="shared" ca="1" si="11"/>
        <v>0</v>
      </c>
      <c r="F12" s="56">
        <f t="shared" ca="1" si="11"/>
        <v>0</v>
      </c>
      <c r="G12" s="56">
        <f t="shared" ca="1" si="11"/>
        <v>0</v>
      </c>
      <c r="H12" s="56">
        <f t="shared" ca="1" si="11"/>
        <v>0</v>
      </c>
      <c r="I12" s="96">
        <f t="shared" ca="1" si="12"/>
        <v>0</v>
      </c>
      <c r="J12" s="56">
        <f t="shared" ca="1" si="13"/>
        <v>0</v>
      </c>
      <c r="K12" s="56">
        <f t="shared" ca="1" si="13"/>
        <v>0</v>
      </c>
      <c r="L12" s="56">
        <f t="shared" ca="1" si="13"/>
        <v>0</v>
      </c>
      <c r="M12" s="174">
        <f t="shared" ca="1" si="13"/>
        <v>0</v>
      </c>
      <c r="N12" s="96">
        <f t="shared" ca="1" si="14"/>
        <v>0</v>
      </c>
      <c r="O12" s="56">
        <f t="shared" ca="1" si="15"/>
        <v>0</v>
      </c>
      <c r="P12" s="56">
        <f t="shared" ca="1" si="15"/>
        <v>0</v>
      </c>
      <c r="Q12" s="56">
        <f t="shared" ca="1" si="15"/>
        <v>0</v>
      </c>
      <c r="R12" s="249">
        <f t="shared" ca="1" si="15"/>
        <v>0</v>
      </c>
      <c r="S12" s="56">
        <f t="shared" ca="1" si="16"/>
        <v>0</v>
      </c>
      <c r="T12" s="226">
        <f t="shared" ca="1" si="17"/>
        <v>0</v>
      </c>
      <c r="U12" s="56">
        <f t="shared" ca="1" si="17"/>
        <v>0</v>
      </c>
      <c r="V12" s="56">
        <f t="shared" ca="1" si="17"/>
        <v>1</v>
      </c>
      <c r="W12" s="231">
        <f t="shared" ca="1" si="17"/>
        <v>0</v>
      </c>
      <c r="X12" s="234">
        <f t="shared" ca="1" si="18"/>
        <v>1</v>
      </c>
    </row>
    <row r="13" spans="1:24" x14ac:dyDescent="0.25">
      <c r="A13" s="46" t="s">
        <v>34</v>
      </c>
      <c r="B13" s="46" t="s">
        <v>36</v>
      </c>
      <c r="C13" s="46" t="s">
        <v>35</v>
      </c>
      <c r="D13" s="166">
        <f t="shared" ca="1" si="10"/>
        <v>8576</v>
      </c>
      <c r="E13" s="83">
        <f t="shared" ca="1" si="11"/>
        <v>0</v>
      </c>
      <c r="F13" s="56">
        <f t="shared" ca="1" si="11"/>
        <v>0</v>
      </c>
      <c r="G13" s="56">
        <f t="shared" ca="1" si="11"/>
        <v>0</v>
      </c>
      <c r="H13" s="56">
        <f t="shared" ca="1" si="11"/>
        <v>0</v>
      </c>
      <c r="I13" s="96">
        <f t="shared" ca="1" si="12"/>
        <v>0</v>
      </c>
      <c r="J13" s="56">
        <f t="shared" ca="1" si="13"/>
        <v>0</v>
      </c>
      <c r="K13" s="56">
        <f t="shared" ca="1" si="13"/>
        <v>0</v>
      </c>
      <c r="L13" s="56">
        <f t="shared" ca="1" si="13"/>
        <v>0</v>
      </c>
      <c r="M13" s="174">
        <f t="shared" ca="1" si="13"/>
        <v>0</v>
      </c>
      <c r="N13" s="96">
        <f t="shared" ca="1" si="14"/>
        <v>0</v>
      </c>
      <c r="O13" s="56">
        <f t="shared" ca="1" si="15"/>
        <v>1</v>
      </c>
      <c r="P13" s="56">
        <f t="shared" ca="1" si="15"/>
        <v>0</v>
      </c>
      <c r="Q13" s="56">
        <f t="shared" ca="1" si="15"/>
        <v>0</v>
      </c>
      <c r="R13" s="249">
        <f t="shared" ca="1" si="15"/>
        <v>0</v>
      </c>
      <c r="S13" s="56">
        <f t="shared" ca="1" si="16"/>
        <v>1</v>
      </c>
      <c r="T13" s="226">
        <f t="shared" ca="1" si="17"/>
        <v>0</v>
      </c>
      <c r="U13" s="56">
        <f t="shared" ca="1" si="17"/>
        <v>0</v>
      </c>
      <c r="V13" s="56">
        <f t="shared" ca="1" si="17"/>
        <v>0</v>
      </c>
      <c r="W13" s="231">
        <f t="shared" ca="1" si="17"/>
        <v>0</v>
      </c>
      <c r="X13" s="234">
        <f t="shared" ca="1" si="18"/>
        <v>0</v>
      </c>
    </row>
    <row r="14" spans="1:24" x14ac:dyDescent="0.25">
      <c r="A14" s="46" t="s">
        <v>27</v>
      </c>
      <c r="B14" s="46" t="s">
        <v>38</v>
      </c>
      <c r="C14" s="46" t="s">
        <v>37</v>
      </c>
      <c r="D14" s="166">
        <f t="shared" ca="1" si="10"/>
        <v>8342</v>
      </c>
      <c r="E14" s="83">
        <f t="shared" ca="1" si="11"/>
        <v>0</v>
      </c>
      <c r="F14" s="56">
        <f t="shared" ca="1" si="11"/>
        <v>0</v>
      </c>
      <c r="G14" s="56">
        <f t="shared" ca="1" si="11"/>
        <v>0</v>
      </c>
      <c r="H14" s="56">
        <f t="shared" ca="1" si="11"/>
        <v>0</v>
      </c>
      <c r="I14" s="96">
        <f t="shared" ca="1" si="12"/>
        <v>0</v>
      </c>
      <c r="J14" s="56">
        <f t="shared" ca="1" si="13"/>
        <v>0</v>
      </c>
      <c r="K14" s="56">
        <f t="shared" ca="1" si="13"/>
        <v>0</v>
      </c>
      <c r="L14" s="56">
        <f t="shared" ca="1" si="13"/>
        <v>0</v>
      </c>
      <c r="M14" s="174">
        <f t="shared" ca="1" si="13"/>
        <v>0</v>
      </c>
      <c r="N14" s="96">
        <f t="shared" ca="1" si="14"/>
        <v>0</v>
      </c>
      <c r="O14" s="56">
        <f t="shared" ca="1" si="15"/>
        <v>0</v>
      </c>
      <c r="P14" s="56">
        <f t="shared" ca="1" si="15"/>
        <v>0</v>
      </c>
      <c r="Q14" s="56">
        <f t="shared" ca="1" si="15"/>
        <v>0</v>
      </c>
      <c r="R14" s="249">
        <f t="shared" ca="1" si="15"/>
        <v>0</v>
      </c>
      <c r="S14" s="56">
        <f t="shared" ca="1" si="16"/>
        <v>0</v>
      </c>
      <c r="T14" s="226">
        <f t="shared" ca="1" si="17"/>
        <v>0</v>
      </c>
      <c r="U14" s="56">
        <f t="shared" ca="1" si="17"/>
        <v>0</v>
      </c>
      <c r="V14" s="56">
        <f t="shared" ca="1" si="17"/>
        <v>0</v>
      </c>
      <c r="W14" s="231">
        <f t="shared" ca="1" si="17"/>
        <v>0</v>
      </c>
      <c r="X14" s="234">
        <f t="shared" ca="1" si="18"/>
        <v>0</v>
      </c>
    </row>
    <row r="15" spans="1:24" x14ac:dyDescent="0.25">
      <c r="A15" s="46" t="s">
        <v>34</v>
      </c>
      <c r="B15" s="46" t="s">
        <v>40</v>
      </c>
      <c r="C15" s="46" t="s">
        <v>39</v>
      </c>
      <c r="D15" s="166">
        <f t="shared" ca="1" si="10"/>
        <v>4937</v>
      </c>
      <c r="E15" s="83">
        <f t="shared" ca="1" si="11"/>
        <v>0</v>
      </c>
      <c r="F15" s="56">
        <f t="shared" ca="1" si="11"/>
        <v>0</v>
      </c>
      <c r="G15" s="56">
        <f t="shared" ca="1" si="11"/>
        <v>0</v>
      </c>
      <c r="H15" s="56">
        <f t="shared" ca="1" si="11"/>
        <v>0</v>
      </c>
      <c r="I15" s="96">
        <f t="shared" ca="1" si="12"/>
        <v>0</v>
      </c>
      <c r="J15" s="56">
        <f t="shared" ca="1" si="13"/>
        <v>0</v>
      </c>
      <c r="K15" s="56">
        <f t="shared" ca="1" si="13"/>
        <v>0</v>
      </c>
      <c r="L15" s="56">
        <f t="shared" ca="1" si="13"/>
        <v>0</v>
      </c>
      <c r="M15" s="174">
        <f t="shared" ca="1" si="13"/>
        <v>0</v>
      </c>
      <c r="N15" s="96">
        <f t="shared" ca="1" si="14"/>
        <v>0</v>
      </c>
      <c r="O15" s="56">
        <f t="shared" ca="1" si="15"/>
        <v>0</v>
      </c>
      <c r="P15" s="56">
        <f t="shared" ca="1" si="15"/>
        <v>0</v>
      </c>
      <c r="Q15" s="56">
        <f t="shared" ca="1" si="15"/>
        <v>0</v>
      </c>
      <c r="R15" s="249">
        <f t="shared" ca="1" si="15"/>
        <v>0</v>
      </c>
      <c r="S15" s="56">
        <f t="shared" ca="1" si="16"/>
        <v>0</v>
      </c>
      <c r="T15" s="226">
        <f t="shared" ca="1" si="17"/>
        <v>0</v>
      </c>
      <c r="U15" s="56">
        <f t="shared" ca="1" si="17"/>
        <v>0</v>
      </c>
      <c r="V15" s="56">
        <f t="shared" ca="1" si="17"/>
        <v>0</v>
      </c>
      <c r="W15" s="231">
        <f t="shared" ca="1" si="17"/>
        <v>0</v>
      </c>
      <c r="X15" s="234">
        <f t="shared" ca="1" si="18"/>
        <v>0</v>
      </c>
    </row>
    <row r="16" spans="1:24" x14ac:dyDescent="0.25">
      <c r="A16" s="165" t="s">
        <v>46</v>
      </c>
      <c r="B16" s="165" t="s">
        <v>45</v>
      </c>
      <c r="C16" s="165" t="s">
        <v>44</v>
      </c>
      <c r="D16" s="166">
        <f t="shared" ca="1" si="10"/>
        <v>14348</v>
      </c>
      <c r="E16" s="83">
        <f t="shared" ca="1" si="11"/>
        <v>0</v>
      </c>
      <c r="F16" s="56">
        <f t="shared" ca="1" si="11"/>
        <v>0</v>
      </c>
      <c r="G16" s="56">
        <f t="shared" ca="1" si="11"/>
        <v>0</v>
      </c>
      <c r="H16" s="56">
        <f t="shared" ca="1" si="11"/>
        <v>0</v>
      </c>
      <c r="I16" s="96">
        <f t="shared" ref="I16" ca="1" si="19">SUM(E16:H16)</f>
        <v>0</v>
      </c>
      <c r="J16" s="56">
        <f t="shared" ca="1" si="13"/>
        <v>0</v>
      </c>
      <c r="K16" s="56">
        <f t="shared" ca="1" si="13"/>
        <v>0</v>
      </c>
      <c r="L16" s="56">
        <f t="shared" ca="1" si="13"/>
        <v>0</v>
      </c>
      <c r="M16" s="174">
        <f t="shared" ca="1" si="13"/>
        <v>0</v>
      </c>
      <c r="N16" s="96">
        <f t="shared" ref="N16" ca="1" si="20">SUM(J16:M16)</f>
        <v>0</v>
      </c>
      <c r="O16" s="56">
        <f t="shared" ca="1" si="15"/>
        <v>0</v>
      </c>
      <c r="P16" s="56">
        <f t="shared" ca="1" si="15"/>
        <v>0</v>
      </c>
      <c r="Q16" s="56">
        <f t="shared" ca="1" si="15"/>
        <v>0</v>
      </c>
      <c r="R16" s="249">
        <f t="shared" ca="1" si="15"/>
        <v>0</v>
      </c>
      <c r="S16" s="56">
        <f t="shared" ref="S16" ca="1" si="21">SUM(O16:R16)</f>
        <v>0</v>
      </c>
      <c r="T16" s="226">
        <f t="shared" ca="1" si="17"/>
        <v>0</v>
      </c>
      <c r="U16" s="56">
        <f t="shared" ca="1" si="17"/>
        <v>0</v>
      </c>
      <c r="V16" s="56">
        <f t="shared" ca="1" si="17"/>
        <v>0</v>
      </c>
      <c r="W16" s="231">
        <f t="shared" ca="1" si="17"/>
        <v>0</v>
      </c>
      <c r="X16" s="234">
        <f t="shared" ref="X16" ca="1" si="22">SUM(T16:W16)</f>
        <v>0</v>
      </c>
    </row>
    <row r="17" spans="1:24" x14ac:dyDescent="0.25">
      <c r="A17" s="165" t="s">
        <v>46</v>
      </c>
      <c r="B17" s="165" t="s">
        <v>52</v>
      </c>
      <c r="C17" s="165" t="s">
        <v>51</v>
      </c>
      <c r="D17" s="166">
        <f t="shared" ca="1" si="10"/>
        <v>7130</v>
      </c>
      <c r="E17" s="83">
        <f t="shared" ca="1" si="11"/>
        <v>0</v>
      </c>
      <c r="F17" s="56">
        <f t="shared" ca="1" si="11"/>
        <v>0</v>
      </c>
      <c r="G17" s="56">
        <f t="shared" ca="1" si="11"/>
        <v>0</v>
      </c>
      <c r="H17" s="56">
        <f t="shared" ca="1" si="11"/>
        <v>0</v>
      </c>
      <c r="I17" s="268">
        <f t="shared" ca="1" si="12"/>
        <v>0</v>
      </c>
      <c r="J17" s="56">
        <f t="shared" ca="1" si="13"/>
        <v>0</v>
      </c>
      <c r="K17" s="56">
        <f t="shared" ca="1" si="13"/>
        <v>0</v>
      </c>
      <c r="L17" s="56">
        <f t="shared" ca="1" si="13"/>
        <v>0</v>
      </c>
      <c r="M17" s="174">
        <f t="shared" ca="1" si="13"/>
        <v>0</v>
      </c>
      <c r="N17" s="268">
        <f t="shared" ca="1" si="14"/>
        <v>0</v>
      </c>
      <c r="O17" s="56">
        <f t="shared" ca="1" si="15"/>
        <v>0</v>
      </c>
      <c r="P17" s="56">
        <f t="shared" ca="1" si="15"/>
        <v>0</v>
      </c>
      <c r="Q17" s="56">
        <f t="shared" ca="1" si="15"/>
        <v>0</v>
      </c>
      <c r="R17" s="249">
        <f t="shared" ca="1" si="15"/>
        <v>0</v>
      </c>
      <c r="S17" s="55">
        <f t="shared" ca="1" si="16"/>
        <v>0</v>
      </c>
      <c r="T17" s="226">
        <f t="shared" ca="1" si="17"/>
        <v>0</v>
      </c>
      <c r="U17" s="56">
        <f t="shared" ca="1" si="17"/>
        <v>0</v>
      </c>
      <c r="V17" s="56">
        <f t="shared" ca="1" si="17"/>
        <v>0</v>
      </c>
      <c r="W17" s="231">
        <f t="shared" ca="1" si="17"/>
        <v>0</v>
      </c>
      <c r="X17" s="269">
        <f t="shared" ca="1" si="18"/>
        <v>0</v>
      </c>
    </row>
    <row r="18" spans="1:24" x14ac:dyDescent="0.25">
      <c r="A18" s="46" t="s">
        <v>55</v>
      </c>
      <c r="B18" s="46" t="s">
        <v>54</v>
      </c>
      <c r="C18" s="46" t="s">
        <v>53</v>
      </c>
      <c r="D18" s="166">
        <f t="shared" ca="1" si="10"/>
        <v>6804</v>
      </c>
      <c r="E18" s="83">
        <f t="shared" ca="1" si="11"/>
        <v>0</v>
      </c>
      <c r="F18" s="56">
        <f t="shared" ca="1" si="11"/>
        <v>0</v>
      </c>
      <c r="G18" s="56">
        <f t="shared" ca="1" si="11"/>
        <v>0</v>
      </c>
      <c r="H18" s="56">
        <f t="shared" ca="1" si="11"/>
        <v>0</v>
      </c>
      <c r="I18" s="96">
        <f t="shared" ca="1" si="12"/>
        <v>0</v>
      </c>
      <c r="J18" s="56">
        <f t="shared" ca="1" si="13"/>
        <v>0</v>
      </c>
      <c r="K18" s="56">
        <f t="shared" ca="1" si="13"/>
        <v>0</v>
      </c>
      <c r="L18" s="56">
        <f t="shared" ca="1" si="13"/>
        <v>0</v>
      </c>
      <c r="M18" s="174">
        <f t="shared" ca="1" si="13"/>
        <v>0</v>
      </c>
      <c r="N18" s="96">
        <f t="shared" ca="1" si="14"/>
        <v>0</v>
      </c>
      <c r="O18" s="56">
        <f t="shared" ca="1" si="15"/>
        <v>0</v>
      </c>
      <c r="P18" s="56">
        <f t="shared" ca="1" si="15"/>
        <v>0</v>
      </c>
      <c r="Q18" s="56">
        <f t="shared" ca="1" si="15"/>
        <v>0</v>
      </c>
      <c r="R18" s="249">
        <f t="shared" ca="1" si="15"/>
        <v>0</v>
      </c>
      <c r="S18" s="56">
        <f t="shared" ca="1" si="16"/>
        <v>0</v>
      </c>
      <c r="T18" s="226">
        <f t="shared" ca="1" si="17"/>
        <v>0</v>
      </c>
      <c r="U18" s="56">
        <f t="shared" ca="1" si="17"/>
        <v>0</v>
      </c>
      <c r="V18" s="56">
        <f t="shared" ca="1" si="17"/>
        <v>0</v>
      </c>
      <c r="W18" s="231">
        <f t="shared" ca="1" si="17"/>
        <v>0</v>
      </c>
      <c r="X18" s="234">
        <f t="shared" ca="1" si="18"/>
        <v>0</v>
      </c>
    </row>
    <row r="19" spans="1:24" x14ac:dyDescent="0.25">
      <c r="A19" s="46" t="s">
        <v>55</v>
      </c>
      <c r="B19" s="46" t="s">
        <v>67</v>
      </c>
      <c r="C19" s="46" t="s">
        <v>66</v>
      </c>
      <c r="D19" s="166">
        <f t="shared" ca="1" si="10"/>
        <v>14938</v>
      </c>
      <c r="E19" s="83">
        <f t="shared" ca="1" si="11"/>
        <v>0</v>
      </c>
      <c r="F19" s="56">
        <f t="shared" ca="1" si="11"/>
        <v>0</v>
      </c>
      <c r="G19" s="56">
        <f t="shared" ca="1" si="11"/>
        <v>0</v>
      </c>
      <c r="H19" s="56">
        <f t="shared" ca="1" si="11"/>
        <v>0</v>
      </c>
      <c r="I19" s="96">
        <f t="shared" ca="1" si="12"/>
        <v>0</v>
      </c>
      <c r="J19" s="56">
        <f t="shared" ca="1" si="13"/>
        <v>0</v>
      </c>
      <c r="K19" s="56">
        <f t="shared" ca="1" si="13"/>
        <v>0</v>
      </c>
      <c r="L19" s="56">
        <f t="shared" ca="1" si="13"/>
        <v>0</v>
      </c>
      <c r="M19" s="174">
        <f t="shared" ca="1" si="13"/>
        <v>0</v>
      </c>
      <c r="N19" s="96">
        <f t="shared" ca="1" si="14"/>
        <v>0</v>
      </c>
      <c r="O19" s="56">
        <f t="shared" ca="1" si="15"/>
        <v>0</v>
      </c>
      <c r="P19" s="56">
        <f t="shared" ca="1" si="15"/>
        <v>0</v>
      </c>
      <c r="Q19" s="56">
        <f t="shared" ca="1" si="15"/>
        <v>0</v>
      </c>
      <c r="R19" s="249">
        <f t="shared" ca="1" si="15"/>
        <v>0</v>
      </c>
      <c r="S19" s="56">
        <f t="shared" ca="1" si="16"/>
        <v>0</v>
      </c>
      <c r="T19" s="226">
        <f t="shared" ca="1" si="17"/>
        <v>0</v>
      </c>
      <c r="U19" s="56">
        <f t="shared" ca="1" si="17"/>
        <v>0</v>
      </c>
      <c r="V19" s="56">
        <f t="shared" ca="1" si="17"/>
        <v>0</v>
      </c>
      <c r="W19" s="231">
        <f t="shared" ca="1" si="17"/>
        <v>0</v>
      </c>
      <c r="X19" s="234">
        <f t="shared" ca="1" si="18"/>
        <v>0</v>
      </c>
    </row>
    <row r="20" spans="1:24" x14ac:dyDescent="0.25">
      <c r="A20" s="46" t="s">
        <v>46</v>
      </c>
      <c r="B20" s="77" t="s">
        <v>71</v>
      </c>
      <c r="C20" s="77" t="s">
        <v>70</v>
      </c>
      <c r="D20" s="166">
        <f t="shared" ca="1" si="10"/>
        <v>5091</v>
      </c>
      <c r="E20" s="83">
        <f t="shared" ca="1" si="11"/>
        <v>0</v>
      </c>
      <c r="F20" s="56">
        <f t="shared" ca="1" si="11"/>
        <v>0</v>
      </c>
      <c r="G20" s="56">
        <f t="shared" ca="1" si="11"/>
        <v>0</v>
      </c>
      <c r="H20" s="56">
        <f t="shared" ca="1" si="11"/>
        <v>0</v>
      </c>
      <c r="I20" s="96">
        <f t="shared" ca="1" si="12"/>
        <v>0</v>
      </c>
      <c r="J20" s="56">
        <f t="shared" ca="1" si="13"/>
        <v>0</v>
      </c>
      <c r="K20" s="56">
        <f t="shared" ca="1" si="13"/>
        <v>0</v>
      </c>
      <c r="L20" s="56">
        <f t="shared" ca="1" si="13"/>
        <v>0</v>
      </c>
      <c r="M20" s="174">
        <f t="shared" ca="1" si="13"/>
        <v>0</v>
      </c>
      <c r="N20" s="96">
        <f t="shared" ca="1" si="14"/>
        <v>0</v>
      </c>
      <c r="O20" s="56">
        <f t="shared" ca="1" si="15"/>
        <v>0</v>
      </c>
      <c r="P20" s="56">
        <f t="shared" ca="1" si="15"/>
        <v>0</v>
      </c>
      <c r="Q20" s="56">
        <f t="shared" ca="1" si="15"/>
        <v>0</v>
      </c>
      <c r="R20" s="249">
        <f t="shared" ca="1" si="15"/>
        <v>0</v>
      </c>
      <c r="S20" s="56">
        <f t="shared" ca="1" si="16"/>
        <v>0</v>
      </c>
      <c r="T20" s="226">
        <f t="shared" ca="1" si="17"/>
        <v>0</v>
      </c>
      <c r="U20" s="56">
        <f t="shared" ca="1" si="17"/>
        <v>0</v>
      </c>
      <c r="V20" s="56">
        <f t="shared" ca="1" si="17"/>
        <v>0</v>
      </c>
      <c r="W20" s="231">
        <f t="shared" ca="1" si="17"/>
        <v>0</v>
      </c>
      <c r="X20" s="234">
        <f t="shared" ca="1" si="18"/>
        <v>0</v>
      </c>
    </row>
    <row r="21" spans="1:24" x14ac:dyDescent="0.25">
      <c r="A21" s="46" t="s">
        <v>46</v>
      </c>
      <c r="B21" s="46" t="s">
        <v>77</v>
      </c>
      <c r="C21" s="46" t="s">
        <v>76</v>
      </c>
      <c r="D21" s="166">
        <f t="shared" ca="1" si="10"/>
        <v>9817</v>
      </c>
      <c r="E21" s="83">
        <f t="shared" ca="1" si="11"/>
        <v>0</v>
      </c>
      <c r="F21" s="56">
        <f t="shared" ca="1" si="11"/>
        <v>0</v>
      </c>
      <c r="G21" s="56">
        <f t="shared" ca="1" si="11"/>
        <v>0</v>
      </c>
      <c r="H21" s="56">
        <f t="shared" ca="1" si="11"/>
        <v>0</v>
      </c>
      <c r="I21" s="96">
        <f t="shared" ca="1" si="12"/>
        <v>0</v>
      </c>
      <c r="J21" s="56">
        <f t="shared" ca="1" si="13"/>
        <v>0</v>
      </c>
      <c r="K21" s="56">
        <f t="shared" ca="1" si="13"/>
        <v>0</v>
      </c>
      <c r="L21" s="56">
        <f t="shared" ca="1" si="13"/>
        <v>0</v>
      </c>
      <c r="M21" s="174">
        <f t="shared" ca="1" si="13"/>
        <v>0</v>
      </c>
      <c r="N21" s="96">
        <f t="shared" ca="1" si="14"/>
        <v>0</v>
      </c>
      <c r="O21" s="56">
        <f t="shared" ca="1" si="15"/>
        <v>0</v>
      </c>
      <c r="P21" s="56">
        <f t="shared" ca="1" si="15"/>
        <v>0</v>
      </c>
      <c r="Q21" s="56">
        <f t="shared" ca="1" si="15"/>
        <v>0</v>
      </c>
      <c r="R21" s="249">
        <f t="shared" ca="1" si="15"/>
        <v>0</v>
      </c>
      <c r="S21" s="56">
        <f t="shared" ca="1" si="16"/>
        <v>0</v>
      </c>
      <c r="T21" s="226">
        <f t="shared" ca="1" si="17"/>
        <v>0</v>
      </c>
      <c r="U21" s="56">
        <f t="shared" ca="1" si="17"/>
        <v>0</v>
      </c>
      <c r="V21" s="56">
        <f t="shared" ca="1" si="17"/>
        <v>0</v>
      </c>
      <c r="W21" s="231">
        <f t="shared" ca="1" si="17"/>
        <v>0</v>
      </c>
      <c r="X21" s="234">
        <f t="shared" ca="1" si="18"/>
        <v>0</v>
      </c>
    </row>
    <row r="22" spans="1:24" x14ac:dyDescent="0.25">
      <c r="A22" s="46" t="s">
        <v>34</v>
      </c>
      <c r="B22" s="46" t="s">
        <v>86</v>
      </c>
      <c r="C22" s="46" t="s">
        <v>85</v>
      </c>
      <c r="D22" s="166">
        <f t="shared" ca="1" si="10"/>
        <v>9496</v>
      </c>
      <c r="E22" s="83">
        <f t="shared" ca="1" si="11"/>
        <v>0</v>
      </c>
      <c r="F22" s="56">
        <f t="shared" ca="1" si="11"/>
        <v>0</v>
      </c>
      <c r="G22" s="56">
        <f t="shared" ca="1" si="11"/>
        <v>0</v>
      </c>
      <c r="H22" s="56">
        <f t="shared" ca="1" si="11"/>
        <v>0</v>
      </c>
      <c r="I22" s="96">
        <f t="shared" ca="1" si="12"/>
        <v>0</v>
      </c>
      <c r="J22" s="56">
        <f t="shared" ca="1" si="13"/>
        <v>0</v>
      </c>
      <c r="K22" s="56">
        <f t="shared" ca="1" si="13"/>
        <v>0</v>
      </c>
      <c r="L22" s="56">
        <f t="shared" ca="1" si="13"/>
        <v>0</v>
      </c>
      <c r="M22" s="174">
        <f t="shared" ca="1" si="13"/>
        <v>0</v>
      </c>
      <c r="N22" s="96">
        <f t="shared" ca="1" si="14"/>
        <v>0</v>
      </c>
      <c r="O22" s="56">
        <f t="shared" ca="1" si="15"/>
        <v>0</v>
      </c>
      <c r="P22" s="56">
        <f t="shared" ca="1" si="15"/>
        <v>0</v>
      </c>
      <c r="Q22" s="56">
        <f t="shared" ca="1" si="15"/>
        <v>0</v>
      </c>
      <c r="R22" s="249">
        <f t="shared" ca="1" si="15"/>
        <v>0</v>
      </c>
      <c r="S22" s="56">
        <f t="shared" ca="1" si="16"/>
        <v>0</v>
      </c>
      <c r="T22" s="226">
        <f t="shared" ca="1" si="17"/>
        <v>0</v>
      </c>
      <c r="U22" s="56">
        <f t="shared" ca="1" si="17"/>
        <v>0</v>
      </c>
      <c r="V22" s="56">
        <f t="shared" ca="1" si="17"/>
        <v>0</v>
      </c>
      <c r="W22" s="231">
        <f t="shared" ca="1" si="17"/>
        <v>0</v>
      </c>
      <c r="X22" s="234">
        <f t="shared" ca="1" si="18"/>
        <v>0</v>
      </c>
    </row>
    <row r="23" spans="1:24" x14ac:dyDescent="0.25">
      <c r="A23" s="46" t="s">
        <v>91</v>
      </c>
      <c r="B23" s="46" t="s">
        <v>97</v>
      </c>
      <c r="C23" s="46" t="s">
        <v>96</v>
      </c>
      <c r="D23" s="166">
        <f t="shared" ca="1" si="10"/>
        <v>7217</v>
      </c>
      <c r="E23" s="83">
        <f t="shared" ca="1" si="11"/>
        <v>0</v>
      </c>
      <c r="F23" s="56">
        <f t="shared" ca="1" si="11"/>
        <v>0</v>
      </c>
      <c r="G23" s="56">
        <f t="shared" ca="1" si="11"/>
        <v>0</v>
      </c>
      <c r="H23" s="56">
        <f t="shared" ca="1" si="11"/>
        <v>0</v>
      </c>
      <c r="I23" s="96">
        <f t="shared" ca="1" si="12"/>
        <v>0</v>
      </c>
      <c r="J23" s="56">
        <f t="shared" ca="1" si="13"/>
        <v>0</v>
      </c>
      <c r="K23" s="56">
        <f t="shared" ca="1" si="13"/>
        <v>0</v>
      </c>
      <c r="L23" s="56">
        <f t="shared" ca="1" si="13"/>
        <v>0</v>
      </c>
      <c r="M23" s="174">
        <f t="shared" ca="1" si="13"/>
        <v>0</v>
      </c>
      <c r="N23" s="96">
        <f t="shared" ca="1" si="14"/>
        <v>0</v>
      </c>
      <c r="O23" s="56">
        <f t="shared" ca="1" si="15"/>
        <v>0</v>
      </c>
      <c r="P23" s="56">
        <f t="shared" ca="1" si="15"/>
        <v>0</v>
      </c>
      <c r="Q23" s="56">
        <f t="shared" ca="1" si="15"/>
        <v>0</v>
      </c>
      <c r="R23" s="249">
        <f t="shared" ca="1" si="15"/>
        <v>0</v>
      </c>
      <c r="S23" s="56">
        <f t="shared" ca="1" si="16"/>
        <v>0</v>
      </c>
      <c r="T23" s="226">
        <f t="shared" ca="1" si="17"/>
        <v>0</v>
      </c>
      <c r="U23" s="56">
        <f t="shared" ca="1" si="17"/>
        <v>0</v>
      </c>
      <c r="V23" s="56">
        <f t="shared" ca="1" si="17"/>
        <v>0</v>
      </c>
      <c r="W23" s="231">
        <f t="shared" ca="1" si="17"/>
        <v>0</v>
      </c>
      <c r="X23" s="234">
        <f t="shared" ca="1" si="18"/>
        <v>0</v>
      </c>
    </row>
    <row r="24" spans="1:24" x14ac:dyDescent="0.25">
      <c r="A24" s="46" t="s">
        <v>27</v>
      </c>
      <c r="B24" s="46" t="s">
        <v>111</v>
      </c>
      <c r="C24" s="46" t="s">
        <v>110</v>
      </c>
      <c r="D24" s="166">
        <f t="shared" ca="1" si="10"/>
        <v>16041</v>
      </c>
      <c r="E24" s="83">
        <f t="shared" ca="1" si="11"/>
        <v>0</v>
      </c>
      <c r="F24" s="56">
        <f t="shared" ca="1" si="11"/>
        <v>0</v>
      </c>
      <c r="G24" s="56">
        <f t="shared" ca="1" si="11"/>
        <v>0</v>
      </c>
      <c r="H24" s="56">
        <f t="shared" ca="1" si="11"/>
        <v>0</v>
      </c>
      <c r="I24" s="96">
        <f t="shared" ca="1" si="12"/>
        <v>0</v>
      </c>
      <c r="J24" s="56">
        <f t="shared" ca="1" si="13"/>
        <v>0</v>
      </c>
      <c r="K24" s="56">
        <f t="shared" ca="1" si="13"/>
        <v>0</v>
      </c>
      <c r="L24" s="56">
        <f t="shared" ca="1" si="13"/>
        <v>0</v>
      </c>
      <c r="M24" s="174">
        <f t="shared" ca="1" si="13"/>
        <v>0</v>
      </c>
      <c r="N24" s="96">
        <f t="shared" ca="1" si="14"/>
        <v>0</v>
      </c>
      <c r="O24" s="56">
        <f t="shared" ca="1" si="15"/>
        <v>0</v>
      </c>
      <c r="P24" s="56">
        <f t="shared" ca="1" si="15"/>
        <v>0</v>
      </c>
      <c r="Q24" s="56">
        <f t="shared" ca="1" si="15"/>
        <v>0</v>
      </c>
      <c r="R24" s="249">
        <f t="shared" ca="1" si="15"/>
        <v>0</v>
      </c>
      <c r="S24" s="56">
        <f t="shared" ca="1" si="16"/>
        <v>0</v>
      </c>
      <c r="T24" s="226">
        <f t="shared" ca="1" si="17"/>
        <v>0</v>
      </c>
      <c r="U24" s="56">
        <f t="shared" ca="1" si="17"/>
        <v>0</v>
      </c>
      <c r="V24" s="56">
        <f t="shared" ca="1" si="17"/>
        <v>0</v>
      </c>
      <c r="W24" s="231">
        <f t="shared" ca="1" si="17"/>
        <v>0</v>
      </c>
      <c r="X24" s="234">
        <f t="shared" ca="1" si="18"/>
        <v>0</v>
      </c>
    </row>
    <row r="25" spans="1:24" x14ac:dyDescent="0.25">
      <c r="A25" s="57"/>
      <c r="B25" s="57"/>
      <c r="C25" s="57" t="s">
        <v>125</v>
      </c>
      <c r="D25" s="59">
        <f t="shared" ref="D25:X25" ca="1" si="23">SUM(D11:D24)</f>
        <v>135601</v>
      </c>
      <c r="E25" s="63">
        <f t="shared" ca="1" si="23"/>
        <v>0</v>
      </c>
      <c r="F25" s="60">
        <f t="shared" ca="1" si="23"/>
        <v>0</v>
      </c>
      <c r="G25" s="60">
        <f t="shared" ca="1" si="23"/>
        <v>0</v>
      </c>
      <c r="H25" s="60">
        <f t="shared" ca="1" si="23"/>
        <v>0</v>
      </c>
      <c r="I25" s="239">
        <f t="shared" ca="1" si="23"/>
        <v>0</v>
      </c>
      <c r="J25" s="236">
        <f t="shared" ca="1" si="23"/>
        <v>0</v>
      </c>
      <c r="K25" s="175">
        <f t="shared" ca="1" si="23"/>
        <v>0</v>
      </c>
      <c r="L25" s="175">
        <f t="shared" ca="1" si="23"/>
        <v>0</v>
      </c>
      <c r="M25" s="176">
        <f t="shared" ca="1" si="23"/>
        <v>0</v>
      </c>
      <c r="N25" s="243">
        <f t="shared" ca="1" si="23"/>
        <v>0</v>
      </c>
      <c r="O25" s="250">
        <f t="shared" ca="1" si="23"/>
        <v>1</v>
      </c>
      <c r="P25" s="251">
        <f t="shared" ca="1" si="23"/>
        <v>0</v>
      </c>
      <c r="Q25" s="251">
        <f t="shared" ca="1" si="23"/>
        <v>0</v>
      </c>
      <c r="R25" s="252">
        <f t="shared" ca="1" si="23"/>
        <v>0</v>
      </c>
      <c r="S25" s="253">
        <f t="shared" ca="1" si="23"/>
        <v>1</v>
      </c>
      <c r="T25" s="227">
        <f t="shared" ca="1" si="23"/>
        <v>0</v>
      </c>
      <c r="U25" s="228">
        <f t="shared" ca="1" si="23"/>
        <v>0</v>
      </c>
      <c r="V25" s="228">
        <f t="shared" ca="1" si="23"/>
        <v>1</v>
      </c>
      <c r="W25" s="232">
        <f t="shared" ca="1" si="23"/>
        <v>0</v>
      </c>
      <c r="X25" s="235">
        <f t="shared" ca="1" si="23"/>
        <v>1</v>
      </c>
    </row>
    <row r="27" spans="1:24" x14ac:dyDescent="0.25">
      <c r="B27" s="158"/>
      <c r="C27" s="159"/>
      <c r="L27" s="46"/>
      <c r="M27" s="46"/>
      <c r="N27" s="46"/>
    </row>
    <row r="32" spans="1:24" x14ac:dyDescent="0.25">
      <c r="A32" s="156"/>
      <c r="B32" s="156"/>
      <c r="C32" s="156"/>
      <c r="D32" s="156"/>
      <c r="E32" s="156"/>
      <c r="F32" s="156"/>
      <c r="G32" s="156"/>
      <c r="H32" s="156"/>
      <c r="I32" s="156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</row>
  </sheetData>
  <pageMargins left="0.7" right="0.7" top="0.75" bottom="0.75" header="0.3" footer="0.3"/>
  <pageSetup paperSize="9" orientation="portrait" r:id="rId1"/>
  <ignoredErrors>
    <ignoredError sqref="D10:I10 I6 I12:I15 J10:S10 I25:S26 I5 N5 N6 I11 N11 N12:N15 S5 S6 S11 S12:S15 T10:X10 I27:K27 Q27:S27 I17:I24 N17:N24 S17:S24 I9 N9 S9 I7:I8 N7:N8 S7:S8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tabColor rgb="FF00B0F0"/>
  </sheetPr>
  <dimension ref="A1:J54"/>
  <sheetViews>
    <sheetView workbookViewId="0">
      <selection activeCell="G12" sqref="G12"/>
    </sheetView>
  </sheetViews>
  <sheetFormatPr defaultRowHeight="15" x14ac:dyDescent="0.25"/>
  <cols>
    <col min="2" max="2" width="46.7109375" bestFit="1" customWidth="1"/>
    <col min="5" max="5" width="15" bestFit="1" customWidth="1"/>
  </cols>
  <sheetData>
    <row r="1" spans="1:10" x14ac:dyDescent="0.25">
      <c r="A1" s="45" t="s">
        <v>165</v>
      </c>
      <c r="B1" s="46"/>
      <c r="C1" s="46"/>
      <c r="D1" s="47" t="s">
        <v>116</v>
      </c>
      <c r="E1" s="47"/>
      <c r="F1" s="47" t="s">
        <v>126</v>
      </c>
      <c r="G1" s="47"/>
      <c r="H1" s="47"/>
      <c r="I1" s="47" t="s">
        <v>136</v>
      </c>
      <c r="J1" s="47" t="s">
        <v>137</v>
      </c>
    </row>
    <row r="2" spans="1:10" x14ac:dyDescent="0.25">
      <c r="A2" s="48" t="s">
        <v>138</v>
      </c>
      <c r="B2" s="48" t="s">
        <v>139</v>
      </c>
      <c r="C2" s="48" t="s">
        <v>140</v>
      </c>
      <c r="D2" s="49" t="s">
        <v>141</v>
      </c>
      <c r="E2" s="49" t="s">
        <v>142</v>
      </c>
      <c r="F2" s="50" t="s">
        <v>143</v>
      </c>
      <c r="G2" s="49" t="s">
        <v>144</v>
      </c>
      <c r="H2" s="49" t="s">
        <v>145</v>
      </c>
      <c r="I2" s="49" t="s">
        <v>146</v>
      </c>
      <c r="J2" s="50" t="s">
        <v>147</v>
      </c>
    </row>
    <row r="3" spans="1:10" x14ac:dyDescent="0.25">
      <c r="A3" s="51"/>
      <c r="B3" s="51"/>
      <c r="C3" s="51"/>
      <c r="D3" s="52">
        <v>43647</v>
      </c>
      <c r="E3" s="53">
        <v>43647</v>
      </c>
      <c r="F3" s="52">
        <v>43647</v>
      </c>
      <c r="G3" s="52">
        <v>43739</v>
      </c>
      <c r="H3" s="52">
        <v>43831</v>
      </c>
      <c r="I3" s="52">
        <v>43922</v>
      </c>
      <c r="J3" s="54"/>
    </row>
    <row r="4" spans="1:10" x14ac:dyDescent="0.25">
      <c r="A4" s="46" t="s">
        <v>34</v>
      </c>
      <c r="B4" s="46" t="str">
        <f>VLOOKUP(A4,Practice!$A$7:$E$48,2,0)</f>
        <v>Chingford/ Walthamstow</v>
      </c>
      <c r="C4" s="46" t="s">
        <v>34</v>
      </c>
      <c r="D4" s="62">
        <f t="shared" ref="D4:D10" ca="1" si="0">IFERROR(SUMIFS(OFFSET(REL_D,,MATCH($D$1,IND,0)-1),REL_D,D$3,IF(LEFT($C4,1)="w",NwID,OrgID),$C4),"-")</f>
        <v>0</v>
      </c>
      <c r="E4" s="55" t="s">
        <v>167</v>
      </c>
      <c r="F4" s="55">
        <f t="shared" ref="F4:I10" ca="1" si="1">IFERROR(SUMIFS(OFFSET(REL_D,,MATCH($F$1,IND,0)-1),REL_D,F$3,IF(LEFT($C4,1)="w",NwID,OrgID),$C4),"-")</f>
        <v>0</v>
      </c>
      <c r="G4" s="55">
        <f t="shared" ca="1" si="1"/>
        <v>0</v>
      </c>
      <c r="H4" s="55">
        <f t="shared" ca="1" si="1"/>
        <v>0</v>
      </c>
      <c r="I4" s="55">
        <f t="shared" ca="1" si="1"/>
        <v>0</v>
      </c>
      <c r="J4" s="56">
        <f ca="1">SUM(F4:I4)</f>
        <v>0</v>
      </c>
    </row>
    <row r="5" spans="1:10" x14ac:dyDescent="0.25">
      <c r="A5" s="46" t="s">
        <v>27</v>
      </c>
      <c r="B5" s="46" t="str">
        <f>VLOOKUP(A5,Practice!$A$7:$E$48,2,0)</f>
        <v>Chingford E4</v>
      </c>
      <c r="C5" s="46" t="s">
        <v>27</v>
      </c>
      <c r="D5" s="62">
        <f t="shared" ca="1" si="0"/>
        <v>0</v>
      </c>
      <c r="E5" s="56"/>
      <c r="F5" s="55">
        <f t="shared" ca="1" si="1"/>
        <v>0</v>
      </c>
      <c r="G5" s="55">
        <f t="shared" ca="1" si="1"/>
        <v>0</v>
      </c>
      <c r="H5" s="55">
        <f t="shared" ca="1" si="1"/>
        <v>0</v>
      </c>
      <c r="I5" s="55">
        <f t="shared" ca="1" si="1"/>
        <v>0</v>
      </c>
      <c r="J5" s="56">
        <f t="shared" ref="J5:J10" ca="1" si="2">SUM(F5:I5)</f>
        <v>0</v>
      </c>
    </row>
    <row r="6" spans="1:10" x14ac:dyDescent="0.25">
      <c r="A6" s="46" t="s">
        <v>43</v>
      </c>
      <c r="B6" s="46" t="str">
        <f>VLOOKUP(A6,Practice!$A$7:$E$48,2,0)</f>
        <v>Leyton Collaborative</v>
      </c>
      <c r="C6" s="46" t="s">
        <v>43</v>
      </c>
      <c r="D6" s="62">
        <f t="shared" ca="1" si="0"/>
        <v>0</v>
      </c>
      <c r="E6" s="56"/>
      <c r="F6" s="55">
        <f t="shared" ca="1" si="1"/>
        <v>0</v>
      </c>
      <c r="G6" s="55">
        <f t="shared" ca="1" si="1"/>
        <v>0</v>
      </c>
      <c r="H6" s="55">
        <f t="shared" ca="1" si="1"/>
        <v>0</v>
      </c>
      <c r="I6" s="55">
        <f t="shared" ca="1" si="1"/>
        <v>0</v>
      </c>
      <c r="J6" s="56">
        <f t="shared" ca="1" si="2"/>
        <v>0</v>
      </c>
    </row>
    <row r="7" spans="1:10" x14ac:dyDescent="0.25">
      <c r="A7" s="46" t="s">
        <v>46</v>
      </c>
      <c r="B7" s="46" t="str">
        <f>VLOOKUP(A7,Practice!$A$7:$E$48,2,0)</f>
        <v>Forest Integrated Health</v>
      </c>
      <c r="C7" s="46" t="s">
        <v>46</v>
      </c>
      <c r="D7" s="62">
        <f t="shared" ca="1" si="0"/>
        <v>0</v>
      </c>
      <c r="E7" s="56"/>
      <c r="F7" s="55">
        <f t="shared" ca="1" si="1"/>
        <v>0</v>
      </c>
      <c r="G7" s="55">
        <f t="shared" ca="1" si="1"/>
        <v>0</v>
      </c>
      <c r="H7" s="55">
        <f t="shared" ca="1" si="1"/>
        <v>0</v>
      </c>
      <c r="I7" s="55">
        <f t="shared" ca="1" si="1"/>
        <v>0</v>
      </c>
      <c r="J7" s="56">
        <f t="shared" ca="1" si="2"/>
        <v>0</v>
      </c>
    </row>
    <row r="8" spans="1:10" x14ac:dyDescent="0.25">
      <c r="A8" s="46" t="s">
        <v>55</v>
      </c>
      <c r="B8" s="46" t="str">
        <f>VLOOKUP(A8,Practice!$A$7:$E$48,2,0)</f>
        <v>South Leytonstone</v>
      </c>
      <c r="C8" s="46" t="s">
        <v>55</v>
      </c>
      <c r="D8" s="62">
        <f t="shared" ca="1" si="0"/>
        <v>0</v>
      </c>
      <c r="E8" s="56"/>
      <c r="F8" s="55">
        <f t="shared" ca="1" si="1"/>
        <v>0</v>
      </c>
      <c r="G8" s="55">
        <f t="shared" ca="1" si="1"/>
        <v>0</v>
      </c>
      <c r="H8" s="55">
        <f t="shared" ca="1" si="1"/>
        <v>0</v>
      </c>
      <c r="I8" s="55">
        <f t="shared" ca="1" si="1"/>
        <v>0</v>
      </c>
      <c r="J8" s="56">
        <f t="shared" ca="1" si="2"/>
        <v>0</v>
      </c>
    </row>
    <row r="9" spans="1:10" x14ac:dyDescent="0.25">
      <c r="A9" s="46" t="s">
        <v>80</v>
      </c>
      <c r="B9" s="46" t="str">
        <f>VLOOKUP(A9,Practice!$A$7:$E$48,2,0)</f>
        <v>Central Walthamstow</v>
      </c>
      <c r="C9" s="46" t="s">
        <v>80</v>
      </c>
      <c r="D9" s="62">
        <f t="shared" ca="1" si="0"/>
        <v>0</v>
      </c>
      <c r="E9" s="56"/>
      <c r="F9" s="55">
        <f t="shared" ca="1" si="1"/>
        <v>0</v>
      </c>
      <c r="G9" s="55">
        <f t="shared" ca="1" si="1"/>
        <v>0</v>
      </c>
      <c r="H9" s="55">
        <f t="shared" ca="1" si="1"/>
        <v>0</v>
      </c>
      <c r="I9" s="55">
        <f t="shared" ca="1" si="1"/>
        <v>0</v>
      </c>
      <c r="J9" s="56">
        <f t="shared" ca="1" si="2"/>
        <v>0</v>
      </c>
    </row>
    <row r="10" spans="1:10" x14ac:dyDescent="0.25">
      <c r="A10" s="46" t="s">
        <v>91</v>
      </c>
      <c r="B10" s="46" t="str">
        <f>VLOOKUP(A10,Practice!$A$7:$E$48,2,0)</f>
        <v>Walthamstow West</v>
      </c>
      <c r="C10" s="46" t="s">
        <v>91</v>
      </c>
      <c r="D10" s="62">
        <f t="shared" ca="1" si="0"/>
        <v>0</v>
      </c>
      <c r="E10" s="56"/>
      <c r="F10" s="55">
        <f t="shared" ca="1" si="1"/>
        <v>0</v>
      </c>
      <c r="G10" s="55">
        <f t="shared" ca="1" si="1"/>
        <v>0</v>
      </c>
      <c r="H10" s="55">
        <f t="shared" ca="1" si="1"/>
        <v>0</v>
      </c>
      <c r="I10" s="55">
        <f t="shared" ca="1" si="1"/>
        <v>0</v>
      </c>
      <c r="J10" s="56">
        <f t="shared" ca="1" si="2"/>
        <v>0</v>
      </c>
    </row>
    <row r="11" spans="1:10" x14ac:dyDescent="0.25">
      <c r="A11" s="57"/>
      <c r="B11" s="57"/>
      <c r="C11" s="57" t="s">
        <v>125</v>
      </c>
      <c r="D11" s="58">
        <f ca="1">SUM(D4:D10)</f>
        <v>0</v>
      </c>
      <c r="E11" s="59"/>
      <c r="F11" s="59">
        <f ca="1">SUM(F4:F10)</f>
        <v>0</v>
      </c>
      <c r="G11" s="60">
        <f ca="1">SUM(G4:G10)</f>
        <v>0</v>
      </c>
      <c r="H11" s="60">
        <f ca="1">SUM(H4:H10)</f>
        <v>0</v>
      </c>
      <c r="I11" s="61">
        <f ca="1">SUM(I4:I10)</f>
        <v>0</v>
      </c>
      <c r="J11" s="59">
        <f ca="1">SUM(J4:J10)</f>
        <v>0</v>
      </c>
    </row>
    <row r="12" spans="1:10" x14ac:dyDescent="0.25">
      <c r="A12" s="46" t="s">
        <v>27</v>
      </c>
      <c r="B12" s="46" t="s">
        <v>26</v>
      </c>
      <c r="C12" s="46" t="s">
        <v>25</v>
      </c>
      <c r="D12" s="62">
        <f t="shared" ref="D12:D51" ca="1" si="3">IFERROR(SUMIFS(OFFSET(REL_D,,MATCH($D$1,IND,0)-1),REL_D,D$3,IF(LEFT($C12,1)="w",NwID,OrgID),$C12),"-")</f>
        <v>0</v>
      </c>
      <c r="E12" s="55" t="s">
        <v>167</v>
      </c>
      <c r="F12" s="55">
        <f t="shared" ref="F12:I31" ca="1" si="4">IFERROR(SUMIFS(OFFSET(REL_D,,MATCH($F$1,IND,0)-1),REL_D,F$3,IF(LEFT($C12,1)="w",NwID,OrgID),$C12),"-")</f>
        <v>0</v>
      </c>
      <c r="G12" s="55">
        <f ca="1">IFERROR(SUMIFS(OFFSET(REL_D,,MATCH($F$1,IND,0)-1),REL_D,G$3,IF(LEFT($C12,1)="w",NwID,OrgID),$C12),"-")</f>
        <v>0</v>
      </c>
      <c r="H12" s="55">
        <f t="shared" ca="1" si="4"/>
        <v>0</v>
      </c>
      <c r="I12" s="55">
        <f t="shared" ca="1" si="4"/>
        <v>0</v>
      </c>
      <c r="J12" s="56">
        <f t="shared" ref="J12:J51" ca="1" si="5">SUM(F12:I12)</f>
        <v>0</v>
      </c>
    </row>
    <row r="13" spans="1:10" x14ac:dyDescent="0.25">
      <c r="A13" s="46" t="s">
        <v>27</v>
      </c>
      <c r="B13" s="46" t="s">
        <v>29</v>
      </c>
      <c r="C13" s="46" t="s">
        <v>28</v>
      </c>
      <c r="D13" s="62">
        <f t="shared" ca="1" si="3"/>
        <v>0</v>
      </c>
      <c r="E13" s="56" t="s">
        <v>167</v>
      </c>
      <c r="F13" s="55">
        <f t="shared" ca="1" si="4"/>
        <v>0</v>
      </c>
      <c r="G13" s="55">
        <f t="shared" ca="1" si="4"/>
        <v>0</v>
      </c>
      <c r="H13" s="55">
        <f t="shared" ca="1" si="4"/>
        <v>0</v>
      </c>
      <c r="I13" s="55">
        <f t="shared" ca="1" si="4"/>
        <v>0</v>
      </c>
      <c r="J13" s="56">
        <f t="shared" ca="1" si="5"/>
        <v>0</v>
      </c>
    </row>
    <row r="14" spans="1:10" x14ac:dyDescent="0.25">
      <c r="A14" s="46" t="s">
        <v>27</v>
      </c>
      <c r="B14" s="46" t="s">
        <v>31</v>
      </c>
      <c r="C14" s="46" t="s">
        <v>30</v>
      </c>
      <c r="D14" s="62">
        <f t="shared" ca="1" si="3"/>
        <v>0</v>
      </c>
      <c r="E14" s="56" t="s">
        <v>167</v>
      </c>
      <c r="F14" s="55">
        <f t="shared" ca="1" si="4"/>
        <v>0</v>
      </c>
      <c r="G14" s="55">
        <f t="shared" ca="1" si="4"/>
        <v>0</v>
      </c>
      <c r="H14" s="55">
        <f t="shared" ca="1" si="4"/>
        <v>0</v>
      </c>
      <c r="I14" s="55">
        <f t="shared" ca="1" si="4"/>
        <v>0</v>
      </c>
      <c r="J14" s="56">
        <f t="shared" ca="1" si="5"/>
        <v>0</v>
      </c>
    </row>
    <row r="15" spans="1:10" x14ac:dyDescent="0.25">
      <c r="A15" s="46" t="s">
        <v>34</v>
      </c>
      <c r="B15" s="46" t="s">
        <v>33</v>
      </c>
      <c r="C15" s="46" t="s">
        <v>32</v>
      </c>
      <c r="D15" s="62">
        <f t="shared" ca="1" si="3"/>
        <v>0</v>
      </c>
      <c r="E15" s="56" t="s">
        <v>167</v>
      </c>
      <c r="F15" s="55">
        <f t="shared" ca="1" si="4"/>
        <v>0</v>
      </c>
      <c r="G15" s="55">
        <f t="shared" ca="1" si="4"/>
        <v>0</v>
      </c>
      <c r="H15" s="55">
        <f t="shared" ca="1" si="4"/>
        <v>0</v>
      </c>
      <c r="I15" s="55">
        <f t="shared" ca="1" si="4"/>
        <v>0</v>
      </c>
      <c r="J15" s="56">
        <f t="shared" ca="1" si="5"/>
        <v>0</v>
      </c>
    </row>
    <row r="16" spans="1:10" x14ac:dyDescent="0.25">
      <c r="A16" s="46" t="s">
        <v>34</v>
      </c>
      <c r="B16" s="46" t="s">
        <v>36</v>
      </c>
      <c r="C16" s="46" t="s">
        <v>35</v>
      </c>
      <c r="D16" s="62">
        <f t="shared" ca="1" si="3"/>
        <v>0</v>
      </c>
      <c r="E16" s="56" t="s">
        <v>167</v>
      </c>
      <c r="F16" s="55">
        <f t="shared" ca="1" si="4"/>
        <v>0</v>
      </c>
      <c r="G16" s="55">
        <f t="shared" ca="1" si="4"/>
        <v>0</v>
      </c>
      <c r="H16" s="55">
        <f t="shared" ca="1" si="4"/>
        <v>0</v>
      </c>
      <c r="I16" s="55">
        <f t="shared" ca="1" si="4"/>
        <v>0</v>
      </c>
      <c r="J16" s="56">
        <f t="shared" ca="1" si="5"/>
        <v>0</v>
      </c>
    </row>
    <row r="17" spans="1:10" x14ac:dyDescent="0.25">
      <c r="A17" s="46" t="s">
        <v>27</v>
      </c>
      <c r="B17" s="46" t="s">
        <v>38</v>
      </c>
      <c r="C17" s="46" t="s">
        <v>37</v>
      </c>
      <c r="D17" s="62">
        <f t="shared" ca="1" si="3"/>
        <v>0</v>
      </c>
      <c r="E17" s="56" t="s">
        <v>167</v>
      </c>
      <c r="F17" s="55">
        <f t="shared" ca="1" si="4"/>
        <v>0</v>
      </c>
      <c r="G17" s="55">
        <f t="shared" ca="1" si="4"/>
        <v>0</v>
      </c>
      <c r="H17" s="55">
        <f t="shared" ca="1" si="4"/>
        <v>0</v>
      </c>
      <c r="I17" s="55">
        <f t="shared" ca="1" si="4"/>
        <v>0</v>
      </c>
      <c r="J17" s="56">
        <f t="shared" ca="1" si="5"/>
        <v>0</v>
      </c>
    </row>
    <row r="18" spans="1:10" x14ac:dyDescent="0.25">
      <c r="A18" s="84" t="s">
        <v>34</v>
      </c>
      <c r="B18" s="84" t="s">
        <v>40</v>
      </c>
      <c r="C18" s="84" t="s">
        <v>39</v>
      </c>
      <c r="D18" s="62">
        <f t="shared" ca="1" si="3"/>
        <v>0</v>
      </c>
      <c r="E18" s="85" t="s">
        <v>167</v>
      </c>
      <c r="F18" s="55">
        <f t="shared" ca="1" si="4"/>
        <v>0</v>
      </c>
      <c r="G18" s="55">
        <f t="shared" ca="1" si="4"/>
        <v>0</v>
      </c>
      <c r="H18" s="55">
        <f t="shared" ca="1" si="4"/>
        <v>0</v>
      </c>
      <c r="I18" s="55">
        <f t="shared" ca="1" si="4"/>
        <v>0</v>
      </c>
      <c r="J18" s="85">
        <f t="shared" ca="1" si="5"/>
        <v>0</v>
      </c>
    </row>
    <row r="19" spans="1:10" x14ac:dyDescent="0.25">
      <c r="A19" s="46" t="s">
        <v>43</v>
      </c>
      <c r="B19" s="46" t="s">
        <v>42</v>
      </c>
      <c r="C19" s="46" t="s">
        <v>41</v>
      </c>
      <c r="D19" s="62">
        <f t="shared" ca="1" si="3"/>
        <v>0</v>
      </c>
      <c r="E19" s="56" t="s">
        <v>167</v>
      </c>
      <c r="F19" s="55">
        <f t="shared" ca="1" si="4"/>
        <v>0</v>
      </c>
      <c r="G19" s="55">
        <f t="shared" ca="1" si="4"/>
        <v>0</v>
      </c>
      <c r="H19" s="55">
        <f t="shared" ca="1" si="4"/>
        <v>0</v>
      </c>
      <c r="I19" s="55">
        <f t="shared" ca="1" si="4"/>
        <v>0</v>
      </c>
      <c r="J19" s="56">
        <f t="shared" ca="1" si="5"/>
        <v>0</v>
      </c>
    </row>
    <row r="20" spans="1:10" x14ac:dyDescent="0.25">
      <c r="A20" s="46" t="s">
        <v>46</v>
      </c>
      <c r="B20" s="46" t="s">
        <v>45</v>
      </c>
      <c r="C20" s="46" t="s">
        <v>44</v>
      </c>
      <c r="D20" s="62">
        <f t="shared" ca="1" si="3"/>
        <v>0</v>
      </c>
      <c r="E20" s="56" t="s">
        <v>167</v>
      </c>
      <c r="F20" s="55">
        <f t="shared" ca="1" si="4"/>
        <v>0</v>
      </c>
      <c r="G20" s="55">
        <f t="shared" ca="1" si="4"/>
        <v>0</v>
      </c>
      <c r="H20" s="55">
        <f t="shared" ca="1" si="4"/>
        <v>0</v>
      </c>
      <c r="I20" s="55">
        <f t="shared" ca="1" si="4"/>
        <v>0</v>
      </c>
      <c r="J20" s="56">
        <f t="shared" ca="1" si="5"/>
        <v>0</v>
      </c>
    </row>
    <row r="21" spans="1:10" x14ac:dyDescent="0.25">
      <c r="A21" s="46" t="s">
        <v>43</v>
      </c>
      <c r="B21" s="46" t="s">
        <v>48</v>
      </c>
      <c r="C21" s="46" t="s">
        <v>47</v>
      </c>
      <c r="D21" s="62">
        <f t="shared" ca="1" si="3"/>
        <v>0</v>
      </c>
      <c r="E21" s="56" t="s">
        <v>167</v>
      </c>
      <c r="F21" s="55">
        <f t="shared" ca="1" si="4"/>
        <v>0</v>
      </c>
      <c r="G21" s="55">
        <f t="shared" ca="1" si="4"/>
        <v>0</v>
      </c>
      <c r="H21" s="55">
        <f t="shared" ca="1" si="4"/>
        <v>0</v>
      </c>
      <c r="I21" s="55">
        <f t="shared" ca="1" si="4"/>
        <v>0</v>
      </c>
      <c r="J21" s="56">
        <f t="shared" ca="1" si="5"/>
        <v>0</v>
      </c>
    </row>
    <row r="22" spans="1:10" x14ac:dyDescent="0.25">
      <c r="A22" s="46" t="s">
        <v>46</v>
      </c>
      <c r="B22" s="46" t="s">
        <v>50</v>
      </c>
      <c r="C22" s="46" t="s">
        <v>49</v>
      </c>
      <c r="D22" s="62">
        <f t="shared" ca="1" si="3"/>
        <v>0</v>
      </c>
      <c r="E22" s="56" t="s">
        <v>167</v>
      </c>
      <c r="F22" s="55">
        <f t="shared" ca="1" si="4"/>
        <v>0</v>
      </c>
      <c r="G22" s="55">
        <f t="shared" ca="1" si="4"/>
        <v>0</v>
      </c>
      <c r="H22" s="55">
        <f t="shared" ca="1" si="4"/>
        <v>0</v>
      </c>
      <c r="I22" s="55">
        <f t="shared" ca="1" si="4"/>
        <v>0</v>
      </c>
      <c r="J22" s="56">
        <f t="shared" ca="1" si="5"/>
        <v>0</v>
      </c>
    </row>
    <row r="23" spans="1:10" x14ac:dyDescent="0.25">
      <c r="A23" s="46" t="s">
        <v>46</v>
      </c>
      <c r="B23" s="46" t="s">
        <v>52</v>
      </c>
      <c r="C23" s="46" t="s">
        <v>51</v>
      </c>
      <c r="D23" s="62">
        <f t="shared" ca="1" si="3"/>
        <v>0</v>
      </c>
      <c r="E23" s="56" t="s">
        <v>167</v>
      </c>
      <c r="F23" s="55">
        <f t="shared" ca="1" si="4"/>
        <v>0</v>
      </c>
      <c r="G23" s="55">
        <f t="shared" ca="1" si="4"/>
        <v>0</v>
      </c>
      <c r="H23" s="55">
        <f t="shared" ca="1" si="4"/>
        <v>0</v>
      </c>
      <c r="I23" s="55">
        <f t="shared" ca="1" si="4"/>
        <v>0</v>
      </c>
      <c r="J23" s="56">
        <f t="shared" ca="1" si="5"/>
        <v>0</v>
      </c>
    </row>
    <row r="24" spans="1:10" x14ac:dyDescent="0.25">
      <c r="A24" s="46" t="s">
        <v>55</v>
      </c>
      <c r="B24" s="46" t="s">
        <v>54</v>
      </c>
      <c r="C24" s="46" t="s">
        <v>53</v>
      </c>
      <c r="D24" s="62">
        <f t="shared" ca="1" si="3"/>
        <v>0</v>
      </c>
      <c r="E24" s="56" t="s">
        <v>167</v>
      </c>
      <c r="F24" s="55">
        <f t="shared" ca="1" si="4"/>
        <v>0</v>
      </c>
      <c r="G24" s="55">
        <f t="shared" ca="1" si="4"/>
        <v>0</v>
      </c>
      <c r="H24" s="55">
        <f t="shared" ca="1" si="4"/>
        <v>0</v>
      </c>
      <c r="I24" s="55">
        <f t="shared" ca="1" si="4"/>
        <v>0</v>
      </c>
      <c r="J24" s="56">
        <f t="shared" ca="1" si="5"/>
        <v>0</v>
      </c>
    </row>
    <row r="25" spans="1:10" x14ac:dyDescent="0.25">
      <c r="A25" s="46" t="s">
        <v>46</v>
      </c>
      <c r="B25" s="46" t="s">
        <v>57</v>
      </c>
      <c r="C25" s="46" t="s">
        <v>56</v>
      </c>
      <c r="D25" s="62">
        <f t="shared" ca="1" si="3"/>
        <v>0</v>
      </c>
      <c r="E25" s="56" t="s">
        <v>167</v>
      </c>
      <c r="F25" s="55">
        <f t="shared" ca="1" si="4"/>
        <v>0</v>
      </c>
      <c r="G25" s="55">
        <f t="shared" ca="1" si="4"/>
        <v>0</v>
      </c>
      <c r="H25" s="55">
        <f t="shared" ca="1" si="4"/>
        <v>0</v>
      </c>
      <c r="I25" s="55">
        <f t="shared" ca="1" si="4"/>
        <v>0</v>
      </c>
      <c r="J25" s="56">
        <f t="shared" ca="1" si="5"/>
        <v>0</v>
      </c>
    </row>
    <row r="26" spans="1:10" x14ac:dyDescent="0.25">
      <c r="A26" s="46" t="s">
        <v>55</v>
      </c>
      <c r="B26" s="46" t="s">
        <v>59</v>
      </c>
      <c r="C26" s="46" t="s">
        <v>58</v>
      </c>
      <c r="D26" s="62">
        <f t="shared" ca="1" si="3"/>
        <v>0</v>
      </c>
      <c r="E26" s="56" t="s">
        <v>167</v>
      </c>
      <c r="F26" s="55">
        <f t="shared" ca="1" si="4"/>
        <v>0</v>
      </c>
      <c r="G26" s="55">
        <f t="shared" ca="1" si="4"/>
        <v>0</v>
      </c>
      <c r="H26" s="55">
        <f t="shared" ca="1" si="4"/>
        <v>0</v>
      </c>
      <c r="I26" s="55">
        <f t="shared" ca="1" si="4"/>
        <v>0</v>
      </c>
      <c r="J26" s="56">
        <f t="shared" ca="1" si="5"/>
        <v>0</v>
      </c>
    </row>
    <row r="27" spans="1:10" x14ac:dyDescent="0.25">
      <c r="A27" s="46" t="s">
        <v>55</v>
      </c>
      <c r="B27" s="46" t="s">
        <v>61</v>
      </c>
      <c r="C27" s="46" t="s">
        <v>60</v>
      </c>
      <c r="D27" s="62">
        <f t="shared" ca="1" si="3"/>
        <v>0</v>
      </c>
      <c r="E27" s="56" t="s">
        <v>167</v>
      </c>
      <c r="F27" s="55">
        <f t="shared" ca="1" si="4"/>
        <v>0</v>
      </c>
      <c r="G27" s="55">
        <f t="shared" ca="1" si="4"/>
        <v>0</v>
      </c>
      <c r="H27" s="55">
        <f t="shared" ca="1" si="4"/>
        <v>0</v>
      </c>
      <c r="I27" s="55">
        <f t="shared" ca="1" si="4"/>
        <v>0</v>
      </c>
      <c r="J27" s="56">
        <f t="shared" ca="1" si="5"/>
        <v>0</v>
      </c>
    </row>
    <row r="28" spans="1:10" x14ac:dyDescent="0.25">
      <c r="A28" s="46" t="s">
        <v>46</v>
      </c>
      <c r="B28" s="46" t="s">
        <v>63</v>
      </c>
      <c r="C28" s="46" t="s">
        <v>62</v>
      </c>
      <c r="D28" s="62">
        <f t="shared" ca="1" si="3"/>
        <v>0</v>
      </c>
      <c r="E28" s="56" t="s">
        <v>167</v>
      </c>
      <c r="F28" s="55">
        <f t="shared" ca="1" si="4"/>
        <v>0</v>
      </c>
      <c r="G28" s="55">
        <f t="shared" ca="1" si="4"/>
        <v>0</v>
      </c>
      <c r="H28" s="55">
        <f t="shared" ca="1" si="4"/>
        <v>0</v>
      </c>
      <c r="I28" s="55">
        <f t="shared" ca="1" si="4"/>
        <v>0</v>
      </c>
      <c r="J28" s="56">
        <f t="shared" ca="1" si="5"/>
        <v>0</v>
      </c>
    </row>
    <row r="29" spans="1:10" x14ac:dyDescent="0.25">
      <c r="A29" s="46" t="s">
        <v>55</v>
      </c>
      <c r="B29" s="46" t="s">
        <v>65</v>
      </c>
      <c r="C29" s="46" t="s">
        <v>64</v>
      </c>
      <c r="D29" s="62">
        <f t="shared" ca="1" si="3"/>
        <v>0</v>
      </c>
      <c r="E29" s="56" t="s">
        <v>167</v>
      </c>
      <c r="F29" s="55">
        <f t="shared" ca="1" si="4"/>
        <v>0</v>
      </c>
      <c r="G29" s="55">
        <f t="shared" ca="1" si="4"/>
        <v>0</v>
      </c>
      <c r="H29" s="55">
        <f t="shared" ca="1" si="4"/>
        <v>0</v>
      </c>
      <c r="I29" s="55">
        <f t="shared" ca="1" si="4"/>
        <v>0</v>
      </c>
      <c r="J29" s="56">
        <f t="shared" ca="1" si="5"/>
        <v>0</v>
      </c>
    </row>
    <row r="30" spans="1:10" x14ac:dyDescent="0.25">
      <c r="A30" s="46" t="s">
        <v>55</v>
      </c>
      <c r="B30" s="46" t="s">
        <v>67</v>
      </c>
      <c r="C30" s="46" t="s">
        <v>66</v>
      </c>
      <c r="D30" s="62">
        <f t="shared" ca="1" si="3"/>
        <v>0</v>
      </c>
      <c r="E30" s="56" t="s">
        <v>167</v>
      </c>
      <c r="F30" s="55">
        <f t="shared" ca="1" si="4"/>
        <v>0</v>
      </c>
      <c r="G30" s="55">
        <f t="shared" ca="1" si="4"/>
        <v>0</v>
      </c>
      <c r="H30" s="55">
        <f t="shared" ca="1" si="4"/>
        <v>0</v>
      </c>
      <c r="I30" s="55">
        <f t="shared" ca="1" si="4"/>
        <v>0</v>
      </c>
      <c r="J30" s="56">
        <f t="shared" ca="1" si="5"/>
        <v>0</v>
      </c>
    </row>
    <row r="31" spans="1:10" x14ac:dyDescent="0.25">
      <c r="A31" s="46" t="s">
        <v>55</v>
      </c>
      <c r="B31" s="46" t="s">
        <v>69</v>
      </c>
      <c r="C31" s="46" t="s">
        <v>68</v>
      </c>
      <c r="D31" s="62">
        <f t="shared" ca="1" si="3"/>
        <v>0</v>
      </c>
      <c r="E31" s="56" t="s">
        <v>167</v>
      </c>
      <c r="F31" s="55">
        <f t="shared" ca="1" si="4"/>
        <v>0</v>
      </c>
      <c r="G31" s="55">
        <f t="shared" ca="1" si="4"/>
        <v>0</v>
      </c>
      <c r="H31" s="55">
        <f t="shared" ca="1" si="4"/>
        <v>0</v>
      </c>
      <c r="I31" s="55">
        <f t="shared" ca="1" si="4"/>
        <v>0</v>
      </c>
      <c r="J31" s="56">
        <f t="shared" ca="1" si="5"/>
        <v>0</v>
      </c>
    </row>
    <row r="32" spans="1:10" x14ac:dyDescent="0.25">
      <c r="A32" s="46" t="s">
        <v>46</v>
      </c>
      <c r="B32" s="46" t="s">
        <v>71</v>
      </c>
      <c r="C32" s="46" t="s">
        <v>70</v>
      </c>
      <c r="D32" s="62">
        <f t="shared" ca="1" si="3"/>
        <v>0</v>
      </c>
      <c r="E32" s="56" t="s">
        <v>167</v>
      </c>
      <c r="F32" s="55">
        <f t="shared" ref="F32:I51" ca="1" si="6">IFERROR(SUMIFS(OFFSET(REL_D,,MATCH($F$1,IND,0)-1),REL_D,F$3,IF(LEFT($C32,1)="w",NwID,OrgID),$C32),"-")</f>
        <v>0</v>
      </c>
      <c r="G32" s="55">
        <f t="shared" ca="1" si="6"/>
        <v>0</v>
      </c>
      <c r="H32" s="55">
        <f t="shared" ca="1" si="6"/>
        <v>0</v>
      </c>
      <c r="I32" s="55">
        <f t="shared" ca="1" si="6"/>
        <v>0</v>
      </c>
      <c r="J32" s="56">
        <f t="shared" ca="1" si="5"/>
        <v>0</v>
      </c>
    </row>
    <row r="33" spans="1:10" x14ac:dyDescent="0.25">
      <c r="A33" s="46" t="s">
        <v>43</v>
      </c>
      <c r="B33" s="46" t="s">
        <v>73</v>
      </c>
      <c r="C33" s="46" t="s">
        <v>72</v>
      </c>
      <c r="D33" s="62">
        <f t="shared" ca="1" si="3"/>
        <v>0</v>
      </c>
      <c r="E33" s="56" t="s">
        <v>167</v>
      </c>
      <c r="F33" s="55">
        <f t="shared" ca="1" si="6"/>
        <v>0</v>
      </c>
      <c r="G33" s="55">
        <f t="shared" ca="1" si="6"/>
        <v>0</v>
      </c>
      <c r="H33" s="55">
        <f t="shared" ca="1" si="6"/>
        <v>0</v>
      </c>
      <c r="I33" s="55">
        <f t="shared" ca="1" si="6"/>
        <v>0</v>
      </c>
      <c r="J33" s="56">
        <f t="shared" ca="1" si="5"/>
        <v>0</v>
      </c>
    </row>
    <row r="34" spans="1:10" x14ac:dyDescent="0.25">
      <c r="A34" s="84" t="s">
        <v>43</v>
      </c>
      <c r="B34" s="84" t="s">
        <v>75</v>
      </c>
      <c r="C34" s="84" t="s">
        <v>74</v>
      </c>
      <c r="D34" s="62">
        <f t="shared" ca="1" si="3"/>
        <v>0</v>
      </c>
      <c r="E34" s="85" t="s">
        <v>167</v>
      </c>
      <c r="F34" s="55">
        <f t="shared" ca="1" si="6"/>
        <v>0</v>
      </c>
      <c r="G34" s="55">
        <f t="shared" ca="1" si="6"/>
        <v>0</v>
      </c>
      <c r="H34" s="55">
        <f t="shared" ca="1" si="6"/>
        <v>0</v>
      </c>
      <c r="I34" s="55">
        <f t="shared" ca="1" si="6"/>
        <v>0</v>
      </c>
      <c r="J34" s="85">
        <f t="shared" ca="1" si="5"/>
        <v>0</v>
      </c>
    </row>
    <row r="35" spans="1:10" x14ac:dyDescent="0.25">
      <c r="A35" s="84" t="s">
        <v>46</v>
      </c>
      <c r="B35" s="84" t="s">
        <v>77</v>
      </c>
      <c r="C35" s="84" t="s">
        <v>76</v>
      </c>
      <c r="D35" s="62">
        <f t="shared" ca="1" si="3"/>
        <v>0</v>
      </c>
      <c r="E35" s="85" t="s">
        <v>167</v>
      </c>
      <c r="F35" s="55">
        <f t="shared" ca="1" si="6"/>
        <v>0</v>
      </c>
      <c r="G35" s="55">
        <f t="shared" ca="1" si="6"/>
        <v>0</v>
      </c>
      <c r="H35" s="55">
        <f t="shared" ca="1" si="6"/>
        <v>0</v>
      </c>
      <c r="I35" s="55">
        <f t="shared" ca="1" si="6"/>
        <v>0</v>
      </c>
      <c r="J35" s="85">
        <f t="shared" ca="1" si="5"/>
        <v>0</v>
      </c>
    </row>
    <row r="36" spans="1:10" x14ac:dyDescent="0.25">
      <c r="A36" s="46" t="s">
        <v>80</v>
      </c>
      <c r="B36" s="46" t="s">
        <v>79</v>
      </c>
      <c r="C36" s="46" t="s">
        <v>78</v>
      </c>
      <c r="D36" s="62">
        <f t="shared" ca="1" si="3"/>
        <v>0</v>
      </c>
      <c r="E36" s="56" t="s">
        <v>167</v>
      </c>
      <c r="F36" s="55">
        <f t="shared" ca="1" si="6"/>
        <v>0</v>
      </c>
      <c r="G36" s="55">
        <f t="shared" ca="1" si="6"/>
        <v>0</v>
      </c>
      <c r="H36" s="55">
        <f t="shared" ca="1" si="6"/>
        <v>0</v>
      </c>
      <c r="I36" s="55">
        <f t="shared" ca="1" si="6"/>
        <v>0</v>
      </c>
      <c r="J36" s="56">
        <f t="shared" ca="1" si="5"/>
        <v>0</v>
      </c>
    </row>
    <row r="37" spans="1:10" x14ac:dyDescent="0.25">
      <c r="A37" s="46" t="s">
        <v>80</v>
      </c>
      <c r="B37" s="46" t="s">
        <v>82</v>
      </c>
      <c r="C37" s="46" t="s">
        <v>81</v>
      </c>
      <c r="D37" s="62">
        <f t="shared" ca="1" si="3"/>
        <v>0</v>
      </c>
      <c r="E37" s="56" t="s">
        <v>167</v>
      </c>
      <c r="F37" s="55">
        <f t="shared" ca="1" si="6"/>
        <v>0</v>
      </c>
      <c r="G37" s="55">
        <f t="shared" ca="1" si="6"/>
        <v>0</v>
      </c>
      <c r="H37" s="55">
        <f t="shared" ca="1" si="6"/>
        <v>0</v>
      </c>
      <c r="I37" s="55">
        <f t="shared" ca="1" si="6"/>
        <v>0</v>
      </c>
      <c r="J37" s="56">
        <f t="shared" ca="1" si="5"/>
        <v>0</v>
      </c>
    </row>
    <row r="38" spans="1:10" x14ac:dyDescent="0.25">
      <c r="A38" s="46" t="s">
        <v>80</v>
      </c>
      <c r="B38" s="46" t="s">
        <v>84</v>
      </c>
      <c r="C38" s="46" t="s">
        <v>83</v>
      </c>
      <c r="D38" s="62">
        <f t="shared" ca="1" si="3"/>
        <v>0</v>
      </c>
      <c r="E38" s="56" t="s">
        <v>167</v>
      </c>
      <c r="F38" s="55">
        <f t="shared" ca="1" si="6"/>
        <v>0</v>
      </c>
      <c r="G38" s="55">
        <f t="shared" ca="1" si="6"/>
        <v>0</v>
      </c>
      <c r="H38" s="55">
        <f t="shared" ca="1" si="6"/>
        <v>0</v>
      </c>
      <c r="I38" s="55">
        <f t="shared" ca="1" si="6"/>
        <v>0</v>
      </c>
      <c r="J38" s="56">
        <f t="shared" ca="1" si="5"/>
        <v>0</v>
      </c>
    </row>
    <row r="39" spans="1:10" x14ac:dyDescent="0.25">
      <c r="A39" s="46" t="s">
        <v>34</v>
      </c>
      <c r="B39" s="46" t="s">
        <v>86</v>
      </c>
      <c r="C39" s="46" t="s">
        <v>85</v>
      </c>
      <c r="D39" s="62">
        <f t="shared" ca="1" si="3"/>
        <v>0</v>
      </c>
      <c r="E39" s="56" t="s">
        <v>167</v>
      </c>
      <c r="F39" s="55">
        <f t="shared" ca="1" si="6"/>
        <v>0</v>
      </c>
      <c r="G39" s="55">
        <f t="shared" ca="1" si="6"/>
        <v>0</v>
      </c>
      <c r="H39" s="55">
        <f t="shared" ca="1" si="6"/>
        <v>0</v>
      </c>
      <c r="I39" s="55">
        <f t="shared" ca="1" si="6"/>
        <v>0</v>
      </c>
      <c r="J39" s="56">
        <f t="shared" ca="1" si="5"/>
        <v>0</v>
      </c>
    </row>
    <row r="40" spans="1:10" x14ac:dyDescent="0.25">
      <c r="A40" s="46" t="s">
        <v>80</v>
      </c>
      <c r="B40" s="46" t="s">
        <v>88</v>
      </c>
      <c r="C40" s="46" t="s">
        <v>87</v>
      </c>
      <c r="D40" s="62">
        <f t="shared" ca="1" si="3"/>
        <v>0</v>
      </c>
      <c r="E40" s="56" t="s">
        <v>167</v>
      </c>
      <c r="F40" s="55">
        <f t="shared" ca="1" si="6"/>
        <v>0</v>
      </c>
      <c r="G40" s="55">
        <f t="shared" ca="1" si="6"/>
        <v>0</v>
      </c>
      <c r="H40" s="55">
        <f t="shared" ca="1" si="6"/>
        <v>0</v>
      </c>
      <c r="I40" s="55">
        <f t="shared" ca="1" si="6"/>
        <v>0</v>
      </c>
      <c r="J40" s="56">
        <f t="shared" ca="1" si="5"/>
        <v>0</v>
      </c>
    </row>
    <row r="41" spans="1:10" x14ac:dyDescent="0.25">
      <c r="A41" s="46" t="s">
        <v>91</v>
      </c>
      <c r="B41" s="46" t="s">
        <v>90</v>
      </c>
      <c r="C41" s="46" t="s">
        <v>89</v>
      </c>
      <c r="D41" s="62">
        <f t="shared" ca="1" si="3"/>
        <v>0</v>
      </c>
      <c r="E41" s="56" t="s">
        <v>167</v>
      </c>
      <c r="F41" s="55">
        <f t="shared" ca="1" si="6"/>
        <v>0</v>
      </c>
      <c r="G41" s="55">
        <f t="shared" ca="1" si="6"/>
        <v>0</v>
      </c>
      <c r="H41" s="55">
        <f t="shared" ca="1" si="6"/>
        <v>0</v>
      </c>
      <c r="I41" s="55">
        <f t="shared" ca="1" si="6"/>
        <v>0</v>
      </c>
      <c r="J41" s="56">
        <f t="shared" ca="1" si="5"/>
        <v>0</v>
      </c>
    </row>
    <row r="42" spans="1:10" x14ac:dyDescent="0.25">
      <c r="A42" s="46" t="s">
        <v>34</v>
      </c>
      <c r="B42" s="46" t="s">
        <v>93</v>
      </c>
      <c r="C42" s="46" t="s">
        <v>92</v>
      </c>
      <c r="D42" s="62">
        <f t="shared" ca="1" si="3"/>
        <v>0</v>
      </c>
      <c r="E42" s="56" t="s">
        <v>167</v>
      </c>
      <c r="F42" s="55">
        <f t="shared" ca="1" si="6"/>
        <v>0</v>
      </c>
      <c r="G42" s="55">
        <f t="shared" ca="1" si="6"/>
        <v>0</v>
      </c>
      <c r="H42" s="55">
        <f t="shared" ca="1" si="6"/>
        <v>0</v>
      </c>
      <c r="I42" s="55">
        <f t="shared" ca="1" si="6"/>
        <v>0</v>
      </c>
      <c r="J42" s="56">
        <f t="shared" ca="1" si="5"/>
        <v>0</v>
      </c>
    </row>
    <row r="43" spans="1:10" x14ac:dyDescent="0.25">
      <c r="A43" s="46" t="s">
        <v>91</v>
      </c>
      <c r="B43" s="46" t="s">
        <v>95</v>
      </c>
      <c r="C43" s="46" t="s">
        <v>94</v>
      </c>
      <c r="D43" s="62">
        <f t="shared" ca="1" si="3"/>
        <v>0</v>
      </c>
      <c r="E43" s="56" t="s">
        <v>167</v>
      </c>
      <c r="F43" s="55">
        <f t="shared" ca="1" si="6"/>
        <v>0</v>
      </c>
      <c r="G43" s="55">
        <f t="shared" ca="1" si="6"/>
        <v>0</v>
      </c>
      <c r="H43" s="55">
        <f t="shared" ca="1" si="6"/>
        <v>0</v>
      </c>
      <c r="I43" s="55">
        <f t="shared" ca="1" si="6"/>
        <v>0</v>
      </c>
      <c r="J43" s="56">
        <f t="shared" ca="1" si="5"/>
        <v>0</v>
      </c>
    </row>
    <row r="44" spans="1:10" x14ac:dyDescent="0.25">
      <c r="A44" s="46" t="s">
        <v>91</v>
      </c>
      <c r="B44" s="46" t="s">
        <v>97</v>
      </c>
      <c r="C44" s="46" t="s">
        <v>96</v>
      </c>
      <c r="D44" s="62">
        <f t="shared" ca="1" si="3"/>
        <v>0</v>
      </c>
      <c r="E44" s="56" t="s">
        <v>167</v>
      </c>
      <c r="F44" s="55">
        <f t="shared" ca="1" si="6"/>
        <v>0</v>
      </c>
      <c r="G44" s="55">
        <f t="shared" ca="1" si="6"/>
        <v>0</v>
      </c>
      <c r="H44" s="55">
        <f t="shared" ca="1" si="6"/>
        <v>0</v>
      </c>
      <c r="I44" s="55">
        <f t="shared" ca="1" si="6"/>
        <v>0</v>
      </c>
      <c r="J44" s="56">
        <f t="shared" ca="1" si="5"/>
        <v>0</v>
      </c>
    </row>
    <row r="45" spans="1:10" x14ac:dyDescent="0.25">
      <c r="A45" s="46" t="s">
        <v>91</v>
      </c>
      <c r="B45" s="46" t="s">
        <v>99</v>
      </c>
      <c r="C45" s="46" t="s">
        <v>98</v>
      </c>
      <c r="D45" s="62">
        <f t="shared" ca="1" si="3"/>
        <v>0</v>
      </c>
      <c r="E45" s="56" t="s">
        <v>167</v>
      </c>
      <c r="F45" s="55">
        <f t="shared" ca="1" si="6"/>
        <v>0</v>
      </c>
      <c r="G45" s="55">
        <f t="shared" ca="1" si="6"/>
        <v>0</v>
      </c>
      <c r="H45" s="55">
        <f t="shared" ca="1" si="6"/>
        <v>0</v>
      </c>
      <c r="I45" s="55">
        <f t="shared" ca="1" si="6"/>
        <v>0</v>
      </c>
      <c r="J45" s="56">
        <f t="shared" ca="1" si="5"/>
        <v>0</v>
      </c>
    </row>
    <row r="46" spans="1:10" x14ac:dyDescent="0.25">
      <c r="A46" s="46" t="s">
        <v>34</v>
      </c>
      <c r="B46" s="46" t="s">
        <v>101</v>
      </c>
      <c r="C46" s="46" t="s">
        <v>100</v>
      </c>
      <c r="D46" s="62">
        <f t="shared" ca="1" si="3"/>
        <v>0</v>
      </c>
      <c r="E46" s="56" t="s">
        <v>167</v>
      </c>
      <c r="F46" s="55">
        <f t="shared" ca="1" si="6"/>
        <v>0</v>
      </c>
      <c r="G46" s="55">
        <f t="shared" ca="1" si="6"/>
        <v>0</v>
      </c>
      <c r="H46" s="55">
        <f t="shared" ca="1" si="6"/>
        <v>0</v>
      </c>
      <c r="I46" s="55">
        <f t="shared" ca="1" si="6"/>
        <v>0</v>
      </c>
      <c r="J46" s="56">
        <f t="shared" ca="1" si="5"/>
        <v>0</v>
      </c>
    </row>
    <row r="47" spans="1:10" x14ac:dyDescent="0.25">
      <c r="A47" s="46" t="s">
        <v>91</v>
      </c>
      <c r="B47" s="46" t="s">
        <v>103</v>
      </c>
      <c r="C47" s="46" t="s">
        <v>102</v>
      </c>
      <c r="D47" s="62">
        <f t="shared" ca="1" si="3"/>
        <v>0</v>
      </c>
      <c r="E47" s="56" t="s">
        <v>167</v>
      </c>
      <c r="F47" s="55">
        <f t="shared" ca="1" si="6"/>
        <v>0</v>
      </c>
      <c r="G47" s="55">
        <f t="shared" ca="1" si="6"/>
        <v>0</v>
      </c>
      <c r="H47" s="55">
        <f t="shared" ca="1" si="6"/>
        <v>0</v>
      </c>
      <c r="I47" s="55">
        <f t="shared" ca="1" si="6"/>
        <v>0</v>
      </c>
      <c r="J47" s="56">
        <f t="shared" ca="1" si="5"/>
        <v>0</v>
      </c>
    </row>
    <row r="48" spans="1:10" x14ac:dyDescent="0.25">
      <c r="A48" s="46" t="s">
        <v>34</v>
      </c>
      <c r="B48" s="46" t="s">
        <v>105</v>
      </c>
      <c r="C48" s="46" t="s">
        <v>104</v>
      </c>
      <c r="D48" s="62">
        <f t="shared" ca="1" si="3"/>
        <v>0</v>
      </c>
      <c r="E48" s="56" t="s">
        <v>167</v>
      </c>
      <c r="F48" s="55">
        <f t="shared" ca="1" si="6"/>
        <v>0</v>
      </c>
      <c r="G48" s="55">
        <f t="shared" ca="1" si="6"/>
        <v>0</v>
      </c>
      <c r="H48" s="55">
        <f t="shared" ca="1" si="6"/>
        <v>0</v>
      </c>
      <c r="I48" s="55">
        <f t="shared" ca="1" si="6"/>
        <v>0</v>
      </c>
      <c r="J48" s="56">
        <f t="shared" ca="1" si="5"/>
        <v>0</v>
      </c>
    </row>
    <row r="49" spans="1:10" x14ac:dyDescent="0.25">
      <c r="A49" s="46" t="s">
        <v>80</v>
      </c>
      <c r="B49" s="46" t="s">
        <v>107</v>
      </c>
      <c r="C49" s="46" t="s">
        <v>106</v>
      </c>
      <c r="D49" s="62">
        <f t="shared" ca="1" si="3"/>
        <v>0</v>
      </c>
      <c r="E49" s="56" t="s">
        <v>167</v>
      </c>
      <c r="F49" s="55">
        <f t="shared" ca="1" si="6"/>
        <v>0</v>
      </c>
      <c r="G49" s="55">
        <f t="shared" ca="1" si="6"/>
        <v>0</v>
      </c>
      <c r="H49" s="55">
        <f t="shared" ca="1" si="6"/>
        <v>0</v>
      </c>
      <c r="I49" s="55">
        <f t="shared" ca="1" si="6"/>
        <v>0</v>
      </c>
      <c r="J49" s="56">
        <f ca="1">SUM(F49:I49)</f>
        <v>0</v>
      </c>
    </row>
    <row r="50" spans="1:10" x14ac:dyDescent="0.25">
      <c r="A50" s="84" t="s">
        <v>34</v>
      </c>
      <c r="B50" s="84" t="s">
        <v>109</v>
      </c>
      <c r="C50" s="84" t="s">
        <v>108</v>
      </c>
      <c r="D50" s="62">
        <f t="shared" ca="1" si="3"/>
        <v>0</v>
      </c>
      <c r="E50" s="85" t="s">
        <v>167</v>
      </c>
      <c r="F50" s="55">
        <f t="shared" ca="1" si="6"/>
        <v>0</v>
      </c>
      <c r="G50" s="55">
        <f t="shared" ca="1" si="6"/>
        <v>0</v>
      </c>
      <c r="H50" s="55">
        <f t="shared" ca="1" si="6"/>
        <v>0</v>
      </c>
      <c r="I50" s="55">
        <f t="shared" ca="1" si="6"/>
        <v>0</v>
      </c>
      <c r="J50" s="85">
        <f t="shared" ca="1" si="5"/>
        <v>0</v>
      </c>
    </row>
    <row r="51" spans="1:10" x14ac:dyDescent="0.25">
      <c r="A51" s="84" t="s">
        <v>34</v>
      </c>
      <c r="B51" s="84" t="s">
        <v>111</v>
      </c>
      <c r="C51" s="84" t="s">
        <v>110</v>
      </c>
      <c r="D51" s="62">
        <f t="shared" ca="1" si="3"/>
        <v>0</v>
      </c>
      <c r="E51" s="85" t="s">
        <v>167</v>
      </c>
      <c r="F51" s="55">
        <f t="shared" ca="1" si="6"/>
        <v>0</v>
      </c>
      <c r="G51" s="55">
        <f t="shared" ca="1" si="6"/>
        <v>0</v>
      </c>
      <c r="H51" s="55">
        <f t="shared" ca="1" si="6"/>
        <v>0</v>
      </c>
      <c r="I51" s="55">
        <f t="shared" ca="1" si="6"/>
        <v>0</v>
      </c>
      <c r="J51" s="85">
        <f t="shared" ca="1" si="5"/>
        <v>0</v>
      </c>
    </row>
    <row r="52" spans="1:10" x14ac:dyDescent="0.25">
      <c r="A52" s="57"/>
      <c r="B52" s="57"/>
      <c r="C52" s="57" t="s">
        <v>125</v>
      </c>
      <c r="D52" s="59">
        <f ca="1">SUM(D12:D51)</f>
        <v>0</v>
      </c>
      <c r="E52" s="59"/>
      <c r="F52" s="63">
        <f ca="1">SUM(F12:F51)</f>
        <v>0</v>
      </c>
      <c r="G52" s="60">
        <f ca="1">SUM(G12:G51)</f>
        <v>0</v>
      </c>
      <c r="H52" s="60">
        <f ca="1">SUM(H12:H51)</f>
        <v>0</v>
      </c>
      <c r="I52" s="60">
        <f ca="1">SUM(I12:I51)</f>
        <v>0</v>
      </c>
      <c r="J52" s="63">
        <f ca="1">SUM(J12:J51)</f>
        <v>0</v>
      </c>
    </row>
    <row r="54" spans="1:10" x14ac:dyDescent="0.25">
      <c r="A54" s="87"/>
      <c r="B54" s="89" t="s">
        <v>168</v>
      </c>
      <c r="C54" s="88"/>
      <c r="D54" s="87"/>
      <c r="E54" s="87"/>
      <c r="F54" s="87"/>
      <c r="G54" s="87"/>
      <c r="H54" s="87"/>
      <c r="I54" s="87"/>
      <c r="J54" s="87"/>
    </row>
  </sheetData>
  <pageMargins left="0.7" right="0.7" top="0.75" bottom="0.75" header="0.3" footer="0.3"/>
  <ignoredErrors>
    <ignoredError sqref="D11" formulaRange="1"/>
    <ignoredError sqref="J11" formula="1"/>
    <ignoredError sqref="E11:I11" formula="1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>
    <tabColor rgb="FF00B0F0"/>
  </sheetPr>
  <dimension ref="A1:J54"/>
  <sheetViews>
    <sheetView workbookViewId="0">
      <selection activeCell="E1" sqref="E1"/>
    </sheetView>
  </sheetViews>
  <sheetFormatPr defaultRowHeight="15" x14ac:dyDescent="0.25"/>
  <cols>
    <col min="2" max="2" width="46.7109375" bestFit="1" customWidth="1"/>
  </cols>
  <sheetData>
    <row r="1" spans="1:9" x14ac:dyDescent="0.25">
      <c r="A1" s="45" t="s">
        <v>153</v>
      </c>
      <c r="B1" s="46"/>
      <c r="C1" s="46"/>
      <c r="D1" s="47" t="s">
        <v>116</v>
      </c>
      <c r="E1" s="47" t="s">
        <v>134</v>
      </c>
      <c r="F1" s="47"/>
      <c r="G1" s="47"/>
      <c r="H1" s="47"/>
      <c r="I1" s="47" t="s">
        <v>152</v>
      </c>
    </row>
    <row r="2" spans="1:9" x14ac:dyDescent="0.25">
      <c r="A2" s="48" t="s">
        <v>138</v>
      </c>
      <c r="B2" s="48" t="s">
        <v>139</v>
      </c>
      <c r="C2" s="48" t="s">
        <v>140</v>
      </c>
      <c r="D2" s="49" t="s">
        <v>141</v>
      </c>
      <c r="E2" s="50" t="s">
        <v>143</v>
      </c>
      <c r="F2" s="49" t="s">
        <v>144</v>
      </c>
      <c r="G2" s="49" t="s">
        <v>145</v>
      </c>
      <c r="H2" s="49" t="s">
        <v>146</v>
      </c>
      <c r="I2" s="50" t="s">
        <v>147</v>
      </c>
    </row>
    <row r="3" spans="1:9" x14ac:dyDescent="0.25">
      <c r="A3" s="51"/>
      <c r="B3" s="51"/>
      <c r="C3" s="51"/>
      <c r="D3" s="52">
        <v>43647</v>
      </c>
      <c r="E3" s="52">
        <v>43647</v>
      </c>
      <c r="F3" s="52">
        <v>43739</v>
      </c>
      <c r="G3" s="52">
        <v>43831</v>
      </c>
      <c r="H3" s="52">
        <v>43922</v>
      </c>
      <c r="I3" s="54"/>
    </row>
    <row r="4" spans="1:9" x14ac:dyDescent="0.25">
      <c r="A4" s="46" t="s">
        <v>34</v>
      </c>
      <c r="B4" s="46" t="str">
        <f>VLOOKUP(A4,Practice!$A$1:$E$48,2,0)</f>
        <v>Chingford/ Walthamstow</v>
      </c>
      <c r="C4" s="46" t="s">
        <v>34</v>
      </c>
      <c r="D4" s="62">
        <f t="shared" ref="D4:D10" ca="1" si="0">IFERROR(SUMIFS(OFFSET(REL_D,,MATCH($D$1,IND,0)-1),REL_D,D$3,IF(LEFT($C4,1)="w",NwID,OrgID),$C4),"-")</f>
        <v>0</v>
      </c>
      <c r="E4" s="46">
        <f t="shared" ref="E4:H10" ca="1" si="1">IFERROR(SUMIFS(OFFSET(REL_D,,MATCH($E$1,IND,0)-1),REL_D,E$3,IF(LEFT($C4,1)="w",NwID,OrgID),$C4),"-")</f>
        <v>0</v>
      </c>
      <c r="F4" s="46">
        <f t="shared" ca="1" si="1"/>
        <v>0</v>
      </c>
      <c r="G4" s="46">
        <f t="shared" ca="1" si="1"/>
        <v>0</v>
      </c>
      <c r="H4" s="46">
        <f t="shared" ca="1" si="1"/>
        <v>0</v>
      </c>
      <c r="I4" s="56">
        <f ca="1">SUM(E4:H4)</f>
        <v>0</v>
      </c>
    </row>
    <row r="5" spans="1:9" x14ac:dyDescent="0.25">
      <c r="A5" s="46" t="s">
        <v>27</v>
      </c>
      <c r="B5" s="46" t="str">
        <f>VLOOKUP(A5,Practice!$A$1:$E$48,2,0)</f>
        <v>Chingford E4</v>
      </c>
      <c r="C5" s="46" t="s">
        <v>27</v>
      </c>
      <c r="D5" s="62">
        <f t="shared" ca="1" si="0"/>
        <v>0</v>
      </c>
      <c r="E5" s="46">
        <f t="shared" ca="1" si="1"/>
        <v>0</v>
      </c>
      <c r="F5" s="46">
        <f t="shared" ca="1" si="1"/>
        <v>0</v>
      </c>
      <c r="G5" s="46">
        <f t="shared" ca="1" si="1"/>
        <v>0</v>
      </c>
      <c r="H5" s="46">
        <f t="shared" ca="1" si="1"/>
        <v>0</v>
      </c>
      <c r="I5" s="56">
        <f t="shared" ref="I5:I10" ca="1" si="2">SUM(E5:H5)</f>
        <v>0</v>
      </c>
    </row>
    <row r="6" spans="1:9" x14ac:dyDescent="0.25">
      <c r="A6" s="46" t="s">
        <v>43</v>
      </c>
      <c r="B6" s="46" t="str">
        <f>VLOOKUP(A6,Practice!$A$1:$E$48,2,0)</f>
        <v>Leyton Collaborative</v>
      </c>
      <c r="C6" s="46" t="s">
        <v>43</v>
      </c>
      <c r="D6" s="62">
        <f t="shared" ca="1" si="0"/>
        <v>0</v>
      </c>
      <c r="E6" s="46">
        <f t="shared" ca="1" si="1"/>
        <v>0</v>
      </c>
      <c r="F6" s="46">
        <f t="shared" ca="1" si="1"/>
        <v>0</v>
      </c>
      <c r="G6" s="46">
        <f t="shared" ca="1" si="1"/>
        <v>0</v>
      </c>
      <c r="H6" s="46">
        <f t="shared" ca="1" si="1"/>
        <v>0</v>
      </c>
      <c r="I6" s="56">
        <f t="shared" ca="1" si="2"/>
        <v>0</v>
      </c>
    </row>
    <row r="7" spans="1:9" x14ac:dyDescent="0.25">
      <c r="A7" s="46" t="s">
        <v>46</v>
      </c>
      <c r="B7" s="46" t="str">
        <f>VLOOKUP(A7,Practice!$A$1:$E$48,2,0)</f>
        <v>Forest Integrated Health</v>
      </c>
      <c r="C7" s="46" t="s">
        <v>46</v>
      </c>
      <c r="D7" s="62">
        <f t="shared" ca="1" si="0"/>
        <v>0</v>
      </c>
      <c r="E7" s="46">
        <f t="shared" ca="1" si="1"/>
        <v>0</v>
      </c>
      <c r="F7" s="46">
        <f t="shared" ca="1" si="1"/>
        <v>0</v>
      </c>
      <c r="G7" s="46">
        <f t="shared" ca="1" si="1"/>
        <v>0</v>
      </c>
      <c r="H7" s="46">
        <f t="shared" ca="1" si="1"/>
        <v>0</v>
      </c>
      <c r="I7" s="56">
        <f t="shared" ca="1" si="2"/>
        <v>0</v>
      </c>
    </row>
    <row r="8" spans="1:9" x14ac:dyDescent="0.25">
      <c r="A8" s="46" t="s">
        <v>55</v>
      </c>
      <c r="B8" s="46" t="str">
        <f>VLOOKUP(A8,Practice!$A$1:$E$48,2,0)</f>
        <v>South Leytonstone</v>
      </c>
      <c r="C8" s="46" t="s">
        <v>55</v>
      </c>
      <c r="D8" s="62">
        <f t="shared" ca="1" si="0"/>
        <v>0</v>
      </c>
      <c r="E8" s="46">
        <f t="shared" ca="1" si="1"/>
        <v>0</v>
      </c>
      <c r="F8" s="46">
        <f t="shared" ca="1" si="1"/>
        <v>0</v>
      </c>
      <c r="G8" s="46">
        <f t="shared" ca="1" si="1"/>
        <v>0</v>
      </c>
      <c r="H8" s="46">
        <f t="shared" ca="1" si="1"/>
        <v>0</v>
      </c>
      <c r="I8" s="56">
        <f t="shared" ca="1" si="2"/>
        <v>0</v>
      </c>
    </row>
    <row r="9" spans="1:9" x14ac:dyDescent="0.25">
      <c r="A9" s="46" t="s">
        <v>80</v>
      </c>
      <c r="B9" s="46" t="str">
        <f>VLOOKUP(A9,Practice!$A$1:$E$48,2,0)</f>
        <v>Central Walthamstow</v>
      </c>
      <c r="C9" s="46" t="s">
        <v>80</v>
      </c>
      <c r="D9" s="62">
        <f t="shared" ca="1" si="0"/>
        <v>0</v>
      </c>
      <c r="E9" s="46">
        <f t="shared" ca="1" si="1"/>
        <v>0</v>
      </c>
      <c r="F9" s="46">
        <f t="shared" ca="1" si="1"/>
        <v>0</v>
      </c>
      <c r="G9" s="46">
        <f t="shared" ca="1" si="1"/>
        <v>0</v>
      </c>
      <c r="H9" s="46">
        <f t="shared" ca="1" si="1"/>
        <v>0</v>
      </c>
      <c r="I9" s="56">
        <f t="shared" ca="1" si="2"/>
        <v>0</v>
      </c>
    </row>
    <row r="10" spans="1:9" x14ac:dyDescent="0.25">
      <c r="A10" s="46" t="s">
        <v>91</v>
      </c>
      <c r="B10" s="46" t="str">
        <f>VLOOKUP(A10,Practice!$A$1:$E$48,2,0)</f>
        <v>Walthamstow West</v>
      </c>
      <c r="C10" s="46" t="s">
        <v>91</v>
      </c>
      <c r="D10" s="62">
        <f t="shared" ca="1" si="0"/>
        <v>0</v>
      </c>
      <c r="E10" s="46">
        <f t="shared" ca="1" si="1"/>
        <v>0</v>
      </c>
      <c r="F10" s="46">
        <f t="shared" ca="1" si="1"/>
        <v>0</v>
      </c>
      <c r="G10" s="46">
        <f t="shared" ca="1" si="1"/>
        <v>0</v>
      </c>
      <c r="H10" s="46">
        <f t="shared" ca="1" si="1"/>
        <v>0</v>
      </c>
      <c r="I10" s="56">
        <f t="shared" ca="1" si="2"/>
        <v>0</v>
      </c>
    </row>
    <row r="11" spans="1:9" x14ac:dyDescent="0.25">
      <c r="A11" s="57"/>
      <c r="B11" s="57"/>
      <c r="C11" s="57" t="s">
        <v>125</v>
      </c>
      <c r="D11" s="58">
        <f t="shared" ref="D11:I11" ca="1" si="3">SUM(D4:D10)</f>
        <v>0</v>
      </c>
      <c r="E11" s="59">
        <f t="shared" ca="1" si="3"/>
        <v>0</v>
      </c>
      <c r="F11" s="60">
        <f t="shared" ca="1" si="3"/>
        <v>0</v>
      </c>
      <c r="G11" s="60">
        <f t="shared" ca="1" si="3"/>
        <v>0</v>
      </c>
      <c r="H11" s="61">
        <f t="shared" ca="1" si="3"/>
        <v>0</v>
      </c>
      <c r="I11" s="59">
        <f t="shared" ca="1" si="3"/>
        <v>0</v>
      </c>
    </row>
    <row r="12" spans="1:9" x14ac:dyDescent="0.25">
      <c r="A12" s="46" t="s">
        <v>27</v>
      </c>
      <c r="B12" s="46" t="s">
        <v>26</v>
      </c>
      <c r="C12" s="46" t="s">
        <v>25</v>
      </c>
      <c r="D12" s="62">
        <f t="shared" ref="D12:D51" ca="1" si="4">IFERROR(SUMIFS(OFFSET(REL_D,,MATCH($D$1,IND,0)-1),REL_D,D$3,IF(LEFT($C12,1)="w",NwID,OrgID),$C12),"-")</f>
        <v>0</v>
      </c>
      <c r="E12" s="55">
        <f t="shared" ref="E12:H31" ca="1" si="5">IFERROR(SUMIFS(OFFSET(REL_D,,MATCH($E$1,IND,0)-1),REL_D,E$3,IF(LEFT($C12,1)="w",NwID,OrgID),$C12),"-")</f>
        <v>0</v>
      </c>
      <c r="F12" s="55">
        <f t="shared" ca="1" si="5"/>
        <v>0</v>
      </c>
      <c r="G12" s="55">
        <f t="shared" ca="1" si="5"/>
        <v>0</v>
      </c>
      <c r="H12" s="55">
        <f t="shared" ca="1" si="5"/>
        <v>0</v>
      </c>
      <c r="I12" s="56">
        <f t="shared" ref="I12:I51" ca="1" si="6">SUM(E12:H12)</f>
        <v>0</v>
      </c>
    </row>
    <row r="13" spans="1:9" x14ac:dyDescent="0.25">
      <c r="A13" s="46" t="s">
        <v>27</v>
      </c>
      <c r="B13" s="46" t="s">
        <v>29</v>
      </c>
      <c r="C13" s="46" t="s">
        <v>28</v>
      </c>
      <c r="D13" s="62">
        <f t="shared" ca="1" si="4"/>
        <v>0</v>
      </c>
      <c r="E13" s="55">
        <f t="shared" ca="1" si="5"/>
        <v>0</v>
      </c>
      <c r="F13" s="55">
        <f t="shared" ca="1" si="5"/>
        <v>0</v>
      </c>
      <c r="G13" s="55">
        <f t="shared" ca="1" si="5"/>
        <v>0</v>
      </c>
      <c r="H13" s="55">
        <f t="shared" ca="1" si="5"/>
        <v>0</v>
      </c>
      <c r="I13" s="56">
        <f t="shared" ca="1" si="6"/>
        <v>0</v>
      </c>
    </row>
    <row r="14" spans="1:9" x14ac:dyDescent="0.25">
      <c r="A14" s="46" t="s">
        <v>27</v>
      </c>
      <c r="B14" s="46" t="s">
        <v>31</v>
      </c>
      <c r="C14" s="46" t="s">
        <v>30</v>
      </c>
      <c r="D14" s="62">
        <f t="shared" ca="1" si="4"/>
        <v>0</v>
      </c>
      <c r="E14" s="55">
        <f t="shared" ca="1" si="5"/>
        <v>0</v>
      </c>
      <c r="F14" s="55">
        <f t="shared" ca="1" si="5"/>
        <v>0</v>
      </c>
      <c r="G14" s="55">
        <f t="shared" ca="1" si="5"/>
        <v>0</v>
      </c>
      <c r="H14" s="55">
        <f t="shared" ca="1" si="5"/>
        <v>0</v>
      </c>
      <c r="I14" s="56">
        <f t="shared" ca="1" si="6"/>
        <v>0</v>
      </c>
    </row>
    <row r="15" spans="1:9" x14ac:dyDescent="0.25">
      <c r="A15" s="46" t="s">
        <v>34</v>
      </c>
      <c r="B15" s="46" t="s">
        <v>33</v>
      </c>
      <c r="C15" s="46" t="s">
        <v>32</v>
      </c>
      <c r="D15" s="62">
        <f t="shared" ca="1" si="4"/>
        <v>0</v>
      </c>
      <c r="E15" s="55">
        <f t="shared" ca="1" si="5"/>
        <v>0</v>
      </c>
      <c r="F15" s="55">
        <f t="shared" ca="1" si="5"/>
        <v>0</v>
      </c>
      <c r="G15" s="55">
        <f t="shared" ca="1" si="5"/>
        <v>0</v>
      </c>
      <c r="H15" s="55">
        <f t="shared" ca="1" si="5"/>
        <v>0</v>
      </c>
      <c r="I15" s="56">
        <f t="shared" ca="1" si="6"/>
        <v>0</v>
      </c>
    </row>
    <row r="16" spans="1:9" x14ac:dyDescent="0.25">
      <c r="A16" s="46" t="s">
        <v>34</v>
      </c>
      <c r="B16" s="46" t="s">
        <v>36</v>
      </c>
      <c r="C16" s="46" t="s">
        <v>35</v>
      </c>
      <c r="D16" s="62">
        <f t="shared" ca="1" si="4"/>
        <v>0</v>
      </c>
      <c r="E16" s="55">
        <f t="shared" ca="1" si="5"/>
        <v>0</v>
      </c>
      <c r="F16" s="55">
        <f t="shared" ca="1" si="5"/>
        <v>0</v>
      </c>
      <c r="G16" s="55">
        <f t="shared" ca="1" si="5"/>
        <v>0</v>
      </c>
      <c r="H16" s="55">
        <f t="shared" ca="1" si="5"/>
        <v>0</v>
      </c>
      <c r="I16" s="56">
        <f t="shared" ca="1" si="6"/>
        <v>0</v>
      </c>
    </row>
    <row r="17" spans="1:9" x14ac:dyDescent="0.25">
      <c r="A17" s="46" t="s">
        <v>27</v>
      </c>
      <c r="B17" s="46" t="s">
        <v>38</v>
      </c>
      <c r="C17" s="46" t="s">
        <v>37</v>
      </c>
      <c r="D17" s="62">
        <f t="shared" ca="1" si="4"/>
        <v>0</v>
      </c>
      <c r="E17" s="55">
        <f t="shared" ca="1" si="5"/>
        <v>0</v>
      </c>
      <c r="F17" s="55">
        <f t="shared" ca="1" si="5"/>
        <v>0</v>
      </c>
      <c r="G17" s="55">
        <f t="shared" ca="1" si="5"/>
        <v>0</v>
      </c>
      <c r="H17" s="55">
        <f t="shared" ca="1" si="5"/>
        <v>0</v>
      </c>
      <c r="I17" s="56">
        <f t="shared" ca="1" si="6"/>
        <v>0</v>
      </c>
    </row>
    <row r="18" spans="1:9" x14ac:dyDescent="0.25">
      <c r="A18" s="46" t="s">
        <v>34</v>
      </c>
      <c r="B18" s="46" t="s">
        <v>40</v>
      </c>
      <c r="C18" s="46" t="s">
        <v>39</v>
      </c>
      <c r="D18" s="62">
        <f t="shared" ca="1" si="4"/>
        <v>0</v>
      </c>
      <c r="E18" s="55">
        <f t="shared" ca="1" si="5"/>
        <v>0</v>
      </c>
      <c r="F18" s="55">
        <f t="shared" ca="1" si="5"/>
        <v>0</v>
      </c>
      <c r="G18" s="55">
        <f t="shared" ca="1" si="5"/>
        <v>0</v>
      </c>
      <c r="H18" s="55">
        <f t="shared" ca="1" si="5"/>
        <v>0</v>
      </c>
      <c r="I18" s="56">
        <f t="shared" ca="1" si="6"/>
        <v>0</v>
      </c>
    </row>
    <row r="19" spans="1:9" x14ac:dyDescent="0.25">
      <c r="A19" s="46" t="s">
        <v>43</v>
      </c>
      <c r="B19" s="46" t="s">
        <v>42</v>
      </c>
      <c r="C19" s="46" t="s">
        <v>41</v>
      </c>
      <c r="D19" s="62">
        <f t="shared" ca="1" si="4"/>
        <v>0</v>
      </c>
      <c r="E19" s="55">
        <f t="shared" ca="1" si="5"/>
        <v>0</v>
      </c>
      <c r="F19" s="55">
        <f t="shared" ca="1" si="5"/>
        <v>0</v>
      </c>
      <c r="G19" s="55">
        <f t="shared" ca="1" si="5"/>
        <v>0</v>
      </c>
      <c r="H19" s="55">
        <f t="shared" ca="1" si="5"/>
        <v>0</v>
      </c>
      <c r="I19" s="56">
        <f t="shared" ca="1" si="6"/>
        <v>0</v>
      </c>
    </row>
    <row r="20" spans="1:9" x14ac:dyDescent="0.25">
      <c r="A20" s="46" t="s">
        <v>46</v>
      </c>
      <c r="B20" s="46" t="s">
        <v>45</v>
      </c>
      <c r="C20" s="46" t="s">
        <v>44</v>
      </c>
      <c r="D20" s="62">
        <f t="shared" ca="1" si="4"/>
        <v>0</v>
      </c>
      <c r="E20" s="55">
        <f t="shared" ca="1" si="5"/>
        <v>0</v>
      </c>
      <c r="F20" s="55">
        <f t="shared" ca="1" si="5"/>
        <v>0</v>
      </c>
      <c r="G20" s="55">
        <f t="shared" ca="1" si="5"/>
        <v>0</v>
      </c>
      <c r="H20" s="55">
        <f t="shared" ca="1" si="5"/>
        <v>0</v>
      </c>
      <c r="I20" s="56">
        <f t="shared" ca="1" si="6"/>
        <v>0</v>
      </c>
    </row>
    <row r="21" spans="1:9" x14ac:dyDescent="0.25">
      <c r="A21" s="46" t="s">
        <v>43</v>
      </c>
      <c r="B21" s="46" t="s">
        <v>48</v>
      </c>
      <c r="C21" s="46" t="s">
        <v>47</v>
      </c>
      <c r="D21" s="62">
        <f t="shared" ca="1" si="4"/>
        <v>0</v>
      </c>
      <c r="E21" s="55">
        <f t="shared" ca="1" si="5"/>
        <v>0</v>
      </c>
      <c r="F21" s="55">
        <f t="shared" ca="1" si="5"/>
        <v>0</v>
      </c>
      <c r="G21" s="55">
        <f t="shared" ca="1" si="5"/>
        <v>0</v>
      </c>
      <c r="H21" s="55">
        <f t="shared" ca="1" si="5"/>
        <v>0</v>
      </c>
      <c r="I21" s="56">
        <f t="shared" ca="1" si="6"/>
        <v>0</v>
      </c>
    </row>
    <row r="22" spans="1:9" x14ac:dyDescent="0.25">
      <c r="A22" s="46" t="s">
        <v>46</v>
      </c>
      <c r="B22" s="46" t="s">
        <v>50</v>
      </c>
      <c r="C22" s="46" t="s">
        <v>49</v>
      </c>
      <c r="D22" s="62">
        <f t="shared" ca="1" si="4"/>
        <v>0</v>
      </c>
      <c r="E22" s="55">
        <f t="shared" ca="1" si="5"/>
        <v>0</v>
      </c>
      <c r="F22" s="55">
        <f t="shared" ca="1" si="5"/>
        <v>0</v>
      </c>
      <c r="G22" s="55">
        <f t="shared" ca="1" si="5"/>
        <v>0</v>
      </c>
      <c r="H22" s="55">
        <f t="shared" ca="1" si="5"/>
        <v>0</v>
      </c>
      <c r="I22" s="56">
        <f t="shared" ca="1" si="6"/>
        <v>0</v>
      </c>
    </row>
    <row r="23" spans="1:9" x14ac:dyDescent="0.25">
      <c r="A23" s="46" t="s">
        <v>46</v>
      </c>
      <c r="B23" s="46" t="s">
        <v>52</v>
      </c>
      <c r="C23" s="46" t="s">
        <v>51</v>
      </c>
      <c r="D23" s="62">
        <f t="shared" ca="1" si="4"/>
        <v>0</v>
      </c>
      <c r="E23" s="55">
        <f t="shared" ca="1" si="5"/>
        <v>0</v>
      </c>
      <c r="F23" s="55">
        <f t="shared" ca="1" si="5"/>
        <v>0</v>
      </c>
      <c r="G23" s="55">
        <f t="shared" ca="1" si="5"/>
        <v>0</v>
      </c>
      <c r="H23" s="55">
        <f t="shared" ca="1" si="5"/>
        <v>0</v>
      </c>
      <c r="I23" s="56">
        <f t="shared" ca="1" si="6"/>
        <v>0</v>
      </c>
    </row>
    <row r="24" spans="1:9" x14ac:dyDescent="0.25">
      <c r="A24" s="46" t="s">
        <v>55</v>
      </c>
      <c r="B24" s="46" t="s">
        <v>54</v>
      </c>
      <c r="C24" s="46" t="s">
        <v>53</v>
      </c>
      <c r="D24" s="62">
        <f t="shared" ca="1" si="4"/>
        <v>0</v>
      </c>
      <c r="E24" s="55">
        <f t="shared" ca="1" si="5"/>
        <v>0</v>
      </c>
      <c r="F24" s="55">
        <f t="shared" ca="1" si="5"/>
        <v>0</v>
      </c>
      <c r="G24" s="55">
        <f t="shared" ca="1" si="5"/>
        <v>0</v>
      </c>
      <c r="H24" s="55">
        <f t="shared" ca="1" si="5"/>
        <v>0</v>
      </c>
      <c r="I24" s="56">
        <f t="shared" ca="1" si="6"/>
        <v>0</v>
      </c>
    </row>
    <row r="25" spans="1:9" x14ac:dyDescent="0.25">
      <c r="A25" s="46" t="s">
        <v>46</v>
      </c>
      <c r="B25" s="46" t="s">
        <v>57</v>
      </c>
      <c r="C25" s="46" t="s">
        <v>56</v>
      </c>
      <c r="D25" s="62">
        <f t="shared" ca="1" si="4"/>
        <v>0</v>
      </c>
      <c r="E25" s="55">
        <f t="shared" ca="1" si="5"/>
        <v>0</v>
      </c>
      <c r="F25" s="55">
        <f t="shared" ca="1" si="5"/>
        <v>0</v>
      </c>
      <c r="G25" s="55">
        <f t="shared" ca="1" si="5"/>
        <v>0</v>
      </c>
      <c r="H25" s="55">
        <f t="shared" ca="1" si="5"/>
        <v>0</v>
      </c>
      <c r="I25" s="56">
        <f t="shared" ca="1" si="6"/>
        <v>0</v>
      </c>
    </row>
    <row r="26" spans="1:9" x14ac:dyDescent="0.25">
      <c r="A26" s="46" t="s">
        <v>55</v>
      </c>
      <c r="B26" s="46" t="s">
        <v>59</v>
      </c>
      <c r="C26" s="46" t="s">
        <v>58</v>
      </c>
      <c r="D26" s="62">
        <f t="shared" ca="1" si="4"/>
        <v>0</v>
      </c>
      <c r="E26" s="55">
        <f t="shared" ca="1" si="5"/>
        <v>0</v>
      </c>
      <c r="F26" s="55">
        <f t="shared" ca="1" si="5"/>
        <v>0</v>
      </c>
      <c r="G26" s="55">
        <f t="shared" ca="1" si="5"/>
        <v>0</v>
      </c>
      <c r="H26" s="55">
        <f t="shared" ca="1" si="5"/>
        <v>0</v>
      </c>
      <c r="I26" s="56">
        <f t="shared" ca="1" si="6"/>
        <v>0</v>
      </c>
    </row>
    <row r="27" spans="1:9" x14ac:dyDescent="0.25">
      <c r="A27" s="46" t="s">
        <v>55</v>
      </c>
      <c r="B27" s="46" t="s">
        <v>61</v>
      </c>
      <c r="C27" s="46" t="s">
        <v>60</v>
      </c>
      <c r="D27" s="62">
        <f t="shared" ca="1" si="4"/>
        <v>0</v>
      </c>
      <c r="E27" s="55">
        <f t="shared" ca="1" si="5"/>
        <v>0</v>
      </c>
      <c r="F27" s="55">
        <f t="shared" ca="1" si="5"/>
        <v>0</v>
      </c>
      <c r="G27" s="55">
        <f t="shared" ca="1" si="5"/>
        <v>0</v>
      </c>
      <c r="H27" s="55">
        <f t="shared" ca="1" si="5"/>
        <v>0</v>
      </c>
      <c r="I27" s="56">
        <f t="shared" ca="1" si="6"/>
        <v>0</v>
      </c>
    </row>
    <row r="28" spans="1:9" x14ac:dyDescent="0.25">
      <c r="A28" s="46" t="s">
        <v>46</v>
      </c>
      <c r="B28" s="46" t="s">
        <v>63</v>
      </c>
      <c r="C28" s="46" t="s">
        <v>62</v>
      </c>
      <c r="D28" s="62">
        <f t="shared" ca="1" si="4"/>
        <v>0</v>
      </c>
      <c r="E28" s="55">
        <f t="shared" ca="1" si="5"/>
        <v>0</v>
      </c>
      <c r="F28" s="55">
        <f t="shared" ca="1" si="5"/>
        <v>0</v>
      </c>
      <c r="G28" s="55">
        <f t="shared" ca="1" si="5"/>
        <v>0</v>
      </c>
      <c r="H28" s="55">
        <f t="shared" ca="1" si="5"/>
        <v>0</v>
      </c>
      <c r="I28" s="56">
        <f t="shared" ca="1" si="6"/>
        <v>0</v>
      </c>
    </row>
    <row r="29" spans="1:9" x14ac:dyDescent="0.25">
      <c r="A29" s="46" t="s">
        <v>55</v>
      </c>
      <c r="B29" s="46" t="s">
        <v>65</v>
      </c>
      <c r="C29" s="46" t="s">
        <v>64</v>
      </c>
      <c r="D29" s="62">
        <f t="shared" ca="1" si="4"/>
        <v>0</v>
      </c>
      <c r="E29" s="55">
        <f t="shared" ca="1" si="5"/>
        <v>0</v>
      </c>
      <c r="F29" s="55">
        <f t="shared" ca="1" si="5"/>
        <v>0</v>
      </c>
      <c r="G29" s="55">
        <f t="shared" ca="1" si="5"/>
        <v>0</v>
      </c>
      <c r="H29" s="55">
        <f t="shared" ca="1" si="5"/>
        <v>0</v>
      </c>
      <c r="I29" s="56">
        <f t="shared" ca="1" si="6"/>
        <v>0</v>
      </c>
    </row>
    <row r="30" spans="1:9" x14ac:dyDescent="0.25">
      <c r="A30" s="46" t="s">
        <v>55</v>
      </c>
      <c r="B30" s="46" t="s">
        <v>67</v>
      </c>
      <c r="C30" s="46" t="s">
        <v>66</v>
      </c>
      <c r="D30" s="62">
        <f t="shared" ca="1" si="4"/>
        <v>0</v>
      </c>
      <c r="E30" s="55">
        <f t="shared" ca="1" si="5"/>
        <v>0</v>
      </c>
      <c r="F30" s="55">
        <f t="shared" ca="1" si="5"/>
        <v>0</v>
      </c>
      <c r="G30" s="55">
        <f t="shared" ca="1" si="5"/>
        <v>0</v>
      </c>
      <c r="H30" s="55">
        <f t="shared" ca="1" si="5"/>
        <v>0</v>
      </c>
      <c r="I30" s="56">
        <f t="shared" ca="1" si="6"/>
        <v>0</v>
      </c>
    </row>
    <row r="31" spans="1:9" x14ac:dyDescent="0.25">
      <c r="A31" s="46" t="s">
        <v>55</v>
      </c>
      <c r="B31" s="46" t="s">
        <v>69</v>
      </c>
      <c r="C31" s="46" t="s">
        <v>68</v>
      </c>
      <c r="D31" s="62">
        <f t="shared" ca="1" si="4"/>
        <v>0</v>
      </c>
      <c r="E31" s="55">
        <f t="shared" ca="1" si="5"/>
        <v>0</v>
      </c>
      <c r="F31" s="55">
        <f t="shared" ca="1" si="5"/>
        <v>0</v>
      </c>
      <c r="G31" s="55">
        <f t="shared" ca="1" si="5"/>
        <v>0</v>
      </c>
      <c r="H31" s="55">
        <f t="shared" ca="1" si="5"/>
        <v>0</v>
      </c>
      <c r="I31" s="56">
        <f t="shared" ca="1" si="6"/>
        <v>0</v>
      </c>
    </row>
    <row r="32" spans="1:9" x14ac:dyDescent="0.25">
      <c r="A32" s="46" t="s">
        <v>46</v>
      </c>
      <c r="B32" s="46" t="s">
        <v>71</v>
      </c>
      <c r="C32" s="46" t="s">
        <v>70</v>
      </c>
      <c r="D32" s="62">
        <f t="shared" ca="1" si="4"/>
        <v>0</v>
      </c>
      <c r="E32" s="55">
        <f t="shared" ref="E32:H51" ca="1" si="7">IFERROR(SUMIFS(OFFSET(REL_D,,MATCH($E$1,IND,0)-1),REL_D,E$3,IF(LEFT($C32,1)="w",NwID,OrgID),$C32),"-")</f>
        <v>0</v>
      </c>
      <c r="F32" s="55">
        <f t="shared" ca="1" si="7"/>
        <v>0</v>
      </c>
      <c r="G32" s="55">
        <f t="shared" ca="1" si="7"/>
        <v>0</v>
      </c>
      <c r="H32" s="55">
        <f t="shared" ca="1" si="7"/>
        <v>0</v>
      </c>
      <c r="I32" s="56">
        <f t="shared" ca="1" si="6"/>
        <v>0</v>
      </c>
    </row>
    <row r="33" spans="1:9" x14ac:dyDescent="0.25">
      <c r="A33" s="46" t="s">
        <v>43</v>
      </c>
      <c r="B33" s="46" t="s">
        <v>73</v>
      </c>
      <c r="C33" s="46" t="s">
        <v>72</v>
      </c>
      <c r="D33" s="62">
        <f t="shared" ca="1" si="4"/>
        <v>0</v>
      </c>
      <c r="E33" s="55">
        <f t="shared" ca="1" si="7"/>
        <v>0</v>
      </c>
      <c r="F33" s="55">
        <f t="shared" ca="1" si="7"/>
        <v>0</v>
      </c>
      <c r="G33" s="55">
        <f t="shared" ca="1" si="7"/>
        <v>0</v>
      </c>
      <c r="H33" s="55">
        <f t="shared" ca="1" si="7"/>
        <v>0</v>
      </c>
      <c r="I33" s="56">
        <f t="shared" ca="1" si="6"/>
        <v>0</v>
      </c>
    </row>
    <row r="34" spans="1:9" x14ac:dyDescent="0.25">
      <c r="A34" s="46" t="s">
        <v>43</v>
      </c>
      <c r="B34" s="46" t="s">
        <v>75</v>
      </c>
      <c r="C34" s="46" t="s">
        <v>74</v>
      </c>
      <c r="D34" s="62">
        <f t="shared" ca="1" si="4"/>
        <v>0</v>
      </c>
      <c r="E34" s="55">
        <f t="shared" ca="1" si="7"/>
        <v>0</v>
      </c>
      <c r="F34" s="55">
        <f t="shared" ca="1" si="7"/>
        <v>0</v>
      </c>
      <c r="G34" s="55">
        <f t="shared" ca="1" si="7"/>
        <v>0</v>
      </c>
      <c r="H34" s="55">
        <f t="shared" ca="1" si="7"/>
        <v>0</v>
      </c>
      <c r="I34" s="56">
        <f t="shared" ca="1" si="6"/>
        <v>0</v>
      </c>
    </row>
    <row r="35" spans="1:9" x14ac:dyDescent="0.25">
      <c r="A35" s="46" t="s">
        <v>46</v>
      </c>
      <c r="B35" s="46" t="s">
        <v>77</v>
      </c>
      <c r="C35" s="46" t="s">
        <v>76</v>
      </c>
      <c r="D35" s="62">
        <f t="shared" ca="1" si="4"/>
        <v>0</v>
      </c>
      <c r="E35" s="55">
        <f t="shared" ca="1" si="7"/>
        <v>0</v>
      </c>
      <c r="F35" s="55">
        <f t="shared" ca="1" si="7"/>
        <v>0</v>
      </c>
      <c r="G35" s="55">
        <f t="shared" ca="1" si="7"/>
        <v>0</v>
      </c>
      <c r="H35" s="55">
        <f t="shared" ca="1" si="7"/>
        <v>0</v>
      </c>
      <c r="I35" s="56">
        <f t="shared" ca="1" si="6"/>
        <v>0</v>
      </c>
    </row>
    <row r="36" spans="1:9" x14ac:dyDescent="0.25">
      <c r="A36" s="46" t="s">
        <v>80</v>
      </c>
      <c r="B36" s="46" t="s">
        <v>79</v>
      </c>
      <c r="C36" s="46" t="s">
        <v>78</v>
      </c>
      <c r="D36" s="62">
        <f t="shared" ca="1" si="4"/>
        <v>0</v>
      </c>
      <c r="E36" s="55">
        <f t="shared" ca="1" si="7"/>
        <v>0</v>
      </c>
      <c r="F36" s="55">
        <f t="shared" ca="1" si="7"/>
        <v>0</v>
      </c>
      <c r="G36" s="55">
        <f t="shared" ca="1" si="7"/>
        <v>0</v>
      </c>
      <c r="H36" s="55">
        <f t="shared" ca="1" si="7"/>
        <v>0</v>
      </c>
      <c r="I36" s="56">
        <f t="shared" ca="1" si="6"/>
        <v>0</v>
      </c>
    </row>
    <row r="37" spans="1:9" x14ac:dyDescent="0.25">
      <c r="A37" s="46" t="s">
        <v>80</v>
      </c>
      <c r="B37" s="46" t="s">
        <v>82</v>
      </c>
      <c r="C37" s="46" t="s">
        <v>81</v>
      </c>
      <c r="D37" s="62">
        <f t="shared" ca="1" si="4"/>
        <v>0</v>
      </c>
      <c r="E37" s="55">
        <f t="shared" ca="1" si="7"/>
        <v>0</v>
      </c>
      <c r="F37" s="55">
        <f t="shared" ca="1" si="7"/>
        <v>0</v>
      </c>
      <c r="G37" s="55">
        <f t="shared" ca="1" si="7"/>
        <v>0</v>
      </c>
      <c r="H37" s="55">
        <f t="shared" ca="1" si="7"/>
        <v>0</v>
      </c>
      <c r="I37" s="56">
        <f t="shared" ca="1" si="6"/>
        <v>0</v>
      </c>
    </row>
    <row r="38" spans="1:9" x14ac:dyDescent="0.25">
      <c r="A38" s="46" t="s">
        <v>80</v>
      </c>
      <c r="B38" s="46" t="s">
        <v>84</v>
      </c>
      <c r="C38" s="46" t="s">
        <v>83</v>
      </c>
      <c r="D38" s="62">
        <f t="shared" ca="1" si="4"/>
        <v>0</v>
      </c>
      <c r="E38" s="55">
        <f t="shared" ca="1" si="7"/>
        <v>0</v>
      </c>
      <c r="F38" s="55">
        <f t="shared" ca="1" si="7"/>
        <v>0</v>
      </c>
      <c r="G38" s="55">
        <f t="shared" ca="1" si="7"/>
        <v>0</v>
      </c>
      <c r="H38" s="55">
        <f t="shared" ca="1" si="7"/>
        <v>0</v>
      </c>
      <c r="I38" s="56">
        <f t="shared" ca="1" si="6"/>
        <v>0</v>
      </c>
    </row>
    <row r="39" spans="1:9" x14ac:dyDescent="0.25">
      <c r="A39" s="46" t="s">
        <v>34</v>
      </c>
      <c r="B39" s="46" t="s">
        <v>86</v>
      </c>
      <c r="C39" s="46" t="s">
        <v>85</v>
      </c>
      <c r="D39" s="62">
        <f t="shared" ca="1" si="4"/>
        <v>0</v>
      </c>
      <c r="E39" s="55">
        <f t="shared" ca="1" si="7"/>
        <v>0</v>
      </c>
      <c r="F39" s="55">
        <f t="shared" ca="1" si="7"/>
        <v>0</v>
      </c>
      <c r="G39" s="55">
        <f t="shared" ca="1" si="7"/>
        <v>0</v>
      </c>
      <c r="H39" s="55">
        <f t="shared" ca="1" si="7"/>
        <v>0</v>
      </c>
      <c r="I39" s="56">
        <f t="shared" ca="1" si="6"/>
        <v>0</v>
      </c>
    </row>
    <row r="40" spans="1:9" x14ac:dyDescent="0.25">
      <c r="A40" s="46" t="s">
        <v>80</v>
      </c>
      <c r="B40" s="46" t="s">
        <v>88</v>
      </c>
      <c r="C40" s="46" t="s">
        <v>87</v>
      </c>
      <c r="D40" s="62">
        <f t="shared" ca="1" si="4"/>
        <v>0</v>
      </c>
      <c r="E40" s="55">
        <f t="shared" ca="1" si="7"/>
        <v>0</v>
      </c>
      <c r="F40" s="55">
        <f t="shared" ca="1" si="7"/>
        <v>0</v>
      </c>
      <c r="G40" s="55">
        <f t="shared" ca="1" si="7"/>
        <v>0</v>
      </c>
      <c r="H40" s="55">
        <f t="shared" ca="1" si="7"/>
        <v>0</v>
      </c>
      <c r="I40" s="56">
        <f t="shared" ca="1" si="6"/>
        <v>0</v>
      </c>
    </row>
    <row r="41" spans="1:9" x14ac:dyDescent="0.25">
      <c r="A41" s="46" t="s">
        <v>91</v>
      </c>
      <c r="B41" s="46" t="s">
        <v>90</v>
      </c>
      <c r="C41" s="46" t="s">
        <v>89</v>
      </c>
      <c r="D41" s="62">
        <f t="shared" ca="1" si="4"/>
        <v>0</v>
      </c>
      <c r="E41" s="55">
        <f t="shared" ca="1" si="7"/>
        <v>0</v>
      </c>
      <c r="F41" s="55">
        <f t="shared" ca="1" si="7"/>
        <v>0</v>
      </c>
      <c r="G41" s="55">
        <f t="shared" ca="1" si="7"/>
        <v>0</v>
      </c>
      <c r="H41" s="55">
        <f t="shared" ca="1" si="7"/>
        <v>0</v>
      </c>
      <c r="I41" s="56">
        <f t="shared" ca="1" si="6"/>
        <v>0</v>
      </c>
    </row>
    <row r="42" spans="1:9" x14ac:dyDescent="0.25">
      <c r="A42" s="46" t="s">
        <v>34</v>
      </c>
      <c r="B42" s="46" t="s">
        <v>93</v>
      </c>
      <c r="C42" s="46" t="s">
        <v>92</v>
      </c>
      <c r="D42" s="62">
        <f t="shared" ca="1" si="4"/>
        <v>0</v>
      </c>
      <c r="E42" s="55">
        <f t="shared" ca="1" si="7"/>
        <v>0</v>
      </c>
      <c r="F42" s="55">
        <f t="shared" ca="1" si="7"/>
        <v>0</v>
      </c>
      <c r="G42" s="55">
        <f t="shared" ca="1" si="7"/>
        <v>0</v>
      </c>
      <c r="H42" s="55">
        <f t="shared" ca="1" si="7"/>
        <v>0</v>
      </c>
      <c r="I42" s="56">
        <f t="shared" ca="1" si="6"/>
        <v>0</v>
      </c>
    </row>
    <row r="43" spans="1:9" x14ac:dyDescent="0.25">
      <c r="A43" s="46" t="s">
        <v>91</v>
      </c>
      <c r="B43" s="46" t="s">
        <v>95</v>
      </c>
      <c r="C43" s="46" t="s">
        <v>94</v>
      </c>
      <c r="D43" s="62">
        <f t="shared" ca="1" si="4"/>
        <v>0</v>
      </c>
      <c r="E43" s="55">
        <f t="shared" ca="1" si="7"/>
        <v>0</v>
      </c>
      <c r="F43" s="55">
        <f t="shared" ca="1" si="7"/>
        <v>0</v>
      </c>
      <c r="G43" s="55">
        <f t="shared" ca="1" si="7"/>
        <v>0</v>
      </c>
      <c r="H43" s="55">
        <f t="shared" ca="1" si="7"/>
        <v>0</v>
      </c>
      <c r="I43" s="56">
        <f t="shared" ca="1" si="6"/>
        <v>0</v>
      </c>
    </row>
    <row r="44" spans="1:9" x14ac:dyDescent="0.25">
      <c r="A44" s="46" t="s">
        <v>91</v>
      </c>
      <c r="B44" s="46" t="s">
        <v>97</v>
      </c>
      <c r="C44" s="46" t="s">
        <v>96</v>
      </c>
      <c r="D44" s="62">
        <f t="shared" ca="1" si="4"/>
        <v>0</v>
      </c>
      <c r="E44" s="55">
        <f t="shared" ca="1" si="7"/>
        <v>0</v>
      </c>
      <c r="F44" s="55">
        <f t="shared" ca="1" si="7"/>
        <v>0</v>
      </c>
      <c r="G44" s="55">
        <f t="shared" ca="1" si="7"/>
        <v>0</v>
      </c>
      <c r="H44" s="55">
        <f t="shared" ca="1" si="7"/>
        <v>0</v>
      </c>
      <c r="I44" s="56">
        <f t="shared" ca="1" si="6"/>
        <v>0</v>
      </c>
    </row>
    <row r="45" spans="1:9" x14ac:dyDescent="0.25">
      <c r="A45" s="46" t="s">
        <v>91</v>
      </c>
      <c r="B45" s="46" t="s">
        <v>99</v>
      </c>
      <c r="C45" s="46" t="s">
        <v>98</v>
      </c>
      <c r="D45" s="62">
        <f t="shared" ca="1" si="4"/>
        <v>0</v>
      </c>
      <c r="E45" s="55">
        <f t="shared" ca="1" si="7"/>
        <v>0</v>
      </c>
      <c r="F45" s="55">
        <f t="shared" ca="1" si="7"/>
        <v>0</v>
      </c>
      <c r="G45" s="55">
        <f t="shared" ca="1" si="7"/>
        <v>0</v>
      </c>
      <c r="H45" s="55">
        <f t="shared" ca="1" si="7"/>
        <v>0</v>
      </c>
      <c r="I45" s="56">
        <f t="shared" ca="1" si="6"/>
        <v>0</v>
      </c>
    </row>
    <row r="46" spans="1:9" x14ac:dyDescent="0.25">
      <c r="A46" s="46" t="s">
        <v>34</v>
      </c>
      <c r="B46" s="46" t="s">
        <v>101</v>
      </c>
      <c r="C46" s="46" t="s">
        <v>100</v>
      </c>
      <c r="D46" s="62">
        <f t="shared" ca="1" si="4"/>
        <v>0</v>
      </c>
      <c r="E46" s="55">
        <f t="shared" ca="1" si="7"/>
        <v>0</v>
      </c>
      <c r="F46" s="55">
        <f t="shared" ca="1" si="7"/>
        <v>0</v>
      </c>
      <c r="G46" s="55">
        <f t="shared" ca="1" si="7"/>
        <v>0</v>
      </c>
      <c r="H46" s="55">
        <f t="shared" ca="1" si="7"/>
        <v>0</v>
      </c>
      <c r="I46" s="56">
        <f t="shared" ca="1" si="6"/>
        <v>0</v>
      </c>
    </row>
    <row r="47" spans="1:9" x14ac:dyDescent="0.25">
      <c r="A47" s="46" t="s">
        <v>91</v>
      </c>
      <c r="B47" s="46" t="s">
        <v>103</v>
      </c>
      <c r="C47" s="46" t="s">
        <v>102</v>
      </c>
      <c r="D47" s="62">
        <f t="shared" ca="1" si="4"/>
        <v>0</v>
      </c>
      <c r="E47" s="55">
        <f t="shared" ca="1" si="7"/>
        <v>0</v>
      </c>
      <c r="F47" s="55">
        <f t="shared" ca="1" si="7"/>
        <v>0</v>
      </c>
      <c r="G47" s="55">
        <f t="shared" ca="1" si="7"/>
        <v>0</v>
      </c>
      <c r="H47" s="55">
        <f t="shared" ca="1" si="7"/>
        <v>0</v>
      </c>
      <c r="I47" s="56">
        <f t="shared" ca="1" si="6"/>
        <v>0</v>
      </c>
    </row>
    <row r="48" spans="1:9" x14ac:dyDescent="0.25">
      <c r="A48" s="46" t="s">
        <v>34</v>
      </c>
      <c r="B48" s="46" t="s">
        <v>105</v>
      </c>
      <c r="C48" s="46" t="s">
        <v>104</v>
      </c>
      <c r="D48" s="62">
        <f t="shared" ca="1" si="4"/>
        <v>0</v>
      </c>
      <c r="E48" s="55">
        <f t="shared" ca="1" si="7"/>
        <v>0</v>
      </c>
      <c r="F48" s="55">
        <f t="shared" ca="1" si="7"/>
        <v>0</v>
      </c>
      <c r="G48" s="55">
        <f t="shared" ca="1" si="7"/>
        <v>0</v>
      </c>
      <c r="H48" s="55">
        <f t="shared" ca="1" si="7"/>
        <v>0</v>
      </c>
      <c r="I48" s="56">
        <f t="shared" ca="1" si="6"/>
        <v>0</v>
      </c>
    </row>
    <row r="49" spans="1:10" x14ac:dyDescent="0.25">
      <c r="A49" s="46" t="s">
        <v>80</v>
      </c>
      <c r="B49" s="46" t="s">
        <v>107</v>
      </c>
      <c r="C49" s="46" t="s">
        <v>106</v>
      </c>
      <c r="D49" s="62">
        <f t="shared" ca="1" si="4"/>
        <v>0</v>
      </c>
      <c r="E49" s="55">
        <f t="shared" ca="1" si="7"/>
        <v>0</v>
      </c>
      <c r="F49" s="55">
        <f t="shared" ca="1" si="7"/>
        <v>0</v>
      </c>
      <c r="G49" s="55">
        <f t="shared" ca="1" si="7"/>
        <v>0</v>
      </c>
      <c r="H49" s="55">
        <f t="shared" ca="1" si="7"/>
        <v>0</v>
      </c>
      <c r="I49" s="56">
        <f ca="1">SUM(E49:H49)</f>
        <v>0</v>
      </c>
    </row>
    <row r="50" spans="1:10" x14ac:dyDescent="0.25">
      <c r="A50" s="46" t="s">
        <v>34</v>
      </c>
      <c r="B50" s="46" t="s">
        <v>109</v>
      </c>
      <c r="C50" s="46" t="s">
        <v>108</v>
      </c>
      <c r="D50" s="62">
        <f t="shared" ca="1" si="4"/>
        <v>0</v>
      </c>
      <c r="E50" s="55">
        <f t="shared" ca="1" si="7"/>
        <v>0</v>
      </c>
      <c r="F50" s="55">
        <f t="shared" ca="1" si="7"/>
        <v>0</v>
      </c>
      <c r="G50" s="55">
        <f t="shared" ca="1" si="7"/>
        <v>0</v>
      </c>
      <c r="H50" s="55">
        <f t="shared" ca="1" si="7"/>
        <v>0</v>
      </c>
      <c r="I50" s="56">
        <f t="shared" ca="1" si="6"/>
        <v>0</v>
      </c>
    </row>
    <row r="51" spans="1:10" x14ac:dyDescent="0.25">
      <c r="A51" s="46" t="s">
        <v>34</v>
      </c>
      <c r="B51" s="46" t="s">
        <v>111</v>
      </c>
      <c r="C51" s="46" t="s">
        <v>110</v>
      </c>
      <c r="D51" s="62">
        <f t="shared" ca="1" si="4"/>
        <v>0</v>
      </c>
      <c r="E51" s="55">
        <f t="shared" ca="1" si="7"/>
        <v>0</v>
      </c>
      <c r="F51" s="55">
        <f t="shared" ca="1" si="7"/>
        <v>0</v>
      </c>
      <c r="G51" s="55">
        <f t="shared" ca="1" si="7"/>
        <v>0</v>
      </c>
      <c r="H51" s="55">
        <f t="shared" ca="1" si="7"/>
        <v>0</v>
      </c>
      <c r="I51" s="56">
        <f t="shared" ca="1" si="6"/>
        <v>0</v>
      </c>
    </row>
    <row r="52" spans="1:10" x14ac:dyDescent="0.25">
      <c r="A52" s="57"/>
      <c r="B52" s="57"/>
      <c r="C52" s="57" t="s">
        <v>125</v>
      </c>
      <c r="D52" s="59">
        <f t="shared" ref="D52:I52" ca="1" si="8">SUM(D12:D51)</f>
        <v>0</v>
      </c>
      <c r="E52" s="63">
        <f t="shared" ca="1" si="8"/>
        <v>0</v>
      </c>
      <c r="F52" s="60">
        <f t="shared" ca="1" si="8"/>
        <v>0</v>
      </c>
      <c r="G52" s="60">
        <f t="shared" ca="1" si="8"/>
        <v>0</v>
      </c>
      <c r="H52" s="60">
        <f t="shared" ca="1" si="8"/>
        <v>0</v>
      </c>
      <c r="I52" s="63">
        <f t="shared" ca="1" si="8"/>
        <v>0</v>
      </c>
    </row>
    <row r="54" spans="1:10" x14ac:dyDescent="0.25">
      <c r="A54" s="87"/>
      <c r="B54" s="89" t="s">
        <v>168</v>
      </c>
      <c r="C54" s="88"/>
      <c r="D54" s="87"/>
      <c r="E54" s="87"/>
      <c r="F54" s="87"/>
      <c r="G54" s="87"/>
      <c r="H54" s="87"/>
      <c r="I54" s="87"/>
      <c r="J54" s="87"/>
    </row>
  </sheetData>
  <pageMargins left="0.7" right="0.7" top="0.75" bottom="0.75" header="0.3" footer="0.3"/>
  <pageSetup paperSize="9" orientation="portrait" r:id="rId1"/>
  <ignoredErrors>
    <ignoredError sqref="I4:I10" formulaRange="1"/>
    <ignoredError sqref="I11" formula="1"/>
    <ignoredError sqref="D11 E11:H11" formula="1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>
    <tabColor rgb="FF00B0F0"/>
  </sheetPr>
  <dimension ref="A1:I54"/>
  <sheetViews>
    <sheetView workbookViewId="0">
      <selection activeCell="E22" sqref="E22"/>
    </sheetView>
  </sheetViews>
  <sheetFormatPr defaultRowHeight="15" x14ac:dyDescent="0.25"/>
  <cols>
    <col min="2" max="2" width="46.7109375" bestFit="1" customWidth="1"/>
  </cols>
  <sheetData>
    <row r="1" spans="1:9" x14ac:dyDescent="0.25">
      <c r="A1" s="45" t="s">
        <v>166</v>
      </c>
      <c r="B1" s="46"/>
      <c r="C1" s="47"/>
      <c r="D1" s="47" t="s">
        <v>116</v>
      </c>
      <c r="E1" s="47" t="s">
        <v>127</v>
      </c>
      <c r="F1" s="47"/>
      <c r="G1" s="47"/>
      <c r="H1" s="47"/>
      <c r="I1" s="47" t="s">
        <v>152</v>
      </c>
    </row>
    <row r="2" spans="1:9" x14ac:dyDescent="0.25">
      <c r="A2" s="48" t="s">
        <v>138</v>
      </c>
      <c r="B2" s="48" t="s">
        <v>139</v>
      </c>
      <c r="C2" s="48" t="s">
        <v>140</v>
      </c>
      <c r="D2" s="49" t="s">
        <v>141</v>
      </c>
      <c r="E2" s="50" t="s">
        <v>143</v>
      </c>
      <c r="F2" s="49" t="s">
        <v>144</v>
      </c>
      <c r="G2" s="49" t="s">
        <v>145</v>
      </c>
      <c r="H2" s="49" t="s">
        <v>146</v>
      </c>
      <c r="I2" s="50" t="s">
        <v>147</v>
      </c>
    </row>
    <row r="3" spans="1:9" x14ac:dyDescent="0.25">
      <c r="A3" s="51"/>
      <c r="B3" s="51"/>
      <c r="C3" s="51"/>
      <c r="D3" s="52">
        <v>43647</v>
      </c>
      <c r="E3" s="52">
        <v>43647</v>
      </c>
      <c r="F3" s="52">
        <v>43739</v>
      </c>
      <c r="G3" s="52">
        <v>43831</v>
      </c>
      <c r="H3" s="52">
        <v>43922</v>
      </c>
      <c r="I3" s="54"/>
    </row>
    <row r="4" spans="1:9" x14ac:dyDescent="0.25">
      <c r="A4" s="46" t="s">
        <v>34</v>
      </c>
      <c r="B4" s="46" t="str">
        <f>VLOOKUP(A4,Practice!$A$1:$E$48,2,0)</f>
        <v>Chingford/ Walthamstow</v>
      </c>
      <c r="C4" s="46" t="str">
        <f>VLOOKUP(A4,Practice!$A$1:$E$48,5,0)</f>
        <v>WF-1</v>
      </c>
      <c r="D4" s="62">
        <f t="shared" ref="D4:D10" ca="1" si="0">IFERROR(SUMIFS(OFFSET(REL_D,,MATCH($D$1,IND,0)-1),REL_D,D$3,IF(LEFT($C4,1)="W",NwID,OrgID),$C4),"-")</f>
        <v>0</v>
      </c>
      <c r="E4" s="55">
        <f t="shared" ref="E4:H10" ca="1" si="1">IFERROR(SUMIFS(OFFSET(REL_D,,MATCH($E$1,IND,0)-1),REL_D,E$3,IF(LEFT($C4,1)="W",NwID,OrgID),$C4),"-")</f>
        <v>0</v>
      </c>
      <c r="F4" s="55">
        <f t="shared" ca="1" si="1"/>
        <v>0</v>
      </c>
      <c r="G4" s="55">
        <f t="shared" ca="1" si="1"/>
        <v>0</v>
      </c>
      <c r="H4" s="55">
        <f t="shared" ca="1" si="1"/>
        <v>0</v>
      </c>
      <c r="I4" s="56">
        <f ca="1">SUM(E4:H4)</f>
        <v>0</v>
      </c>
    </row>
    <row r="5" spans="1:9" x14ac:dyDescent="0.25">
      <c r="A5" s="46" t="s">
        <v>27</v>
      </c>
      <c r="B5" s="46" t="str">
        <f>VLOOKUP(A5,Practice!$A$1:$E$48,2,0)</f>
        <v>Chingford E4</v>
      </c>
      <c r="C5" s="46" t="str">
        <f>VLOOKUP(A5,Practice!$A$1:$E$48,5,0)</f>
        <v>WF-2</v>
      </c>
      <c r="D5" s="62">
        <f t="shared" ca="1" si="0"/>
        <v>0</v>
      </c>
      <c r="E5" s="55">
        <f t="shared" ca="1" si="1"/>
        <v>0</v>
      </c>
      <c r="F5" s="55">
        <f t="shared" ca="1" si="1"/>
        <v>0</v>
      </c>
      <c r="G5" s="55">
        <f t="shared" ca="1" si="1"/>
        <v>0</v>
      </c>
      <c r="H5" s="55">
        <f t="shared" ca="1" si="1"/>
        <v>0</v>
      </c>
      <c r="I5" s="56">
        <f t="shared" ref="I5:I10" ca="1" si="2">SUM(E5:H5)</f>
        <v>0</v>
      </c>
    </row>
    <row r="6" spans="1:9" x14ac:dyDescent="0.25">
      <c r="A6" s="46" t="s">
        <v>43</v>
      </c>
      <c r="B6" s="46" t="str">
        <f>VLOOKUP(A6,Practice!$A$1:$E$48,2,0)</f>
        <v>Leyton Collaborative</v>
      </c>
      <c r="C6" s="46" t="str">
        <f>VLOOKUP(A6,Practice!$A$1:$E$48,5,0)</f>
        <v>WF-3</v>
      </c>
      <c r="D6" s="62">
        <f t="shared" ca="1" si="0"/>
        <v>0</v>
      </c>
      <c r="E6" s="55">
        <f t="shared" ca="1" si="1"/>
        <v>0</v>
      </c>
      <c r="F6" s="55">
        <f t="shared" ca="1" si="1"/>
        <v>0</v>
      </c>
      <c r="G6" s="55">
        <f t="shared" ca="1" si="1"/>
        <v>0</v>
      </c>
      <c r="H6" s="55">
        <f t="shared" ca="1" si="1"/>
        <v>0</v>
      </c>
      <c r="I6" s="56">
        <f t="shared" ca="1" si="2"/>
        <v>0</v>
      </c>
    </row>
    <row r="7" spans="1:9" x14ac:dyDescent="0.25">
      <c r="A7" s="46" t="s">
        <v>46</v>
      </c>
      <c r="B7" s="46" t="str">
        <f>VLOOKUP(A7,Practice!$A$1:$E$48,2,0)</f>
        <v>Forest Integrated Health</v>
      </c>
      <c r="C7" s="46" t="str">
        <f>VLOOKUP(A7,Practice!$A$1:$E$48,5,0)</f>
        <v>WF-4</v>
      </c>
      <c r="D7" s="62">
        <f t="shared" ca="1" si="0"/>
        <v>0</v>
      </c>
      <c r="E7" s="55">
        <f t="shared" ca="1" si="1"/>
        <v>0</v>
      </c>
      <c r="F7" s="55">
        <f t="shared" ca="1" si="1"/>
        <v>0</v>
      </c>
      <c r="G7" s="55">
        <f t="shared" ca="1" si="1"/>
        <v>0</v>
      </c>
      <c r="H7" s="55">
        <f t="shared" ca="1" si="1"/>
        <v>0</v>
      </c>
      <c r="I7" s="56">
        <f t="shared" ca="1" si="2"/>
        <v>0</v>
      </c>
    </row>
    <row r="8" spans="1:9" x14ac:dyDescent="0.25">
      <c r="A8" s="46" t="s">
        <v>55</v>
      </c>
      <c r="B8" s="46" t="str">
        <f>VLOOKUP(A8,Practice!$A$1:$E$48,2,0)</f>
        <v>South Leytonstone</v>
      </c>
      <c r="C8" s="46" t="str">
        <f>VLOOKUP(A8,Practice!$A$1:$E$48,5,0)</f>
        <v>WF-5</v>
      </c>
      <c r="D8" s="62">
        <f t="shared" ca="1" si="0"/>
        <v>0</v>
      </c>
      <c r="E8" s="55">
        <f t="shared" ca="1" si="1"/>
        <v>0</v>
      </c>
      <c r="F8" s="55">
        <f t="shared" ca="1" si="1"/>
        <v>0</v>
      </c>
      <c r="G8" s="55">
        <f t="shared" ca="1" si="1"/>
        <v>0</v>
      </c>
      <c r="H8" s="55">
        <f t="shared" ca="1" si="1"/>
        <v>0</v>
      </c>
      <c r="I8" s="56">
        <f t="shared" ca="1" si="2"/>
        <v>0</v>
      </c>
    </row>
    <row r="9" spans="1:9" x14ac:dyDescent="0.25">
      <c r="A9" s="46" t="s">
        <v>80</v>
      </c>
      <c r="B9" s="46" t="str">
        <f>VLOOKUP(A9,Practice!$A$1:$E$48,2,0)</f>
        <v>Central Walthamstow</v>
      </c>
      <c r="C9" s="46" t="str">
        <f>VLOOKUP(A9,Practice!$A$1:$E$48,5,0)</f>
        <v>WF-6</v>
      </c>
      <c r="D9" s="62">
        <f t="shared" ca="1" si="0"/>
        <v>0</v>
      </c>
      <c r="E9" s="55">
        <f t="shared" ca="1" si="1"/>
        <v>0</v>
      </c>
      <c r="F9" s="55">
        <f t="shared" ca="1" si="1"/>
        <v>0</v>
      </c>
      <c r="G9" s="55">
        <f t="shared" ca="1" si="1"/>
        <v>0</v>
      </c>
      <c r="H9" s="55">
        <f t="shared" ca="1" si="1"/>
        <v>0</v>
      </c>
      <c r="I9" s="56">
        <f t="shared" ca="1" si="2"/>
        <v>0</v>
      </c>
    </row>
    <row r="10" spans="1:9" x14ac:dyDescent="0.25">
      <c r="A10" s="46" t="s">
        <v>91</v>
      </c>
      <c r="B10" s="46" t="str">
        <f>VLOOKUP(A10,Practice!$A$1:$E$48,2,0)</f>
        <v>Walthamstow West</v>
      </c>
      <c r="C10" s="46" t="str">
        <f>VLOOKUP(A10,Practice!$A$1:$E$48,5,0)</f>
        <v>WF-7</v>
      </c>
      <c r="D10" s="62">
        <f t="shared" ca="1" si="0"/>
        <v>0</v>
      </c>
      <c r="E10" s="55">
        <f t="shared" ca="1" si="1"/>
        <v>0</v>
      </c>
      <c r="F10" s="55">
        <f t="shared" ca="1" si="1"/>
        <v>0</v>
      </c>
      <c r="G10" s="55">
        <f t="shared" ca="1" si="1"/>
        <v>0</v>
      </c>
      <c r="H10" s="55">
        <f t="shared" ca="1" si="1"/>
        <v>0</v>
      </c>
      <c r="I10" s="56">
        <f t="shared" ca="1" si="2"/>
        <v>0</v>
      </c>
    </row>
    <row r="11" spans="1:9" x14ac:dyDescent="0.25">
      <c r="A11" s="57"/>
      <c r="B11" s="57"/>
      <c r="C11" s="57" t="s">
        <v>125</v>
      </c>
      <c r="D11" s="58">
        <f t="shared" ref="D11:I11" ca="1" si="3">SUM(D4:D10)</f>
        <v>0</v>
      </c>
      <c r="E11" s="59">
        <f t="shared" ca="1" si="3"/>
        <v>0</v>
      </c>
      <c r="F11" s="60">
        <f t="shared" ca="1" si="3"/>
        <v>0</v>
      </c>
      <c r="G11" s="60">
        <f t="shared" ca="1" si="3"/>
        <v>0</v>
      </c>
      <c r="H11" s="61">
        <f t="shared" ca="1" si="3"/>
        <v>0</v>
      </c>
      <c r="I11" s="59">
        <f t="shared" ca="1" si="3"/>
        <v>0</v>
      </c>
    </row>
    <row r="12" spans="1:9" x14ac:dyDescent="0.25">
      <c r="A12" s="46" t="s">
        <v>27</v>
      </c>
      <c r="B12" s="46" t="s">
        <v>26</v>
      </c>
      <c r="C12" s="46" t="s">
        <v>25</v>
      </c>
      <c r="D12" s="62">
        <f t="shared" ref="D12:D51" ca="1" si="4">IFERROR(SUMIFS(OFFSET(REL_D,,MATCH($D$1,IND,0)-1),REL_D,D$3,IF(LEFT($C12,1)="W",NwID,OrgID),$C12),"-")</f>
        <v>0</v>
      </c>
      <c r="E12" s="55">
        <f t="shared" ref="E12:H31" ca="1" si="5">IFERROR(SUMIFS(OFFSET(REL_D,,MATCH($E$1,IND,0)-1),REL_D,E$3,IF(LEFT($C12,1)="W",NwID,OrgID),$C12),"-")</f>
        <v>0</v>
      </c>
      <c r="F12" s="55">
        <f t="shared" ca="1" si="5"/>
        <v>0</v>
      </c>
      <c r="G12" s="55">
        <f t="shared" ca="1" si="5"/>
        <v>0</v>
      </c>
      <c r="H12" s="55">
        <f t="shared" ca="1" si="5"/>
        <v>0</v>
      </c>
      <c r="I12" s="56">
        <f t="shared" ref="I12:I51" ca="1" si="6">SUM(E12:H12)</f>
        <v>0</v>
      </c>
    </row>
    <row r="13" spans="1:9" x14ac:dyDescent="0.25">
      <c r="A13" s="46" t="s">
        <v>27</v>
      </c>
      <c r="B13" s="46" t="s">
        <v>29</v>
      </c>
      <c r="C13" s="46" t="s">
        <v>28</v>
      </c>
      <c r="D13" s="62">
        <f t="shared" ca="1" si="4"/>
        <v>0</v>
      </c>
      <c r="E13" s="55">
        <f t="shared" ca="1" si="5"/>
        <v>0</v>
      </c>
      <c r="F13" s="55">
        <f t="shared" ca="1" si="5"/>
        <v>0</v>
      </c>
      <c r="G13" s="55">
        <f t="shared" ca="1" si="5"/>
        <v>0</v>
      </c>
      <c r="H13" s="55">
        <f t="shared" ca="1" si="5"/>
        <v>0</v>
      </c>
      <c r="I13" s="56">
        <f t="shared" ca="1" si="6"/>
        <v>0</v>
      </c>
    </row>
    <row r="14" spans="1:9" x14ac:dyDescent="0.25">
      <c r="A14" s="46" t="s">
        <v>27</v>
      </c>
      <c r="B14" s="46" t="s">
        <v>31</v>
      </c>
      <c r="C14" s="46" t="s">
        <v>30</v>
      </c>
      <c r="D14" s="62">
        <f t="shared" ca="1" si="4"/>
        <v>0</v>
      </c>
      <c r="E14" s="55">
        <f t="shared" ca="1" si="5"/>
        <v>0</v>
      </c>
      <c r="F14" s="55">
        <f t="shared" ca="1" si="5"/>
        <v>0</v>
      </c>
      <c r="G14" s="55">
        <f t="shared" ca="1" si="5"/>
        <v>0</v>
      </c>
      <c r="H14" s="55">
        <f t="shared" ca="1" si="5"/>
        <v>0</v>
      </c>
      <c r="I14" s="56">
        <f t="shared" ca="1" si="6"/>
        <v>0</v>
      </c>
    </row>
    <row r="15" spans="1:9" x14ac:dyDescent="0.25">
      <c r="A15" s="46" t="s">
        <v>34</v>
      </c>
      <c r="B15" s="46" t="s">
        <v>33</v>
      </c>
      <c r="C15" s="46" t="s">
        <v>32</v>
      </c>
      <c r="D15" s="62">
        <f t="shared" ca="1" si="4"/>
        <v>0</v>
      </c>
      <c r="E15" s="55">
        <f t="shared" ca="1" si="5"/>
        <v>0</v>
      </c>
      <c r="F15" s="55">
        <f t="shared" ca="1" si="5"/>
        <v>0</v>
      </c>
      <c r="G15" s="55">
        <f t="shared" ca="1" si="5"/>
        <v>0</v>
      </c>
      <c r="H15" s="55">
        <f t="shared" ca="1" si="5"/>
        <v>0</v>
      </c>
      <c r="I15" s="56">
        <f t="shared" ca="1" si="6"/>
        <v>0</v>
      </c>
    </row>
    <row r="16" spans="1:9" x14ac:dyDescent="0.25">
      <c r="A16" s="46" t="s">
        <v>34</v>
      </c>
      <c r="B16" s="46" t="s">
        <v>36</v>
      </c>
      <c r="C16" s="46" t="s">
        <v>35</v>
      </c>
      <c r="D16" s="62">
        <f t="shared" ca="1" si="4"/>
        <v>0</v>
      </c>
      <c r="E16" s="55">
        <f t="shared" ca="1" si="5"/>
        <v>0</v>
      </c>
      <c r="F16" s="55">
        <f t="shared" ca="1" si="5"/>
        <v>0</v>
      </c>
      <c r="G16" s="55">
        <f t="shared" ca="1" si="5"/>
        <v>0</v>
      </c>
      <c r="H16" s="55">
        <f t="shared" ca="1" si="5"/>
        <v>0</v>
      </c>
      <c r="I16" s="56">
        <f t="shared" ca="1" si="6"/>
        <v>0</v>
      </c>
    </row>
    <row r="17" spans="1:9" x14ac:dyDescent="0.25">
      <c r="A17" s="46" t="s">
        <v>27</v>
      </c>
      <c r="B17" s="46" t="s">
        <v>38</v>
      </c>
      <c r="C17" s="46" t="s">
        <v>37</v>
      </c>
      <c r="D17" s="62">
        <f t="shared" ca="1" si="4"/>
        <v>0</v>
      </c>
      <c r="E17" s="55">
        <f t="shared" ca="1" si="5"/>
        <v>0</v>
      </c>
      <c r="F17" s="55">
        <f t="shared" ca="1" si="5"/>
        <v>0</v>
      </c>
      <c r="G17" s="55">
        <f t="shared" ca="1" si="5"/>
        <v>0</v>
      </c>
      <c r="H17" s="55">
        <f t="shared" ca="1" si="5"/>
        <v>0</v>
      </c>
      <c r="I17" s="56">
        <f t="shared" ca="1" si="6"/>
        <v>0</v>
      </c>
    </row>
    <row r="18" spans="1:9" x14ac:dyDescent="0.25">
      <c r="A18" s="46" t="s">
        <v>34</v>
      </c>
      <c r="B18" s="46" t="s">
        <v>40</v>
      </c>
      <c r="C18" s="46" t="s">
        <v>39</v>
      </c>
      <c r="D18" s="62">
        <f t="shared" ca="1" si="4"/>
        <v>0</v>
      </c>
      <c r="E18" s="55">
        <f t="shared" ca="1" si="5"/>
        <v>0</v>
      </c>
      <c r="F18" s="55">
        <f t="shared" ca="1" si="5"/>
        <v>0</v>
      </c>
      <c r="G18" s="55">
        <f t="shared" ca="1" si="5"/>
        <v>0</v>
      </c>
      <c r="H18" s="55">
        <f t="shared" ca="1" si="5"/>
        <v>0</v>
      </c>
      <c r="I18" s="56">
        <f t="shared" ca="1" si="6"/>
        <v>0</v>
      </c>
    </row>
    <row r="19" spans="1:9" x14ac:dyDescent="0.25">
      <c r="A19" s="46" t="s">
        <v>43</v>
      </c>
      <c r="B19" s="46" t="s">
        <v>42</v>
      </c>
      <c r="C19" s="46" t="s">
        <v>41</v>
      </c>
      <c r="D19" s="62">
        <f t="shared" ca="1" si="4"/>
        <v>0</v>
      </c>
      <c r="E19" s="55">
        <f t="shared" ca="1" si="5"/>
        <v>0</v>
      </c>
      <c r="F19" s="55">
        <f t="shared" ca="1" si="5"/>
        <v>0</v>
      </c>
      <c r="G19" s="55">
        <f t="shared" ca="1" si="5"/>
        <v>0</v>
      </c>
      <c r="H19" s="55">
        <f t="shared" ca="1" si="5"/>
        <v>0</v>
      </c>
      <c r="I19" s="56">
        <f t="shared" ca="1" si="6"/>
        <v>0</v>
      </c>
    </row>
    <row r="20" spans="1:9" x14ac:dyDescent="0.25">
      <c r="A20" s="46" t="s">
        <v>46</v>
      </c>
      <c r="B20" s="46" t="s">
        <v>45</v>
      </c>
      <c r="C20" s="46" t="s">
        <v>44</v>
      </c>
      <c r="D20" s="62">
        <f t="shared" ca="1" si="4"/>
        <v>0</v>
      </c>
      <c r="E20" s="55">
        <f t="shared" ca="1" si="5"/>
        <v>0</v>
      </c>
      <c r="F20" s="55">
        <f t="shared" ca="1" si="5"/>
        <v>0</v>
      </c>
      <c r="G20" s="55">
        <f t="shared" ca="1" si="5"/>
        <v>0</v>
      </c>
      <c r="H20" s="55">
        <f t="shared" ca="1" si="5"/>
        <v>0</v>
      </c>
      <c r="I20" s="56">
        <f t="shared" ca="1" si="6"/>
        <v>0</v>
      </c>
    </row>
    <row r="21" spans="1:9" x14ac:dyDescent="0.25">
      <c r="A21" s="46" t="s">
        <v>43</v>
      </c>
      <c r="B21" s="46" t="s">
        <v>48</v>
      </c>
      <c r="C21" s="46" t="s">
        <v>47</v>
      </c>
      <c r="D21" s="62">
        <f t="shared" ca="1" si="4"/>
        <v>0</v>
      </c>
      <c r="E21" s="55">
        <f t="shared" ca="1" si="5"/>
        <v>0</v>
      </c>
      <c r="F21" s="55">
        <f t="shared" ca="1" si="5"/>
        <v>0</v>
      </c>
      <c r="G21" s="55">
        <f t="shared" ca="1" si="5"/>
        <v>0</v>
      </c>
      <c r="H21" s="55">
        <f t="shared" ca="1" si="5"/>
        <v>0</v>
      </c>
      <c r="I21" s="56">
        <f t="shared" ca="1" si="6"/>
        <v>0</v>
      </c>
    </row>
    <row r="22" spans="1:9" x14ac:dyDescent="0.25">
      <c r="A22" s="46" t="s">
        <v>46</v>
      </c>
      <c r="B22" s="46" t="s">
        <v>50</v>
      </c>
      <c r="C22" s="46" t="s">
        <v>49</v>
      </c>
      <c r="D22" s="62">
        <f t="shared" ca="1" si="4"/>
        <v>0</v>
      </c>
      <c r="E22" s="55">
        <f t="shared" ca="1" si="5"/>
        <v>0</v>
      </c>
      <c r="F22" s="55">
        <f t="shared" ca="1" si="5"/>
        <v>0</v>
      </c>
      <c r="G22" s="55">
        <f t="shared" ca="1" si="5"/>
        <v>0</v>
      </c>
      <c r="H22" s="55">
        <f t="shared" ca="1" si="5"/>
        <v>0</v>
      </c>
      <c r="I22" s="56">
        <f t="shared" ca="1" si="6"/>
        <v>0</v>
      </c>
    </row>
    <row r="23" spans="1:9" x14ac:dyDescent="0.25">
      <c r="A23" s="46" t="s">
        <v>46</v>
      </c>
      <c r="B23" s="46" t="s">
        <v>52</v>
      </c>
      <c r="C23" s="46" t="s">
        <v>51</v>
      </c>
      <c r="D23" s="62">
        <f t="shared" ca="1" si="4"/>
        <v>0</v>
      </c>
      <c r="E23" s="55">
        <f t="shared" ca="1" si="5"/>
        <v>0</v>
      </c>
      <c r="F23" s="55">
        <f t="shared" ca="1" si="5"/>
        <v>0</v>
      </c>
      <c r="G23" s="55">
        <f t="shared" ca="1" si="5"/>
        <v>0</v>
      </c>
      <c r="H23" s="55">
        <f t="shared" ca="1" si="5"/>
        <v>0</v>
      </c>
      <c r="I23" s="56">
        <f t="shared" ca="1" si="6"/>
        <v>0</v>
      </c>
    </row>
    <row r="24" spans="1:9" x14ac:dyDescent="0.25">
      <c r="A24" s="46" t="s">
        <v>55</v>
      </c>
      <c r="B24" s="46" t="s">
        <v>54</v>
      </c>
      <c r="C24" s="46" t="s">
        <v>53</v>
      </c>
      <c r="D24" s="62">
        <f t="shared" ca="1" si="4"/>
        <v>0</v>
      </c>
      <c r="E24" s="55">
        <f t="shared" ca="1" si="5"/>
        <v>0</v>
      </c>
      <c r="F24" s="55">
        <f t="shared" ca="1" si="5"/>
        <v>0</v>
      </c>
      <c r="G24" s="55">
        <f t="shared" ca="1" si="5"/>
        <v>0</v>
      </c>
      <c r="H24" s="55">
        <f t="shared" ca="1" si="5"/>
        <v>0</v>
      </c>
      <c r="I24" s="56">
        <f t="shared" ca="1" si="6"/>
        <v>0</v>
      </c>
    </row>
    <row r="25" spans="1:9" x14ac:dyDescent="0.25">
      <c r="A25" s="46" t="s">
        <v>46</v>
      </c>
      <c r="B25" s="46" t="s">
        <v>57</v>
      </c>
      <c r="C25" s="46" t="s">
        <v>56</v>
      </c>
      <c r="D25" s="62">
        <f t="shared" ca="1" si="4"/>
        <v>0</v>
      </c>
      <c r="E25" s="55">
        <f t="shared" ca="1" si="5"/>
        <v>0</v>
      </c>
      <c r="F25" s="55">
        <f t="shared" ca="1" si="5"/>
        <v>0</v>
      </c>
      <c r="G25" s="55">
        <f t="shared" ca="1" si="5"/>
        <v>0</v>
      </c>
      <c r="H25" s="55">
        <f t="shared" ca="1" si="5"/>
        <v>0</v>
      </c>
      <c r="I25" s="56">
        <f t="shared" ca="1" si="6"/>
        <v>0</v>
      </c>
    </row>
    <row r="26" spans="1:9" x14ac:dyDescent="0.25">
      <c r="A26" s="46" t="s">
        <v>55</v>
      </c>
      <c r="B26" s="46" t="s">
        <v>59</v>
      </c>
      <c r="C26" s="46" t="s">
        <v>58</v>
      </c>
      <c r="D26" s="62">
        <f t="shared" ca="1" si="4"/>
        <v>0</v>
      </c>
      <c r="E26" s="55">
        <f t="shared" ca="1" si="5"/>
        <v>0</v>
      </c>
      <c r="F26" s="55">
        <f t="shared" ca="1" si="5"/>
        <v>0</v>
      </c>
      <c r="G26" s="55">
        <f t="shared" ca="1" si="5"/>
        <v>0</v>
      </c>
      <c r="H26" s="55">
        <f t="shared" ca="1" si="5"/>
        <v>0</v>
      </c>
      <c r="I26" s="56">
        <f t="shared" ca="1" si="6"/>
        <v>0</v>
      </c>
    </row>
    <row r="27" spans="1:9" x14ac:dyDescent="0.25">
      <c r="A27" s="46" t="s">
        <v>55</v>
      </c>
      <c r="B27" s="46" t="s">
        <v>61</v>
      </c>
      <c r="C27" s="46" t="s">
        <v>60</v>
      </c>
      <c r="D27" s="62">
        <f t="shared" ca="1" si="4"/>
        <v>0</v>
      </c>
      <c r="E27" s="55">
        <f t="shared" ca="1" si="5"/>
        <v>0</v>
      </c>
      <c r="F27" s="55">
        <f t="shared" ca="1" si="5"/>
        <v>0</v>
      </c>
      <c r="G27" s="55">
        <f t="shared" ca="1" si="5"/>
        <v>0</v>
      </c>
      <c r="H27" s="55">
        <f t="shared" ca="1" si="5"/>
        <v>0</v>
      </c>
      <c r="I27" s="56">
        <f t="shared" ca="1" si="6"/>
        <v>0</v>
      </c>
    </row>
    <row r="28" spans="1:9" x14ac:dyDescent="0.25">
      <c r="A28" s="46" t="s">
        <v>46</v>
      </c>
      <c r="B28" s="46" t="s">
        <v>63</v>
      </c>
      <c r="C28" s="46" t="s">
        <v>62</v>
      </c>
      <c r="D28" s="62">
        <f t="shared" ca="1" si="4"/>
        <v>0</v>
      </c>
      <c r="E28" s="55">
        <f t="shared" ca="1" si="5"/>
        <v>0</v>
      </c>
      <c r="F28" s="55">
        <f t="shared" ca="1" si="5"/>
        <v>0</v>
      </c>
      <c r="G28" s="55">
        <f t="shared" ca="1" si="5"/>
        <v>0</v>
      </c>
      <c r="H28" s="55">
        <f t="shared" ca="1" si="5"/>
        <v>0</v>
      </c>
      <c r="I28" s="56">
        <f t="shared" ca="1" si="6"/>
        <v>0</v>
      </c>
    </row>
    <row r="29" spans="1:9" x14ac:dyDescent="0.25">
      <c r="A29" s="46" t="s">
        <v>55</v>
      </c>
      <c r="B29" s="46" t="s">
        <v>65</v>
      </c>
      <c r="C29" s="46" t="s">
        <v>64</v>
      </c>
      <c r="D29" s="62">
        <f t="shared" ca="1" si="4"/>
        <v>0</v>
      </c>
      <c r="E29" s="55">
        <f t="shared" ca="1" si="5"/>
        <v>0</v>
      </c>
      <c r="F29" s="55">
        <f t="shared" ca="1" si="5"/>
        <v>0</v>
      </c>
      <c r="G29" s="55">
        <f t="shared" ca="1" si="5"/>
        <v>0</v>
      </c>
      <c r="H29" s="55">
        <f t="shared" ca="1" si="5"/>
        <v>0</v>
      </c>
      <c r="I29" s="56">
        <f t="shared" ca="1" si="6"/>
        <v>0</v>
      </c>
    </row>
    <row r="30" spans="1:9" x14ac:dyDescent="0.25">
      <c r="A30" s="46" t="s">
        <v>55</v>
      </c>
      <c r="B30" s="46" t="s">
        <v>67</v>
      </c>
      <c r="C30" s="46" t="s">
        <v>66</v>
      </c>
      <c r="D30" s="62">
        <f t="shared" ca="1" si="4"/>
        <v>0</v>
      </c>
      <c r="E30" s="55">
        <f t="shared" ca="1" si="5"/>
        <v>0</v>
      </c>
      <c r="F30" s="55">
        <f t="shared" ca="1" si="5"/>
        <v>0</v>
      </c>
      <c r="G30" s="55">
        <f t="shared" ca="1" si="5"/>
        <v>0</v>
      </c>
      <c r="H30" s="55">
        <f t="shared" ca="1" si="5"/>
        <v>0</v>
      </c>
      <c r="I30" s="56">
        <f t="shared" ca="1" si="6"/>
        <v>0</v>
      </c>
    </row>
    <row r="31" spans="1:9" x14ac:dyDescent="0.25">
      <c r="A31" s="46" t="s">
        <v>55</v>
      </c>
      <c r="B31" s="46" t="s">
        <v>69</v>
      </c>
      <c r="C31" s="46" t="s">
        <v>68</v>
      </c>
      <c r="D31" s="62">
        <f t="shared" ca="1" si="4"/>
        <v>0</v>
      </c>
      <c r="E31" s="55">
        <f t="shared" ca="1" si="5"/>
        <v>0</v>
      </c>
      <c r="F31" s="55">
        <f t="shared" ca="1" si="5"/>
        <v>0</v>
      </c>
      <c r="G31" s="55">
        <f t="shared" ca="1" si="5"/>
        <v>0</v>
      </c>
      <c r="H31" s="55">
        <f t="shared" ca="1" si="5"/>
        <v>0</v>
      </c>
      <c r="I31" s="56">
        <f t="shared" ca="1" si="6"/>
        <v>0</v>
      </c>
    </row>
    <row r="32" spans="1:9" x14ac:dyDescent="0.25">
      <c r="A32" s="46" t="s">
        <v>46</v>
      </c>
      <c r="B32" s="46" t="s">
        <v>71</v>
      </c>
      <c r="C32" s="46" t="s">
        <v>70</v>
      </c>
      <c r="D32" s="62">
        <f t="shared" ca="1" si="4"/>
        <v>0</v>
      </c>
      <c r="E32" s="55">
        <f t="shared" ref="E32:H51" ca="1" si="7">IFERROR(SUMIFS(OFFSET(REL_D,,MATCH($E$1,IND,0)-1),REL_D,E$3,IF(LEFT($C32,1)="W",NwID,OrgID),$C32),"-")</f>
        <v>0</v>
      </c>
      <c r="F32" s="55">
        <f t="shared" ca="1" si="7"/>
        <v>0</v>
      </c>
      <c r="G32" s="55">
        <f t="shared" ca="1" si="7"/>
        <v>0</v>
      </c>
      <c r="H32" s="55">
        <f t="shared" ca="1" si="7"/>
        <v>0</v>
      </c>
      <c r="I32" s="56">
        <f t="shared" ca="1" si="6"/>
        <v>0</v>
      </c>
    </row>
    <row r="33" spans="1:9" x14ac:dyDescent="0.25">
      <c r="A33" s="46" t="s">
        <v>43</v>
      </c>
      <c r="B33" s="46" t="s">
        <v>73</v>
      </c>
      <c r="C33" s="46" t="s">
        <v>72</v>
      </c>
      <c r="D33" s="62">
        <f t="shared" ca="1" si="4"/>
        <v>0</v>
      </c>
      <c r="E33" s="55">
        <f t="shared" ca="1" si="7"/>
        <v>0</v>
      </c>
      <c r="F33" s="55">
        <f t="shared" ca="1" si="7"/>
        <v>0</v>
      </c>
      <c r="G33" s="55">
        <f t="shared" ca="1" si="7"/>
        <v>0</v>
      </c>
      <c r="H33" s="55">
        <f t="shared" ca="1" si="7"/>
        <v>0</v>
      </c>
      <c r="I33" s="56">
        <f t="shared" ca="1" si="6"/>
        <v>0</v>
      </c>
    </row>
    <row r="34" spans="1:9" x14ac:dyDescent="0.25">
      <c r="A34" s="46" t="s">
        <v>43</v>
      </c>
      <c r="B34" s="46" t="s">
        <v>75</v>
      </c>
      <c r="C34" s="46" t="s">
        <v>74</v>
      </c>
      <c r="D34" s="62">
        <f t="shared" ca="1" si="4"/>
        <v>0</v>
      </c>
      <c r="E34" s="55">
        <f t="shared" ca="1" si="7"/>
        <v>0</v>
      </c>
      <c r="F34" s="55">
        <f t="shared" ca="1" si="7"/>
        <v>0</v>
      </c>
      <c r="G34" s="55">
        <f t="shared" ca="1" si="7"/>
        <v>0</v>
      </c>
      <c r="H34" s="55">
        <f t="shared" ca="1" si="7"/>
        <v>0</v>
      </c>
      <c r="I34" s="56">
        <f t="shared" ca="1" si="6"/>
        <v>0</v>
      </c>
    </row>
    <row r="35" spans="1:9" x14ac:dyDescent="0.25">
      <c r="A35" s="46" t="s">
        <v>46</v>
      </c>
      <c r="B35" s="46" t="s">
        <v>77</v>
      </c>
      <c r="C35" s="46" t="s">
        <v>76</v>
      </c>
      <c r="D35" s="62">
        <f t="shared" ca="1" si="4"/>
        <v>0</v>
      </c>
      <c r="E35" s="55">
        <f t="shared" ca="1" si="7"/>
        <v>0</v>
      </c>
      <c r="F35" s="55">
        <f t="shared" ca="1" si="7"/>
        <v>0</v>
      </c>
      <c r="G35" s="55">
        <f t="shared" ca="1" si="7"/>
        <v>0</v>
      </c>
      <c r="H35" s="55">
        <f t="shared" ca="1" si="7"/>
        <v>0</v>
      </c>
      <c r="I35" s="56">
        <f t="shared" ca="1" si="6"/>
        <v>0</v>
      </c>
    </row>
    <row r="36" spans="1:9" x14ac:dyDescent="0.25">
      <c r="A36" s="46" t="s">
        <v>80</v>
      </c>
      <c r="B36" s="46" t="s">
        <v>79</v>
      </c>
      <c r="C36" s="46" t="s">
        <v>78</v>
      </c>
      <c r="D36" s="62">
        <f t="shared" ca="1" si="4"/>
        <v>0</v>
      </c>
      <c r="E36" s="55">
        <f t="shared" ca="1" si="7"/>
        <v>0</v>
      </c>
      <c r="F36" s="55">
        <f t="shared" ca="1" si="7"/>
        <v>0</v>
      </c>
      <c r="G36" s="55">
        <f t="shared" ca="1" si="7"/>
        <v>0</v>
      </c>
      <c r="H36" s="55">
        <f t="shared" ca="1" si="7"/>
        <v>0</v>
      </c>
      <c r="I36" s="56">
        <f t="shared" ca="1" si="6"/>
        <v>0</v>
      </c>
    </row>
    <row r="37" spans="1:9" x14ac:dyDescent="0.25">
      <c r="A37" s="46" t="s">
        <v>80</v>
      </c>
      <c r="B37" s="46" t="s">
        <v>82</v>
      </c>
      <c r="C37" s="46" t="s">
        <v>81</v>
      </c>
      <c r="D37" s="62">
        <f t="shared" ca="1" si="4"/>
        <v>0</v>
      </c>
      <c r="E37" s="55">
        <f t="shared" ca="1" si="7"/>
        <v>0</v>
      </c>
      <c r="F37" s="55">
        <f t="shared" ca="1" si="7"/>
        <v>0</v>
      </c>
      <c r="G37" s="55">
        <f t="shared" ca="1" si="7"/>
        <v>0</v>
      </c>
      <c r="H37" s="55">
        <f t="shared" ca="1" si="7"/>
        <v>0</v>
      </c>
      <c r="I37" s="56">
        <f t="shared" ca="1" si="6"/>
        <v>0</v>
      </c>
    </row>
    <row r="38" spans="1:9" x14ac:dyDescent="0.25">
      <c r="A38" s="46" t="s">
        <v>80</v>
      </c>
      <c r="B38" s="46" t="s">
        <v>84</v>
      </c>
      <c r="C38" s="46" t="s">
        <v>83</v>
      </c>
      <c r="D38" s="62">
        <f t="shared" ca="1" si="4"/>
        <v>0</v>
      </c>
      <c r="E38" s="55">
        <f t="shared" ca="1" si="7"/>
        <v>0</v>
      </c>
      <c r="F38" s="55">
        <f t="shared" ca="1" si="7"/>
        <v>0</v>
      </c>
      <c r="G38" s="55">
        <f t="shared" ca="1" si="7"/>
        <v>0</v>
      </c>
      <c r="H38" s="55">
        <f t="shared" ca="1" si="7"/>
        <v>0</v>
      </c>
      <c r="I38" s="56">
        <f t="shared" ca="1" si="6"/>
        <v>0</v>
      </c>
    </row>
    <row r="39" spans="1:9" x14ac:dyDescent="0.25">
      <c r="A39" s="46" t="s">
        <v>34</v>
      </c>
      <c r="B39" s="46" t="s">
        <v>86</v>
      </c>
      <c r="C39" s="46" t="s">
        <v>85</v>
      </c>
      <c r="D39" s="62">
        <f t="shared" ca="1" si="4"/>
        <v>0</v>
      </c>
      <c r="E39" s="55">
        <f t="shared" ca="1" si="7"/>
        <v>0</v>
      </c>
      <c r="F39" s="55">
        <f t="shared" ca="1" si="7"/>
        <v>0</v>
      </c>
      <c r="G39" s="55">
        <f t="shared" ca="1" si="7"/>
        <v>0</v>
      </c>
      <c r="H39" s="55">
        <f t="shared" ca="1" si="7"/>
        <v>0</v>
      </c>
      <c r="I39" s="56">
        <f t="shared" ca="1" si="6"/>
        <v>0</v>
      </c>
    </row>
    <row r="40" spans="1:9" x14ac:dyDescent="0.25">
      <c r="A40" s="46" t="s">
        <v>80</v>
      </c>
      <c r="B40" s="46" t="s">
        <v>88</v>
      </c>
      <c r="C40" s="46" t="s">
        <v>87</v>
      </c>
      <c r="D40" s="62">
        <f t="shared" ca="1" si="4"/>
        <v>0</v>
      </c>
      <c r="E40" s="55">
        <f t="shared" ca="1" si="7"/>
        <v>0</v>
      </c>
      <c r="F40" s="55">
        <f t="shared" ca="1" si="7"/>
        <v>0</v>
      </c>
      <c r="G40" s="55">
        <f t="shared" ca="1" si="7"/>
        <v>0</v>
      </c>
      <c r="H40" s="55">
        <f t="shared" ca="1" si="7"/>
        <v>0</v>
      </c>
      <c r="I40" s="56">
        <f t="shared" ca="1" si="6"/>
        <v>0</v>
      </c>
    </row>
    <row r="41" spans="1:9" x14ac:dyDescent="0.25">
      <c r="A41" s="46" t="s">
        <v>91</v>
      </c>
      <c r="B41" s="46" t="s">
        <v>90</v>
      </c>
      <c r="C41" s="46" t="s">
        <v>89</v>
      </c>
      <c r="D41" s="62">
        <f t="shared" ca="1" si="4"/>
        <v>0</v>
      </c>
      <c r="E41" s="55">
        <f t="shared" ca="1" si="7"/>
        <v>0</v>
      </c>
      <c r="F41" s="55">
        <f t="shared" ca="1" si="7"/>
        <v>0</v>
      </c>
      <c r="G41" s="55">
        <f t="shared" ca="1" si="7"/>
        <v>0</v>
      </c>
      <c r="H41" s="55">
        <f t="shared" ca="1" si="7"/>
        <v>0</v>
      </c>
      <c r="I41" s="56">
        <f t="shared" ca="1" si="6"/>
        <v>0</v>
      </c>
    </row>
    <row r="42" spans="1:9" x14ac:dyDescent="0.25">
      <c r="A42" s="46" t="s">
        <v>34</v>
      </c>
      <c r="B42" s="46" t="s">
        <v>93</v>
      </c>
      <c r="C42" s="46" t="s">
        <v>92</v>
      </c>
      <c r="D42" s="62">
        <f t="shared" ca="1" si="4"/>
        <v>0</v>
      </c>
      <c r="E42" s="55">
        <f t="shared" ca="1" si="7"/>
        <v>0</v>
      </c>
      <c r="F42" s="55">
        <f t="shared" ca="1" si="7"/>
        <v>0</v>
      </c>
      <c r="G42" s="55">
        <f t="shared" ca="1" si="7"/>
        <v>0</v>
      </c>
      <c r="H42" s="55">
        <f t="shared" ca="1" si="7"/>
        <v>0</v>
      </c>
      <c r="I42" s="56">
        <f t="shared" ca="1" si="6"/>
        <v>0</v>
      </c>
    </row>
    <row r="43" spans="1:9" x14ac:dyDescent="0.25">
      <c r="A43" s="46" t="s">
        <v>91</v>
      </c>
      <c r="B43" s="46" t="s">
        <v>95</v>
      </c>
      <c r="C43" s="46" t="s">
        <v>94</v>
      </c>
      <c r="D43" s="62">
        <f t="shared" ca="1" si="4"/>
        <v>0</v>
      </c>
      <c r="E43" s="55">
        <f t="shared" ca="1" si="7"/>
        <v>0</v>
      </c>
      <c r="F43" s="55">
        <f t="shared" ca="1" si="7"/>
        <v>0</v>
      </c>
      <c r="G43" s="55">
        <f t="shared" ca="1" si="7"/>
        <v>0</v>
      </c>
      <c r="H43" s="55">
        <f t="shared" ca="1" si="7"/>
        <v>0</v>
      </c>
      <c r="I43" s="56">
        <f t="shared" ca="1" si="6"/>
        <v>0</v>
      </c>
    </row>
    <row r="44" spans="1:9" x14ac:dyDescent="0.25">
      <c r="A44" s="46" t="s">
        <v>91</v>
      </c>
      <c r="B44" s="46" t="s">
        <v>97</v>
      </c>
      <c r="C44" s="46" t="s">
        <v>96</v>
      </c>
      <c r="D44" s="62">
        <f t="shared" ca="1" si="4"/>
        <v>0</v>
      </c>
      <c r="E44" s="55">
        <f t="shared" ca="1" si="7"/>
        <v>0</v>
      </c>
      <c r="F44" s="55">
        <f t="shared" ca="1" si="7"/>
        <v>0</v>
      </c>
      <c r="G44" s="55">
        <f t="shared" ca="1" si="7"/>
        <v>0</v>
      </c>
      <c r="H44" s="55">
        <f t="shared" ca="1" si="7"/>
        <v>0</v>
      </c>
      <c r="I44" s="56">
        <f t="shared" ca="1" si="6"/>
        <v>0</v>
      </c>
    </row>
    <row r="45" spans="1:9" x14ac:dyDescent="0.25">
      <c r="A45" s="46" t="s">
        <v>91</v>
      </c>
      <c r="B45" s="46" t="s">
        <v>99</v>
      </c>
      <c r="C45" s="46" t="s">
        <v>98</v>
      </c>
      <c r="D45" s="62">
        <f t="shared" ca="1" si="4"/>
        <v>0</v>
      </c>
      <c r="E45" s="55">
        <f t="shared" ca="1" si="7"/>
        <v>0</v>
      </c>
      <c r="F45" s="55">
        <f t="shared" ca="1" si="7"/>
        <v>0</v>
      </c>
      <c r="G45" s="55">
        <f t="shared" ca="1" si="7"/>
        <v>0</v>
      </c>
      <c r="H45" s="55">
        <f t="shared" ca="1" si="7"/>
        <v>0</v>
      </c>
      <c r="I45" s="56">
        <f t="shared" ca="1" si="6"/>
        <v>0</v>
      </c>
    </row>
    <row r="46" spans="1:9" x14ac:dyDescent="0.25">
      <c r="A46" s="46" t="s">
        <v>34</v>
      </c>
      <c r="B46" s="46" t="s">
        <v>101</v>
      </c>
      <c r="C46" s="46" t="s">
        <v>100</v>
      </c>
      <c r="D46" s="62">
        <f t="shared" ca="1" si="4"/>
        <v>0</v>
      </c>
      <c r="E46" s="55">
        <f t="shared" ca="1" si="7"/>
        <v>0</v>
      </c>
      <c r="F46" s="55">
        <f t="shared" ca="1" si="7"/>
        <v>0</v>
      </c>
      <c r="G46" s="55">
        <f t="shared" ca="1" si="7"/>
        <v>0</v>
      </c>
      <c r="H46" s="55">
        <f t="shared" ca="1" si="7"/>
        <v>0</v>
      </c>
      <c r="I46" s="56">
        <f t="shared" ca="1" si="6"/>
        <v>0</v>
      </c>
    </row>
    <row r="47" spans="1:9" x14ac:dyDescent="0.25">
      <c r="A47" s="46" t="s">
        <v>91</v>
      </c>
      <c r="B47" s="46" t="s">
        <v>103</v>
      </c>
      <c r="C47" s="46" t="s">
        <v>102</v>
      </c>
      <c r="D47" s="62">
        <f t="shared" ca="1" si="4"/>
        <v>0</v>
      </c>
      <c r="E47" s="55">
        <f t="shared" ca="1" si="7"/>
        <v>0</v>
      </c>
      <c r="F47" s="55">
        <f t="shared" ca="1" si="7"/>
        <v>0</v>
      </c>
      <c r="G47" s="55">
        <f t="shared" ca="1" si="7"/>
        <v>0</v>
      </c>
      <c r="H47" s="55">
        <f t="shared" ca="1" si="7"/>
        <v>0</v>
      </c>
      <c r="I47" s="56">
        <f t="shared" ca="1" si="6"/>
        <v>0</v>
      </c>
    </row>
    <row r="48" spans="1:9" x14ac:dyDescent="0.25">
      <c r="A48" s="46" t="s">
        <v>34</v>
      </c>
      <c r="B48" s="46" t="s">
        <v>105</v>
      </c>
      <c r="C48" s="46" t="s">
        <v>104</v>
      </c>
      <c r="D48" s="62">
        <f t="shared" ca="1" si="4"/>
        <v>0</v>
      </c>
      <c r="E48" s="55">
        <f t="shared" ca="1" si="7"/>
        <v>0</v>
      </c>
      <c r="F48" s="55">
        <f t="shared" ca="1" si="7"/>
        <v>0</v>
      </c>
      <c r="G48" s="55">
        <f t="shared" ca="1" si="7"/>
        <v>0</v>
      </c>
      <c r="H48" s="55">
        <f t="shared" ca="1" si="7"/>
        <v>0</v>
      </c>
      <c r="I48" s="56">
        <f t="shared" ca="1" si="6"/>
        <v>0</v>
      </c>
    </row>
    <row r="49" spans="1:9" x14ac:dyDescent="0.25">
      <c r="A49" s="46" t="s">
        <v>80</v>
      </c>
      <c r="B49" s="46" t="s">
        <v>107</v>
      </c>
      <c r="C49" s="46" t="s">
        <v>106</v>
      </c>
      <c r="D49" s="62">
        <f t="shared" ca="1" si="4"/>
        <v>0</v>
      </c>
      <c r="E49" s="55">
        <f t="shared" ca="1" si="7"/>
        <v>0</v>
      </c>
      <c r="F49" s="55">
        <f t="shared" ca="1" si="7"/>
        <v>0</v>
      </c>
      <c r="G49" s="55">
        <f t="shared" ca="1" si="7"/>
        <v>0</v>
      </c>
      <c r="H49" s="55">
        <f t="shared" ca="1" si="7"/>
        <v>0</v>
      </c>
      <c r="I49" s="56">
        <f ca="1">SUM(E49:H49)</f>
        <v>0</v>
      </c>
    </row>
    <row r="50" spans="1:9" x14ac:dyDescent="0.25">
      <c r="A50" s="46" t="s">
        <v>34</v>
      </c>
      <c r="B50" s="46" t="s">
        <v>109</v>
      </c>
      <c r="C50" s="46" t="s">
        <v>108</v>
      </c>
      <c r="D50" s="62">
        <f t="shared" ca="1" si="4"/>
        <v>0</v>
      </c>
      <c r="E50" s="55">
        <f t="shared" ca="1" si="7"/>
        <v>0</v>
      </c>
      <c r="F50" s="55">
        <f t="shared" ca="1" si="7"/>
        <v>0</v>
      </c>
      <c r="G50" s="55">
        <f t="shared" ca="1" si="7"/>
        <v>0</v>
      </c>
      <c r="H50" s="55">
        <f t="shared" ca="1" si="7"/>
        <v>0</v>
      </c>
      <c r="I50" s="56">
        <f t="shared" ca="1" si="6"/>
        <v>0</v>
      </c>
    </row>
    <row r="51" spans="1:9" x14ac:dyDescent="0.25">
      <c r="A51" s="46" t="s">
        <v>34</v>
      </c>
      <c r="B51" s="46" t="s">
        <v>111</v>
      </c>
      <c r="C51" s="46" t="s">
        <v>110</v>
      </c>
      <c r="D51" s="62">
        <f t="shared" ca="1" si="4"/>
        <v>0</v>
      </c>
      <c r="E51" s="55">
        <f t="shared" ca="1" si="7"/>
        <v>0</v>
      </c>
      <c r="F51" s="55">
        <f t="shared" ca="1" si="7"/>
        <v>0</v>
      </c>
      <c r="G51" s="55">
        <f t="shared" ca="1" si="7"/>
        <v>0</v>
      </c>
      <c r="H51" s="55">
        <f t="shared" ca="1" si="7"/>
        <v>0</v>
      </c>
      <c r="I51" s="56">
        <f t="shared" ca="1" si="6"/>
        <v>0</v>
      </c>
    </row>
    <row r="52" spans="1:9" x14ac:dyDescent="0.25">
      <c r="A52" s="57"/>
      <c r="B52" s="57"/>
      <c r="C52" s="57" t="s">
        <v>125</v>
      </c>
      <c r="D52" s="59">
        <f t="shared" ref="D52:I52" ca="1" si="8">SUM(D12:D51)</f>
        <v>0</v>
      </c>
      <c r="E52" s="63">
        <f t="shared" ca="1" si="8"/>
        <v>0</v>
      </c>
      <c r="F52" s="60">
        <f t="shared" ca="1" si="8"/>
        <v>0</v>
      </c>
      <c r="G52" s="60">
        <f t="shared" ca="1" si="8"/>
        <v>0</v>
      </c>
      <c r="H52" s="60">
        <f t="shared" ca="1" si="8"/>
        <v>0</v>
      </c>
      <c r="I52" s="63">
        <f t="shared" ca="1" si="8"/>
        <v>0</v>
      </c>
    </row>
    <row r="54" spans="1:9" x14ac:dyDescent="0.25">
      <c r="A54" s="87"/>
      <c r="B54" s="89" t="s">
        <v>168</v>
      </c>
      <c r="C54" s="88"/>
      <c r="D54" s="87"/>
      <c r="E54" s="87"/>
      <c r="F54" s="87"/>
      <c r="G54" s="87"/>
      <c r="H54" s="87"/>
      <c r="I54" s="87"/>
    </row>
  </sheetData>
  <pageMargins left="0.7" right="0.7" top="0.75" bottom="0.75" header="0.3" footer="0.3"/>
  <pageSetup paperSize="9" orientation="portrait" r:id="rId1"/>
  <ignoredErrors>
    <ignoredError sqref="D11:I11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9">
    <tabColor rgb="FF6D5CEE"/>
  </sheetPr>
  <dimension ref="A1:T31"/>
  <sheetViews>
    <sheetView showGridLines="0" workbookViewId="0">
      <selection activeCell="L3" sqref="L3:O3"/>
    </sheetView>
  </sheetViews>
  <sheetFormatPr defaultRowHeight="15" x14ac:dyDescent="0.25"/>
  <cols>
    <col min="2" max="2" width="46.7109375" bestFit="1" customWidth="1"/>
    <col min="5" max="5" width="15" bestFit="1" customWidth="1"/>
    <col min="11" max="11" width="15.85546875" customWidth="1"/>
    <col min="12" max="12" width="5.85546875" customWidth="1"/>
    <col min="20" max="20" width="10.7109375" bestFit="1" customWidth="1"/>
  </cols>
  <sheetData>
    <row r="1" spans="1:20" x14ac:dyDescent="0.25">
      <c r="A1" s="145" t="s">
        <v>220</v>
      </c>
      <c r="B1" s="146"/>
      <c r="C1" s="146"/>
      <c r="D1" s="378" t="s">
        <v>116</v>
      </c>
      <c r="E1" s="378"/>
      <c r="F1" s="378" t="s">
        <v>129</v>
      </c>
      <c r="G1" s="378"/>
      <c r="H1" s="378"/>
      <c r="I1" s="378"/>
      <c r="J1" s="378" t="s">
        <v>170</v>
      </c>
      <c r="K1" s="378"/>
      <c r="L1" s="378" t="s">
        <v>132</v>
      </c>
      <c r="M1" s="378"/>
      <c r="N1" s="378"/>
      <c r="O1" s="378"/>
      <c r="P1" s="378" t="s">
        <v>171</v>
      </c>
      <c r="Q1" s="148"/>
    </row>
    <row r="2" spans="1:20" x14ac:dyDescent="0.25">
      <c r="A2" s="149" t="s">
        <v>138</v>
      </c>
      <c r="B2" s="48" t="s">
        <v>139</v>
      </c>
      <c r="C2" s="48" t="s">
        <v>140</v>
      </c>
      <c r="D2" s="49" t="s">
        <v>141</v>
      </c>
      <c r="E2" s="49" t="s">
        <v>155</v>
      </c>
      <c r="F2" s="50" t="s">
        <v>143</v>
      </c>
      <c r="G2" s="49" t="s">
        <v>144</v>
      </c>
      <c r="H2" s="49" t="s">
        <v>145</v>
      </c>
      <c r="I2" s="49" t="s">
        <v>146</v>
      </c>
      <c r="J2" s="187" t="s">
        <v>147</v>
      </c>
      <c r="K2" s="188" t="s">
        <v>154</v>
      </c>
      <c r="L2" s="182" t="s">
        <v>143</v>
      </c>
      <c r="M2" s="182" t="s">
        <v>144</v>
      </c>
      <c r="N2" s="182" t="s">
        <v>145</v>
      </c>
      <c r="O2" s="189" t="s">
        <v>146</v>
      </c>
      <c r="P2" s="182" t="s">
        <v>147</v>
      </c>
      <c r="Q2" s="150"/>
    </row>
    <row r="3" spans="1:20" x14ac:dyDescent="0.25">
      <c r="A3" s="151"/>
      <c r="B3" s="51"/>
      <c r="C3" s="375"/>
      <c r="D3" s="262">
        <f>Control!$I$2</f>
        <v>45017</v>
      </c>
      <c r="E3" s="377"/>
      <c r="F3" s="376">
        <v>44743</v>
      </c>
      <c r="G3" s="376">
        <v>44835</v>
      </c>
      <c r="H3" s="376">
        <v>44927</v>
      </c>
      <c r="I3" s="376">
        <v>45017</v>
      </c>
      <c r="J3" s="197"/>
      <c r="K3" s="183"/>
      <c r="L3" s="183">
        <v>44743</v>
      </c>
      <c r="M3" s="183">
        <v>44835</v>
      </c>
      <c r="N3" s="183">
        <v>44927</v>
      </c>
      <c r="O3" s="190">
        <v>45017</v>
      </c>
      <c r="P3" s="193"/>
      <c r="Q3" s="150"/>
    </row>
    <row r="4" spans="1:20" x14ac:dyDescent="0.25">
      <c r="A4" s="152" t="s">
        <v>34</v>
      </c>
      <c r="B4" s="46" t="str">
        <f>VLOOKUP(A4,Practice!$A$1:$E$48,2,0)</f>
        <v>Chingford/ Walthamstow</v>
      </c>
      <c r="C4" s="46" t="s">
        <v>34</v>
      </c>
      <c r="D4" s="166">
        <f t="shared" ref="D4:D8" ca="1" si="0">IFERROR(SUMIFS(OFFSET(REL_D,,MATCH($D$1,IND,0)-1),REL_D,D$3,IF(LEFT($C4,1)="W",NwID,OrgID),$C4,InService,"Y"),"-")</f>
        <v>23009</v>
      </c>
      <c r="E4" s="55"/>
      <c r="F4" s="55">
        <f t="shared" ref="F4:I8" ca="1" si="1">IFERROR(SUMIFS(OFFSET(REL_D,,MATCH($F$1,IND,0)-1),REL_D,F$3,IF(LEFT($C4,1)="W",NwID,OrgID),$C4,InService,"Y"),"-")</f>
        <v>1</v>
      </c>
      <c r="G4" s="55">
        <f t="shared" ca="1" si="1"/>
        <v>2</v>
      </c>
      <c r="H4" s="55">
        <f t="shared" ca="1" si="1"/>
        <v>2</v>
      </c>
      <c r="I4" s="55">
        <f t="shared" ca="1" si="1"/>
        <v>2</v>
      </c>
      <c r="J4" s="198">
        <f ca="1">SUM(F4:I4)</f>
        <v>7</v>
      </c>
      <c r="K4" s="55"/>
      <c r="L4" s="55">
        <f t="shared" ref="L4:O8" ca="1" si="2">IFERROR(SUMIFS(OFFSET(REL_D,,MATCH($L$1,IND,0)-1),REL_D,L$3,IF(LEFT($C4,1)="W",NwID,OrgID),$C4,InService,"Y"),"-")</f>
        <v>0</v>
      </c>
      <c r="M4" s="55">
        <f t="shared" ca="1" si="2"/>
        <v>0</v>
      </c>
      <c r="N4" s="55">
        <f t="shared" ca="1" si="2"/>
        <v>0</v>
      </c>
      <c r="O4" s="191">
        <f t="shared" ca="1" si="2"/>
        <v>0</v>
      </c>
      <c r="P4" s="194">
        <f ca="1">SUM(L4:O4)</f>
        <v>0</v>
      </c>
      <c r="Q4" s="150"/>
    </row>
    <row r="5" spans="1:20" x14ac:dyDescent="0.25">
      <c r="A5" s="152" t="s">
        <v>27</v>
      </c>
      <c r="B5" s="46" t="str">
        <f>VLOOKUP(A5,Practice!$A$1:$E$48,2,0)</f>
        <v>Chingford E4</v>
      </c>
      <c r="C5" s="46" t="s">
        <v>27</v>
      </c>
      <c r="D5" s="166">
        <f t="shared" ca="1" si="0"/>
        <v>54016</v>
      </c>
      <c r="E5" s="56"/>
      <c r="F5" s="55">
        <f t="shared" ca="1" si="1"/>
        <v>14</v>
      </c>
      <c r="G5" s="55">
        <f t="shared" ca="1" si="1"/>
        <v>14</v>
      </c>
      <c r="H5" s="55">
        <f t="shared" ca="1" si="1"/>
        <v>13</v>
      </c>
      <c r="I5" s="55">
        <f t="shared" ca="1" si="1"/>
        <v>11</v>
      </c>
      <c r="J5" s="198">
        <f t="shared" ref="J5:J8" ca="1" si="3">SUM(F5:I5)</f>
        <v>52</v>
      </c>
      <c r="K5" s="56"/>
      <c r="L5" s="55">
        <f t="shared" ca="1" si="2"/>
        <v>9</v>
      </c>
      <c r="M5" s="55">
        <f t="shared" ca="1" si="2"/>
        <v>14</v>
      </c>
      <c r="N5" s="55">
        <f t="shared" ca="1" si="2"/>
        <v>15</v>
      </c>
      <c r="O5" s="191">
        <f t="shared" ca="1" si="2"/>
        <v>15</v>
      </c>
      <c r="P5" s="194">
        <f t="shared" ref="P5:P8" ca="1" si="4">SUM(L5:O5)</f>
        <v>53</v>
      </c>
      <c r="Q5" s="150"/>
    </row>
    <row r="6" spans="1:20" x14ac:dyDescent="0.25">
      <c r="A6" s="152" t="s">
        <v>46</v>
      </c>
      <c r="B6" s="46" t="str">
        <f>VLOOKUP(A6,Practice!$A$1:$E$48,2,0)</f>
        <v>Forest Integrated Health</v>
      </c>
      <c r="C6" s="46" t="s">
        <v>46</v>
      </c>
      <c r="D6" s="166">
        <f t="shared" ca="1" si="0"/>
        <v>36386</v>
      </c>
      <c r="E6" s="56"/>
      <c r="F6" s="55">
        <f t="shared" ca="1" si="1"/>
        <v>6</v>
      </c>
      <c r="G6" s="55">
        <f t="shared" ca="1" si="1"/>
        <v>0</v>
      </c>
      <c r="H6" s="55">
        <f t="shared" ca="1" si="1"/>
        <v>0</v>
      </c>
      <c r="I6" s="55">
        <f t="shared" ca="1" si="1"/>
        <v>2</v>
      </c>
      <c r="J6" s="198">
        <f t="shared" ca="1" si="3"/>
        <v>8</v>
      </c>
      <c r="K6" s="56"/>
      <c r="L6" s="55">
        <f t="shared" ca="1" si="2"/>
        <v>4</v>
      </c>
      <c r="M6" s="55">
        <f t="shared" ca="1" si="2"/>
        <v>3</v>
      </c>
      <c r="N6" s="55">
        <f t="shared" ca="1" si="2"/>
        <v>0</v>
      </c>
      <c r="O6" s="191">
        <f t="shared" ca="1" si="2"/>
        <v>8</v>
      </c>
      <c r="P6" s="194">
        <f t="shared" ca="1" si="4"/>
        <v>15</v>
      </c>
      <c r="Q6" s="150"/>
    </row>
    <row r="7" spans="1:20" x14ac:dyDescent="0.25">
      <c r="A7" s="152" t="s">
        <v>55</v>
      </c>
      <c r="B7" s="46" t="str">
        <f>VLOOKUP(A7,Practice!$A$1:$E$48,2,0)</f>
        <v>South Leytonstone</v>
      </c>
      <c r="C7" s="46" t="s">
        <v>55</v>
      </c>
      <c r="D7" s="166">
        <f t="shared" ca="1" si="0"/>
        <v>21742</v>
      </c>
      <c r="E7" s="56"/>
      <c r="F7" s="55">
        <f t="shared" ca="1" si="1"/>
        <v>13</v>
      </c>
      <c r="G7" s="55">
        <f t="shared" ca="1" si="1"/>
        <v>6</v>
      </c>
      <c r="H7" s="55">
        <f t="shared" ca="1" si="1"/>
        <v>19</v>
      </c>
      <c r="I7" s="55">
        <f t="shared" ca="1" si="1"/>
        <v>9</v>
      </c>
      <c r="J7" s="198">
        <f t="shared" ca="1" si="3"/>
        <v>47</v>
      </c>
      <c r="K7" s="56"/>
      <c r="L7" s="55">
        <f t="shared" ca="1" si="2"/>
        <v>12</v>
      </c>
      <c r="M7" s="55">
        <f t="shared" ca="1" si="2"/>
        <v>9</v>
      </c>
      <c r="N7" s="55">
        <f t="shared" ca="1" si="2"/>
        <v>14</v>
      </c>
      <c r="O7" s="191">
        <f t="shared" ca="1" si="2"/>
        <v>8</v>
      </c>
      <c r="P7" s="194">
        <f t="shared" ca="1" si="4"/>
        <v>43</v>
      </c>
      <c r="Q7" s="150"/>
    </row>
    <row r="8" spans="1:20" x14ac:dyDescent="0.25">
      <c r="A8" s="152" t="s">
        <v>91</v>
      </c>
      <c r="B8" s="46" t="str">
        <f>VLOOKUP(A8,Practice!$A$1:$E$48,2,0)</f>
        <v>Walthamstow West</v>
      </c>
      <c r="C8" s="46" t="s">
        <v>91</v>
      </c>
      <c r="D8" s="166">
        <f t="shared" ca="1" si="0"/>
        <v>14299</v>
      </c>
      <c r="E8" s="56"/>
      <c r="F8" s="55">
        <f t="shared" ca="1" si="1"/>
        <v>0</v>
      </c>
      <c r="G8" s="55">
        <f t="shared" ca="1" si="1"/>
        <v>0</v>
      </c>
      <c r="H8" s="55">
        <f t="shared" ca="1" si="1"/>
        <v>0</v>
      </c>
      <c r="I8" s="55">
        <f t="shared" ca="1" si="1"/>
        <v>0</v>
      </c>
      <c r="J8" s="198">
        <f t="shared" ca="1" si="3"/>
        <v>0</v>
      </c>
      <c r="K8" s="56"/>
      <c r="L8" s="55">
        <f t="shared" ca="1" si="2"/>
        <v>0</v>
      </c>
      <c r="M8" s="55">
        <f t="shared" ca="1" si="2"/>
        <v>0</v>
      </c>
      <c r="N8" s="55">
        <f t="shared" ca="1" si="2"/>
        <v>0</v>
      </c>
      <c r="O8" s="191">
        <f t="shared" ca="1" si="2"/>
        <v>0</v>
      </c>
      <c r="P8" s="194">
        <f t="shared" ca="1" si="4"/>
        <v>0</v>
      </c>
      <c r="Q8" s="150"/>
    </row>
    <row r="9" spans="1:20" x14ac:dyDescent="0.25">
      <c r="A9" s="153"/>
      <c r="B9" s="57"/>
      <c r="C9" s="57" t="s">
        <v>125</v>
      </c>
      <c r="D9" s="58">
        <f ca="1">SUM(D4:D8)</f>
        <v>149452</v>
      </c>
      <c r="E9" s="59"/>
      <c r="F9" s="59">
        <f ca="1">SUM(F4:F8)</f>
        <v>34</v>
      </c>
      <c r="G9" s="60">
        <f ca="1">SUM(G4:G8)</f>
        <v>22</v>
      </c>
      <c r="H9" s="60">
        <f ca="1">SUM(H4:H8)</f>
        <v>34</v>
      </c>
      <c r="I9" s="60">
        <f ca="1">SUM(I4:I8)</f>
        <v>24</v>
      </c>
      <c r="J9" s="199">
        <f ca="1">SUM(J4:J8)</f>
        <v>114</v>
      </c>
      <c r="K9" s="184"/>
      <c r="L9" s="185">
        <f ca="1">SUM(L4:L8)</f>
        <v>25</v>
      </c>
      <c r="M9" s="186">
        <f ca="1">SUM(M4:M8)</f>
        <v>26</v>
      </c>
      <c r="N9" s="186">
        <f ca="1">SUM(N4:N8)</f>
        <v>29</v>
      </c>
      <c r="O9" s="192">
        <f ca="1">SUM(O4:O8)</f>
        <v>31</v>
      </c>
      <c r="P9" s="196">
        <f ca="1">SUM(P4:P8)</f>
        <v>111</v>
      </c>
      <c r="Q9" s="150"/>
    </row>
    <row r="10" spans="1:20" x14ac:dyDescent="0.25">
      <c r="A10" s="46" t="str">
        <f>VLOOKUP(C10,Practice!$A$2:$E$48,5,FALSE)</f>
        <v>WF-1</v>
      </c>
      <c r="B10" s="46" t="str">
        <f>VLOOKUP(C10,Practice!$A$2:$E$48,2,FALSE)</f>
        <v>Larkshall Medical Centre</v>
      </c>
      <c r="C10" s="46" t="s">
        <v>35</v>
      </c>
      <c r="D10" s="166">
        <f t="shared" ref="D10:D21" ca="1" si="5">IFERROR(SUMIFS(OFFSET(REL_D,,MATCH($D$1,IND,0)-1),REL_D,D$3,IF(LEFT($C10,1)="W",NwID,OrgID),$C10,InService,"Y"),"-")</f>
        <v>8576</v>
      </c>
      <c r="E10" s="55"/>
      <c r="F10" s="55">
        <f t="shared" ref="F10:I21" ca="1" si="6">IFERROR(SUMIFS(OFFSET(REL_D,,MATCH($F$1,IND,0)-1),REL_D,F$3,IF(LEFT($C10,1)="W",NwID,OrgID),$C10,InService,"Y"),"-")</f>
        <v>1</v>
      </c>
      <c r="G10" s="55">
        <f t="shared" ca="1" si="6"/>
        <v>0</v>
      </c>
      <c r="H10" s="55">
        <f t="shared" ca="1" si="6"/>
        <v>0</v>
      </c>
      <c r="I10" s="55">
        <f t="shared" ca="1" si="6"/>
        <v>0</v>
      </c>
      <c r="J10" s="198">
        <f t="shared" ref="J10:J21" ca="1" si="7">SUM(F10:I10)</f>
        <v>1</v>
      </c>
      <c r="K10" s="55"/>
      <c r="L10" s="55">
        <f t="shared" ref="L10:O21" ca="1" si="8">IFERROR(SUMIFS(OFFSET(REL_D,,MATCH($L$1,IND,0)-1),REL_D,L$3,IF(LEFT($C10,1)="W",NwID,OrgID),$C10,InService,"Y"),"-")</f>
        <v>0</v>
      </c>
      <c r="M10" s="55">
        <f t="shared" ca="1" si="8"/>
        <v>0</v>
      </c>
      <c r="N10" s="55">
        <f t="shared" ca="1" si="8"/>
        <v>0</v>
      </c>
      <c r="O10" s="55">
        <f t="shared" ca="1" si="8"/>
        <v>0</v>
      </c>
      <c r="P10" s="194">
        <f t="shared" ref="P10:P21" ca="1" si="9">SUM(L10:O10)</f>
        <v>0</v>
      </c>
      <c r="Q10" s="150"/>
    </row>
    <row r="11" spans="1:20" x14ac:dyDescent="0.25">
      <c r="A11" s="46" t="str">
        <f>VLOOKUP(C11,Practice!$A$2:$E$48,5,FALSE)</f>
        <v>WF-2</v>
      </c>
      <c r="B11" s="46" t="str">
        <f>VLOOKUP(C11,Practice!$A$2:$E$48,2,FALSE)</f>
        <v>Chingford Medical Practice</v>
      </c>
      <c r="C11" s="46" t="s">
        <v>25</v>
      </c>
      <c r="D11" s="166">
        <f t="shared" ca="1" si="5"/>
        <v>9697</v>
      </c>
      <c r="E11" s="56"/>
      <c r="F11" s="55">
        <f t="shared" ca="1" si="6"/>
        <v>4</v>
      </c>
      <c r="G11" s="55">
        <f t="shared" ca="1" si="6"/>
        <v>4</v>
      </c>
      <c r="H11" s="55">
        <f t="shared" ca="1" si="6"/>
        <v>2</v>
      </c>
      <c r="I11" s="55">
        <f t="shared" ca="1" si="6"/>
        <v>4</v>
      </c>
      <c r="J11" s="198">
        <f t="shared" ca="1" si="7"/>
        <v>14</v>
      </c>
      <c r="K11" s="56"/>
      <c r="L11" s="55">
        <f t="shared" ca="1" si="8"/>
        <v>3</v>
      </c>
      <c r="M11" s="55">
        <f t="shared" ca="1" si="8"/>
        <v>3</v>
      </c>
      <c r="N11" s="55">
        <f t="shared" ca="1" si="8"/>
        <v>3</v>
      </c>
      <c r="O11" s="55">
        <f t="shared" ca="1" si="8"/>
        <v>4</v>
      </c>
      <c r="P11" s="194">
        <f t="shared" ca="1" si="9"/>
        <v>13</v>
      </c>
      <c r="Q11" s="150"/>
    </row>
    <row r="12" spans="1:20" x14ac:dyDescent="0.25">
      <c r="A12" s="46" t="str">
        <f>VLOOKUP(C12,Practice!$A$2:$E$48,5,FALSE)</f>
        <v>WF-2</v>
      </c>
      <c r="B12" s="46" t="str">
        <f>VLOOKUP(C12,Practice!$A$2:$E$48,2,FALSE)</f>
        <v>Churchill Medical Centre</v>
      </c>
      <c r="C12" s="46" t="s">
        <v>28</v>
      </c>
      <c r="D12" s="166">
        <f t="shared" ca="1" si="5"/>
        <v>13167</v>
      </c>
      <c r="E12" s="56"/>
      <c r="F12" s="55">
        <f t="shared" ca="1" si="6"/>
        <v>1</v>
      </c>
      <c r="G12" s="55">
        <f t="shared" ca="1" si="6"/>
        <v>0</v>
      </c>
      <c r="H12" s="55">
        <f t="shared" ca="1" si="6"/>
        <v>0</v>
      </c>
      <c r="I12" s="55">
        <f t="shared" ca="1" si="6"/>
        <v>0</v>
      </c>
      <c r="J12" s="198">
        <f t="shared" ca="1" si="7"/>
        <v>1</v>
      </c>
      <c r="K12" s="56"/>
      <c r="L12" s="55">
        <f t="shared" ca="1" si="8"/>
        <v>0</v>
      </c>
      <c r="M12" s="55">
        <f t="shared" ca="1" si="8"/>
        <v>0</v>
      </c>
      <c r="N12" s="55">
        <f t="shared" ca="1" si="8"/>
        <v>0</v>
      </c>
      <c r="O12" s="55">
        <f t="shared" ca="1" si="8"/>
        <v>0</v>
      </c>
      <c r="P12" s="194">
        <f t="shared" ca="1" si="9"/>
        <v>0</v>
      </c>
      <c r="Q12" s="150"/>
      <c r="T12" s="44"/>
    </row>
    <row r="13" spans="1:20" x14ac:dyDescent="0.25">
      <c r="A13" s="46" t="str">
        <f>VLOOKUP(C13,Practice!$A$2:$E$48,5,FALSE)</f>
        <v>WF-2</v>
      </c>
      <c r="B13" s="46" t="str">
        <f>VLOOKUP(C13,Practice!$A$2:$E$48,2,FALSE)</f>
        <v>Handsworth Medical Centre</v>
      </c>
      <c r="C13" s="46" t="s">
        <v>110</v>
      </c>
      <c r="D13" s="166">
        <f t="shared" ca="1" si="5"/>
        <v>16041</v>
      </c>
      <c r="E13" s="56"/>
      <c r="F13" s="55">
        <f t="shared" ca="1" si="6"/>
        <v>6</v>
      </c>
      <c r="G13" s="55">
        <f t="shared" ca="1" si="6"/>
        <v>7</v>
      </c>
      <c r="H13" s="55">
        <f t="shared" ca="1" si="6"/>
        <v>7</v>
      </c>
      <c r="I13" s="55">
        <f t="shared" ca="1" si="6"/>
        <v>7</v>
      </c>
      <c r="J13" s="198">
        <f t="shared" ca="1" si="7"/>
        <v>27</v>
      </c>
      <c r="K13" s="56"/>
      <c r="L13" s="55">
        <f t="shared" ca="1" si="8"/>
        <v>6</v>
      </c>
      <c r="M13" s="55">
        <f t="shared" ca="1" si="8"/>
        <v>9</v>
      </c>
      <c r="N13" s="55">
        <f t="shared" ca="1" si="8"/>
        <v>9</v>
      </c>
      <c r="O13" s="55">
        <f t="shared" ca="1" si="8"/>
        <v>9</v>
      </c>
      <c r="P13" s="194">
        <f t="shared" ca="1" si="9"/>
        <v>33</v>
      </c>
      <c r="Q13" s="150"/>
    </row>
    <row r="14" spans="1:20" x14ac:dyDescent="0.25">
      <c r="A14" s="46" t="str">
        <f>VLOOKUP(C14,Practice!$A$2:$E$48,5,FALSE)</f>
        <v>WF-2</v>
      </c>
      <c r="B14" s="46" t="str">
        <f>VLOOKUP(C14,Practice!$A$2:$E$48,2,FALSE)</f>
        <v>Old Church Surgery</v>
      </c>
      <c r="C14" s="46" t="s">
        <v>37</v>
      </c>
      <c r="D14" s="166">
        <f t="shared" ca="1" si="5"/>
        <v>8342</v>
      </c>
      <c r="E14" s="56"/>
      <c r="F14" s="55">
        <f t="shared" ca="1" si="6"/>
        <v>0</v>
      </c>
      <c r="G14" s="55">
        <f t="shared" ca="1" si="6"/>
        <v>0</v>
      </c>
      <c r="H14" s="55">
        <f t="shared" ca="1" si="6"/>
        <v>0</v>
      </c>
      <c r="I14" s="55">
        <f t="shared" ca="1" si="6"/>
        <v>0</v>
      </c>
      <c r="J14" s="198">
        <f t="shared" ca="1" si="7"/>
        <v>0</v>
      </c>
      <c r="K14" s="56"/>
      <c r="L14" s="55">
        <f t="shared" ca="1" si="8"/>
        <v>0</v>
      </c>
      <c r="M14" s="55">
        <f t="shared" ca="1" si="8"/>
        <v>0</v>
      </c>
      <c r="N14" s="55">
        <f t="shared" ca="1" si="8"/>
        <v>0</v>
      </c>
      <c r="O14" s="55">
        <f t="shared" ca="1" si="8"/>
        <v>0</v>
      </c>
      <c r="P14" s="194">
        <f t="shared" ca="1" si="9"/>
        <v>0</v>
      </c>
      <c r="Q14" s="150"/>
    </row>
    <row r="15" spans="1:20" x14ac:dyDescent="0.25">
      <c r="A15" s="46" t="str">
        <f>VLOOKUP(C15,Practice!$A$2:$E$48,5,FALSE)</f>
        <v>WF-2</v>
      </c>
      <c r="B15" s="46" t="str">
        <f>VLOOKUP(C15,Practice!$A$2:$E$48,2,FALSE)</f>
        <v>The Ridgeway Surgery</v>
      </c>
      <c r="C15" s="165" t="s">
        <v>30</v>
      </c>
      <c r="D15" s="166">
        <f t="shared" ca="1" si="5"/>
        <v>6769</v>
      </c>
      <c r="E15" s="56"/>
      <c r="F15" s="55">
        <f t="shared" ca="1" si="6"/>
        <v>3</v>
      </c>
      <c r="G15" s="55">
        <f t="shared" ca="1" si="6"/>
        <v>3</v>
      </c>
      <c r="H15" s="55">
        <f t="shared" ca="1" si="6"/>
        <v>4</v>
      </c>
      <c r="I15" s="55">
        <f t="shared" ca="1" si="6"/>
        <v>0</v>
      </c>
      <c r="J15" s="198">
        <f t="shared" ref="J15" ca="1" si="10">SUM(F15:I15)</f>
        <v>10</v>
      </c>
      <c r="K15" s="56"/>
      <c r="L15" s="55">
        <f t="shared" ca="1" si="8"/>
        <v>0</v>
      </c>
      <c r="M15" s="55">
        <f t="shared" ca="1" si="8"/>
        <v>2</v>
      </c>
      <c r="N15" s="55">
        <f t="shared" ca="1" si="8"/>
        <v>3</v>
      </c>
      <c r="O15" s="55">
        <f t="shared" ca="1" si="8"/>
        <v>2</v>
      </c>
      <c r="P15" s="194">
        <f t="shared" ref="P15" ca="1" si="11">SUM(L15:O15)</f>
        <v>7</v>
      </c>
      <c r="Q15" s="150"/>
    </row>
    <row r="16" spans="1:20" x14ac:dyDescent="0.25">
      <c r="A16" s="46" t="str">
        <f>VLOOKUP(C16,Practice!$A$2:$E$48,5,FALSE)</f>
        <v>WF-4</v>
      </c>
      <c r="B16" s="46" t="str">
        <f>VLOOKUP(C16,Practice!$A$2:$E$48,2,FALSE)</f>
        <v>Francis Road Medical Centre</v>
      </c>
      <c r="C16" s="165" t="s">
        <v>51</v>
      </c>
      <c r="D16" s="166">
        <f t="shared" ca="1" si="5"/>
        <v>7130</v>
      </c>
      <c r="E16" s="85"/>
      <c r="F16" s="55">
        <f t="shared" ca="1" si="6"/>
        <v>4</v>
      </c>
      <c r="G16" s="55">
        <f t="shared" ca="1" si="6"/>
        <v>0</v>
      </c>
      <c r="H16" s="55">
        <f t="shared" ca="1" si="6"/>
        <v>0</v>
      </c>
      <c r="I16" s="55">
        <f t="shared" ca="1" si="6"/>
        <v>1</v>
      </c>
      <c r="J16" s="270">
        <f t="shared" ca="1" si="7"/>
        <v>5</v>
      </c>
      <c r="K16" s="85"/>
      <c r="L16" s="55">
        <f t="shared" ca="1" si="8"/>
        <v>3</v>
      </c>
      <c r="M16" s="55">
        <f t="shared" ca="1" si="8"/>
        <v>3</v>
      </c>
      <c r="N16" s="55">
        <f t="shared" ca="1" si="8"/>
        <v>0</v>
      </c>
      <c r="O16" s="55">
        <f t="shared" ca="1" si="8"/>
        <v>4</v>
      </c>
      <c r="P16" s="195">
        <f t="shared" ca="1" si="9"/>
        <v>10</v>
      </c>
      <c r="Q16" s="150"/>
    </row>
    <row r="17" spans="1:17" x14ac:dyDescent="0.25">
      <c r="A17" s="46" t="str">
        <f>VLOOKUP(C17,Practice!$A$2:$E$48,5,FALSE)</f>
        <v>WF-4</v>
      </c>
      <c r="B17" s="46" t="str">
        <f>VLOOKUP(C17,Practice!$A$2:$E$48,2,FALSE)</f>
        <v>The Lyndhurst Surgery</v>
      </c>
      <c r="C17" s="46" t="s">
        <v>70</v>
      </c>
      <c r="D17" s="166">
        <f t="shared" ca="1" si="5"/>
        <v>5091</v>
      </c>
      <c r="E17" s="56"/>
      <c r="F17" s="55">
        <f t="shared" ca="1" si="6"/>
        <v>2</v>
      </c>
      <c r="G17" s="55">
        <f t="shared" ca="1" si="6"/>
        <v>0</v>
      </c>
      <c r="H17" s="55">
        <f t="shared" ca="1" si="6"/>
        <v>0</v>
      </c>
      <c r="I17" s="55">
        <f t="shared" ca="1" si="6"/>
        <v>1</v>
      </c>
      <c r="J17" s="198">
        <f t="shared" ca="1" si="7"/>
        <v>3</v>
      </c>
      <c r="K17" s="56"/>
      <c r="L17" s="55">
        <f t="shared" ca="1" si="8"/>
        <v>1</v>
      </c>
      <c r="M17" s="55">
        <f t="shared" ca="1" si="8"/>
        <v>0</v>
      </c>
      <c r="N17" s="55">
        <f t="shared" ca="1" si="8"/>
        <v>0</v>
      </c>
      <c r="O17" s="55">
        <f t="shared" ca="1" si="8"/>
        <v>4</v>
      </c>
      <c r="P17" s="194">
        <f t="shared" ca="1" si="9"/>
        <v>5</v>
      </c>
      <c r="Q17" s="150"/>
    </row>
    <row r="18" spans="1:17" x14ac:dyDescent="0.25">
      <c r="A18" s="46" t="str">
        <f>VLOOKUP(C18,Practice!$A$2:$E$48,5,FALSE)</f>
        <v>WF-5</v>
      </c>
      <c r="B18" s="46" t="str">
        <f>VLOOKUP(C18,Practice!$A$2:$E$48,2,FALSE)</f>
        <v>The Harrow Road Surgery</v>
      </c>
      <c r="C18" s="46" t="s">
        <v>66</v>
      </c>
      <c r="D18" s="166">
        <f t="shared" ca="1" si="5"/>
        <v>14938</v>
      </c>
      <c r="E18" s="56"/>
      <c r="F18" s="55">
        <f t="shared" ca="1" si="6"/>
        <v>13</v>
      </c>
      <c r="G18" s="55">
        <f t="shared" ca="1" si="6"/>
        <v>6</v>
      </c>
      <c r="H18" s="55">
        <f t="shared" ca="1" si="6"/>
        <v>18</v>
      </c>
      <c r="I18" s="55">
        <f t="shared" ca="1" si="6"/>
        <v>9</v>
      </c>
      <c r="J18" s="198">
        <f t="shared" ca="1" si="7"/>
        <v>46</v>
      </c>
      <c r="K18" s="56"/>
      <c r="L18" s="55">
        <f t="shared" ca="1" si="8"/>
        <v>12</v>
      </c>
      <c r="M18" s="55">
        <f t="shared" ca="1" si="8"/>
        <v>9</v>
      </c>
      <c r="N18" s="55">
        <f t="shared" ca="1" si="8"/>
        <v>14</v>
      </c>
      <c r="O18" s="55">
        <f t="shared" ca="1" si="8"/>
        <v>8</v>
      </c>
      <c r="P18" s="194">
        <f t="shared" ca="1" si="9"/>
        <v>43</v>
      </c>
      <c r="Q18" s="150"/>
    </row>
    <row r="19" spans="1:17" x14ac:dyDescent="0.25">
      <c r="A19" s="46" t="str">
        <f>VLOOKUP(C19,Practice!$A$2:$E$48,5,FALSE)</f>
        <v>WF-6</v>
      </c>
      <c r="B19" s="46" t="str">
        <f>VLOOKUP(C19,Practice!$A$2:$E$48,2,FALSE)</f>
        <v>Addison Road Medical Practice</v>
      </c>
      <c r="C19" s="77" t="s">
        <v>78</v>
      </c>
      <c r="D19" s="166">
        <f t="shared" ca="1" si="5"/>
        <v>16152</v>
      </c>
      <c r="E19" s="56"/>
      <c r="F19" s="55">
        <f t="shared" ca="1" si="6"/>
        <v>1</v>
      </c>
      <c r="G19" s="55">
        <f t="shared" ca="1" si="6"/>
        <v>0</v>
      </c>
      <c r="H19" s="55">
        <f t="shared" ca="1" si="6"/>
        <v>0</v>
      </c>
      <c r="I19" s="55">
        <f t="shared" ca="1" si="6"/>
        <v>0</v>
      </c>
      <c r="J19" s="198">
        <f t="shared" ca="1" si="7"/>
        <v>1</v>
      </c>
      <c r="K19" s="56"/>
      <c r="L19" s="55">
        <f t="shared" ca="1" si="8"/>
        <v>0</v>
      </c>
      <c r="M19" s="55">
        <f t="shared" ca="1" si="8"/>
        <v>0</v>
      </c>
      <c r="N19" s="55">
        <f t="shared" ca="1" si="8"/>
        <v>0</v>
      </c>
      <c r="O19" s="55">
        <f t="shared" ca="1" si="8"/>
        <v>0</v>
      </c>
      <c r="P19" s="194">
        <f t="shared" ca="1" si="9"/>
        <v>0</v>
      </c>
      <c r="Q19" s="150"/>
    </row>
    <row r="20" spans="1:17" x14ac:dyDescent="0.25">
      <c r="A20" s="46" t="str">
        <f>VLOOKUP(C20,Practice!$A$2:$E$48,5,FALSE)</f>
        <v>WF-6</v>
      </c>
      <c r="B20" s="46" t="str">
        <f>VLOOKUP(C20,Practice!$A$2:$E$48,2,FALSE)</f>
        <v xml:space="preserve"> The Firs</v>
      </c>
      <c r="C20" s="46" t="s">
        <v>83</v>
      </c>
      <c r="D20" s="166">
        <f t="shared" ca="1" si="5"/>
        <v>8436</v>
      </c>
      <c r="E20" s="56"/>
      <c r="F20" s="55">
        <f t="shared" ca="1" si="6"/>
        <v>0</v>
      </c>
      <c r="G20" s="55">
        <f t="shared" ca="1" si="6"/>
        <v>0</v>
      </c>
      <c r="H20" s="55">
        <f t="shared" ca="1" si="6"/>
        <v>0</v>
      </c>
      <c r="I20" s="55">
        <f t="shared" ca="1" si="6"/>
        <v>0</v>
      </c>
      <c r="J20" s="198">
        <f t="shared" ca="1" si="7"/>
        <v>0</v>
      </c>
      <c r="K20" s="56"/>
      <c r="L20" s="55">
        <f t="shared" ca="1" si="8"/>
        <v>0</v>
      </c>
      <c r="M20" s="55">
        <f t="shared" ca="1" si="8"/>
        <v>0</v>
      </c>
      <c r="N20" s="55">
        <f t="shared" ca="1" si="8"/>
        <v>0</v>
      </c>
      <c r="O20" s="55">
        <f t="shared" ca="1" si="8"/>
        <v>0</v>
      </c>
      <c r="P20" s="194">
        <f t="shared" ca="1" si="9"/>
        <v>0</v>
      </c>
      <c r="Q20" s="150"/>
    </row>
    <row r="21" spans="1:17" x14ac:dyDescent="0.25">
      <c r="A21" s="46" t="str">
        <f>VLOOKUP(C21,Practice!$A$2:$E$48,5,FALSE)</f>
        <v>WF-7</v>
      </c>
      <c r="B21" s="46" t="str">
        <f>VLOOKUP(C21,Practice!$A$2:$E$48,2,FALSE)</f>
        <v>Seymour Medical Centre</v>
      </c>
      <c r="C21" s="46" t="s">
        <v>89</v>
      </c>
      <c r="D21" s="166">
        <f t="shared" ca="1" si="5"/>
        <v>7082</v>
      </c>
      <c r="E21" s="56"/>
      <c r="F21" s="55">
        <f t="shared" ca="1" si="6"/>
        <v>0</v>
      </c>
      <c r="G21" s="55">
        <f t="shared" ca="1" si="6"/>
        <v>0</v>
      </c>
      <c r="H21" s="55">
        <f t="shared" ca="1" si="6"/>
        <v>0</v>
      </c>
      <c r="I21" s="55">
        <f t="shared" ca="1" si="6"/>
        <v>0</v>
      </c>
      <c r="J21" s="198">
        <f t="shared" ca="1" si="7"/>
        <v>0</v>
      </c>
      <c r="K21" s="56"/>
      <c r="L21" s="55">
        <f t="shared" ca="1" si="8"/>
        <v>0</v>
      </c>
      <c r="M21" s="55">
        <f t="shared" ca="1" si="8"/>
        <v>0</v>
      </c>
      <c r="N21" s="55">
        <f t="shared" ca="1" si="8"/>
        <v>0</v>
      </c>
      <c r="O21" s="55">
        <f t="shared" ca="1" si="8"/>
        <v>0</v>
      </c>
      <c r="P21" s="194">
        <f t="shared" ca="1" si="9"/>
        <v>0</v>
      </c>
      <c r="Q21" s="150"/>
    </row>
    <row r="22" spans="1:17" x14ac:dyDescent="0.25">
      <c r="A22" s="153"/>
      <c r="B22" s="57"/>
      <c r="C22" s="57" t="s">
        <v>125</v>
      </c>
      <c r="D22" s="59">
        <f ca="1">SUM(D10:D21)</f>
        <v>121421</v>
      </c>
      <c r="E22" s="59"/>
      <c r="F22" s="59">
        <f ca="1">SUM(F10:F21)</f>
        <v>35</v>
      </c>
      <c r="G22" s="60">
        <f ca="1">SUM(G10:G21)</f>
        <v>20</v>
      </c>
      <c r="H22" s="60">
        <f ca="1">SUM(H10:H21)</f>
        <v>31</v>
      </c>
      <c r="I22" s="60">
        <f ca="1">SUM(I10:I21)</f>
        <v>22</v>
      </c>
      <c r="J22" s="199">
        <f ca="1">SUM(J10:J21)</f>
        <v>108</v>
      </c>
      <c r="K22" s="185"/>
      <c r="L22" s="185">
        <f ca="1">SUM(L10:L21)</f>
        <v>25</v>
      </c>
      <c r="M22" s="186">
        <f ca="1">SUM(M10:M21)</f>
        <v>26</v>
      </c>
      <c r="N22" s="186">
        <f ca="1">SUM(N10:N21)</f>
        <v>29</v>
      </c>
      <c r="O22" s="192">
        <f ca="1">SUM(O10:O21)</f>
        <v>31</v>
      </c>
      <c r="P22" s="196">
        <f ca="1">SUM(P10:P21)</f>
        <v>111</v>
      </c>
      <c r="Q22" s="150"/>
    </row>
    <row r="23" spans="1:17" x14ac:dyDescent="0.25">
      <c r="A23" s="154"/>
      <c r="Q23" s="150"/>
    </row>
    <row r="24" spans="1:17" x14ac:dyDescent="0.25">
      <c r="A24" s="154"/>
      <c r="B24" s="158"/>
      <c r="C24" s="159"/>
      <c r="H24" s="46"/>
      <c r="I24" s="46"/>
      <c r="J24" s="46"/>
      <c r="Q24" s="150"/>
    </row>
    <row r="25" spans="1:17" x14ac:dyDescent="0.25">
      <c r="A25" s="154"/>
      <c r="Q25" s="150"/>
    </row>
    <row r="26" spans="1:17" x14ac:dyDescent="0.25">
      <c r="A26" s="154"/>
      <c r="Q26" s="150"/>
    </row>
    <row r="27" spans="1:17" x14ac:dyDescent="0.25">
      <c r="A27" s="154"/>
      <c r="Q27" s="150"/>
    </row>
    <row r="28" spans="1:17" x14ac:dyDescent="0.25">
      <c r="A28" s="154"/>
      <c r="Q28" s="150"/>
    </row>
    <row r="29" spans="1:17" x14ac:dyDescent="0.25">
      <c r="A29" s="154"/>
      <c r="Q29" s="150"/>
    </row>
    <row r="30" spans="1:17" x14ac:dyDescent="0.25">
      <c r="A30" s="154"/>
      <c r="Q30" s="150"/>
    </row>
    <row r="31" spans="1:17" x14ac:dyDescent="0.25">
      <c r="A31" s="155"/>
      <c r="B31" s="156"/>
      <c r="C31" s="156"/>
      <c r="D31" s="156"/>
      <c r="E31" s="156"/>
      <c r="F31" s="156"/>
      <c r="G31" s="156"/>
      <c r="H31" s="156"/>
      <c r="I31" s="156"/>
      <c r="J31" s="156"/>
      <c r="K31" s="156"/>
      <c r="L31" s="156"/>
      <c r="M31" s="156"/>
      <c r="N31" s="156"/>
      <c r="O31" s="156"/>
      <c r="P31" s="156"/>
      <c r="Q31" s="157"/>
    </row>
  </sheetData>
  <pageMargins left="0.7" right="0.7" top="0.75" bottom="0.75" header="0.3" footer="0.3"/>
  <pageSetup paperSize="9" orientation="portrait" r:id="rId1"/>
  <ignoredErrors>
    <ignoredError sqref="J9:K9 M9:P9" formula="1"/>
    <ignoredError sqref="D9:I9 L9" formula="1" formulaRange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0">
    <tabColor rgb="FFB381D9"/>
  </sheetPr>
  <dimension ref="A1:Q30"/>
  <sheetViews>
    <sheetView showGridLines="0" workbookViewId="0">
      <selection activeCell="D3" sqref="D3"/>
    </sheetView>
  </sheetViews>
  <sheetFormatPr defaultRowHeight="15" x14ac:dyDescent="0.25"/>
  <cols>
    <col min="2" max="2" width="46.7109375" bestFit="1" customWidth="1"/>
    <col min="4" max="4" width="8.42578125" customWidth="1"/>
    <col min="5" max="5" width="13.7109375" customWidth="1"/>
    <col min="10" max="10" width="12.85546875" customWidth="1"/>
    <col min="11" max="11" width="17.28515625" customWidth="1"/>
    <col min="12" max="12" width="8.85546875" customWidth="1"/>
    <col min="16" max="16" width="13.140625" customWidth="1"/>
  </cols>
  <sheetData>
    <row r="1" spans="1:17" x14ac:dyDescent="0.25">
      <c r="A1" s="145" t="s">
        <v>219</v>
      </c>
      <c r="B1" s="146"/>
      <c r="C1" s="379"/>
      <c r="D1" s="380" t="s">
        <v>116</v>
      </c>
      <c r="E1" s="380"/>
      <c r="F1" s="380" t="s">
        <v>130</v>
      </c>
      <c r="G1" s="380"/>
      <c r="H1" s="380"/>
      <c r="I1" s="380"/>
      <c r="J1" s="380" t="s">
        <v>172</v>
      </c>
      <c r="K1" s="380"/>
      <c r="L1" s="380" t="s">
        <v>131</v>
      </c>
      <c r="M1" s="380"/>
      <c r="N1" s="380"/>
      <c r="O1" s="380"/>
      <c r="P1" s="381" t="s">
        <v>169</v>
      </c>
      <c r="Q1" s="148"/>
    </row>
    <row r="2" spans="1:17" x14ac:dyDescent="0.25">
      <c r="A2" s="149" t="s">
        <v>138</v>
      </c>
      <c r="B2" s="48" t="s">
        <v>139</v>
      </c>
      <c r="C2" s="48" t="s">
        <v>140</v>
      </c>
      <c r="D2" s="49" t="s">
        <v>141</v>
      </c>
      <c r="E2" s="401" t="s">
        <v>157</v>
      </c>
      <c r="F2" s="50" t="s">
        <v>143</v>
      </c>
      <c r="G2" s="49" t="s">
        <v>144</v>
      </c>
      <c r="H2" s="49" t="s">
        <v>145</v>
      </c>
      <c r="I2" s="49" t="s">
        <v>146</v>
      </c>
      <c r="J2" s="50" t="s">
        <v>147</v>
      </c>
      <c r="K2" s="400" t="s">
        <v>156</v>
      </c>
      <c r="L2" s="200" t="s">
        <v>143</v>
      </c>
      <c r="M2" s="200" t="s">
        <v>144</v>
      </c>
      <c r="N2" s="200" t="s">
        <v>145</v>
      </c>
      <c r="O2" s="208" t="s">
        <v>146</v>
      </c>
      <c r="P2" s="212" t="s">
        <v>147</v>
      </c>
      <c r="Q2" s="150"/>
    </row>
    <row r="3" spans="1:17" x14ac:dyDescent="0.25">
      <c r="A3" s="151"/>
      <c r="B3" s="51"/>
      <c r="C3" s="51"/>
      <c r="D3" s="262">
        <f>Control!$I$2</f>
        <v>45017</v>
      </c>
      <c r="E3" s="401"/>
      <c r="F3" s="376">
        <v>44743</v>
      </c>
      <c r="G3" s="376">
        <v>44835</v>
      </c>
      <c r="H3" s="376">
        <v>44927</v>
      </c>
      <c r="I3" s="376">
        <v>45017</v>
      </c>
      <c r="J3" s="216"/>
      <c r="K3" s="400"/>
      <c r="L3" s="201">
        <v>44743</v>
      </c>
      <c r="M3" s="201">
        <v>44835</v>
      </c>
      <c r="N3" s="201">
        <v>44927</v>
      </c>
      <c r="O3" s="209">
        <v>45017</v>
      </c>
      <c r="P3" s="213"/>
      <c r="Q3" s="150"/>
    </row>
    <row r="4" spans="1:17" ht="15" customHeight="1" x14ac:dyDescent="0.25">
      <c r="A4" s="152" t="s">
        <v>34</v>
      </c>
      <c r="B4" s="46" t="str">
        <f>VLOOKUP(A4,Practice!$A$1:$E$48,2,0)</f>
        <v>Chingford/ Walthamstow</v>
      </c>
      <c r="C4" s="46" t="s">
        <v>34</v>
      </c>
      <c r="D4" s="166">
        <f t="shared" ref="D4:D8" ca="1" si="0">IFERROR(SUMIFS(OFFSET(REL_D,,MATCH($D$1,IND,0)-1),REL_D,D$3,IF(LEFT($C4,1)="W",NwID,OrgID),$C4,InService,"Y"),"-")</f>
        <v>23009</v>
      </c>
      <c r="E4" s="55"/>
      <c r="F4" s="55">
        <f t="shared" ref="F4:I8" ca="1" si="1">IFERROR(SUMIFS(OFFSET(REL_D,,MATCH($F$1,IND,0)-1),REL_D,F$3,IF(LEFT($C4,1)="W",NwID,OrgID),$C4,InService,"Y"),"-")</f>
        <v>2</v>
      </c>
      <c r="G4" s="55">
        <f t="shared" ca="1" si="1"/>
        <v>7</v>
      </c>
      <c r="H4" s="55">
        <f t="shared" ca="1" si="1"/>
        <v>4</v>
      </c>
      <c r="I4" s="55">
        <f t="shared" ca="1" si="1"/>
        <v>7</v>
      </c>
      <c r="J4" s="217">
        <f ca="1">SUM(F4:I4)</f>
        <v>20</v>
      </c>
      <c r="K4" s="202"/>
      <c r="L4" s="55">
        <f t="shared" ref="L4:O8" ca="1" si="2">IFERROR(SUMIFS(OFFSET(REL_D,,MATCH($L$1,IND,0)-1),REL_D,L$3,IF(LEFT($C4,1)="W",NwID,OrgID),$C4,InService,"Y"),"-")</f>
        <v>4</v>
      </c>
      <c r="M4" s="55">
        <f t="shared" ca="1" si="2"/>
        <v>10</v>
      </c>
      <c r="N4" s="55">
        <f t="shared" ca="1" si="2"/>
        <v>2</v>
      </c>
      <c r="O4" s="55">
        <f t="shared" ca="1" si="2"/>
        <v>11</v>
      </c>
      <c r="P4" s="214">
        <f ca="1">SUM(L4:O4)</f>
        <v>27</v>
      </c>
      <c r="Q4" s="150"/>
    </row>
    <row r="5" spans="1:17" x14ac:dyDescent="0.25">
      <c r="A5" s="152" t="s">
        <v>27</v>
      </c>
      <c r="B5" s="46" t="str">
        <f>VLOOKUP(A5,Practice!$A$1:$E$48,2,0)</f>
        <v>Chingford E4</v>
      </c>
      <c r="C5" s="46" t="s">
        <v>27</v>
      </c>
      <c r="D5" s="166">
        <f t="shared" ca="1" si="0"/>
        <v>54016</v>
      </c>
      <c r="E5" s="56"/>
      <c r="F5" s="55">
        <f t="shared" ca="1" si="1"/>
        <v>40</v>
      </c>
      <c r="G5" s="55">
        <f t="shared" ca="1" si="1"/>
        <v>38</v>
      </c>
      <c r="H5" s="55">
        <f t="shared" ca="1" si="1"/>
        <v>29</v>
      </c>
      <c r="I5" s="55">
        <f t="shared" ca="1" si="1"/>
        <v>40</v>
      </c>
      <c r="J5" s="217">
        <f t="shared" ref="J5:J8" ca="1" si="3">SUM(F5:I5)</f>
        <v>147</v>
      </c>
      <c r="K5" s="203"/>
      <c r="L5" s="55">
        <f t="shared" ca="1" si="2"/>
        <v>25</v>
      </c>
      <c r="M5" s="55">
        <f t="shared" ca="1" si="2"/>
        <v>30</v>
      </c>
      <c r="N5" s="55">
        <f t="shared" ca="1" si="2"/>
        <v>29</v>
      </c>
      <c r="O5" s="55">
        <f t="shared" ca="1" si="2"/>
        <v>37</v>
      </c>
      <c r="P5" s="214">
        <f t="shared" ref="P5:P8" ca="1" si="4">SUM(L5:O5)</f>
        <v>121</v>
      </c>
      <c r="Q5" s="150"/>
    </row>
    <row r="6" spans="1:17" x14ac:dyDescent="0.25">
      <c r="A6" s="152" t="s">
        <v>46</v>
      </c>
      <c r="B6" s="46" t="str">
        <f>VLOOKUP(A6,Practice!$A$1:$E$48,2,0)</f>
        <v>Forest Integrated Health</v>
      </c>
      <c r="C6" s="46" t="s">
        <v>46</v>
      </c>
      <c r="D6" s="166">
        <f t="shared" ca="1" si="0"/>
        <v>36386</v>
      </c>
      <c r="E6" s="56"/>
      <c r="F6" s="55">
        <f t="shared" ca="1" si="1"/>
        <v>3</v>
      </c>
      <c r="G6" s="55">
        <f t="shared" ca="1" si="1"/>
        <v>2</v>
      </c>
      <c r="H6" s="55">
        <f t="shared" ca="1" si="1"/>
        <v>3</v>
      </c>
      <c r="I6" s="55">
        <f t="shared" ca="1" si="1"/>
        <v>5</v>
      </c>
      <c r="J6" s="217">
        <f t="shared" ca="1" si="3"/>
        <v>13</v>
      </c>
      <c r="K6" s="203"/>
      <c r="L6" s="55">
        <f t="shared" ca="1" si="2"/>
        <v>1</v>
      </c>
      <c r="M6" s="55">
        <f t="shared" ca="1" si="2"/>
        <v>0</v>
      </c>
      <c r="N6" s="55">
        <f t="shared" ca="1" si="2"/>
        <v>3</v>
      </c>
      <c r="O6" s="55">
        <f t="shared" ca="1" si="2"/>
        <v>4</v>
      </c>
      <c r="P6" s="214">
        <f t="shared" ca="1" si="4"/>
        <v>8</v>
      </c>
      <c r="Q6" s="150"/>
    </row>
    <row r="7" spans="1:17" x14ac:dyDescent="0.25">
      <c r="A7" s="152" t="s">
        <v>55</v>
      </c>
      <c r="B7" s="46" t="str">
        <f>VLOOKUP(A7,Practice!$A$1:$E$48,2,0)</f>
        <v>South Leytonstone</v>
      </c>
      <c r="C7" s="46" t="s">
        <v>55</v>
      </c>
      <c r="D7" s="166">
        <f t="shared" ca="1" si="0"/>
        <v>21742</v>
      </c>
      <c r="E7" s="56"/>
      <c r="F7" s="55">
        <f t="shared" ca="1" si="1"/>
        <v>20</v>
      </c>
      <c r="G7" s="55">
        <f t="shared" ca="1" si="1"/>
        <v>18</v>
      </c>
      <c r="H7" s="55">
        <f t="shared" ca="1" si="1"/>
        <v>14</v>
      </c>
      <c r="I7" s="55">
        <f t="shared" ca="1" si="1"/>
        <v>19</v>
      </c>
      <c r="J7" s="217">
        <f t="shared" ca="1" si="3"/>
        <v>71</v>
      </c>
      <c r="K7" s="203"/>
      <c r="L7" s="55">
        <f t="shared" ca="1" si="2"/>
        <v>9</v>
      </c>
      <c r="M7" s="55">
        <f t="shared" ca="1" si="2"/>
        <v>5</v>
      </c>
      <c r="N7" s="55">
        <f t="shared" ca="1" si="2"/>
        <v>7</v>
      </c>
      <c r="O7" s="55">
        <f t="shared" ca="1" si="2"/>
        <v>10</v>
      </c>
      <c r="P7" s="214">
        <f t="shared" ca="1" si="4"/>
        <v>31</v>
      </c>
      <c r="Q7" s="150"/>
    </row>
    <row r="8" spans="1:17" x14ac:dyDescent="0.25">
      <c r="A8" s="152" t="s">
        <v>91</v>
      </c>
      <c r="B8" s="46" t="str">
        <f>VLOOKUP(A8,Practice!$A$1:$E$48,2,0)</f>
        <v>Walthamstow West</v>
      </c>
      <c r="C8" s="46" t="s">
        <v>91</v>
      </c>
      <c r="D8" s="166">
        <f t="shared" ca="1" si="0"/>
        <v>14299</v>
      </c>
      <c r="E8" s="56"/>
      <c r="F8" s="55">
        <f t="shared" ca="1" si="1"/>
        <v>1</v>
      </c>
      <c r="G8" s="55">
        <f t="shared" ca="1" si="1"/>
        <v>1</v>
      </c>
      <c r="H8" s="55">
        <f t="shared" ca="1" si="1"/>
        <v>0</v>
      </c>
      <c r="I8" s="55">
        <f t="shared" ca="1" si="1"/>
        <v>0</v>
      </c>
      <c r="J8" s="217">
        <f t="shared" ca="1" si="3"/>
        <v>2</v>
      </c>
      <c r="K8" s="203"/>
      <c r="L8" s="55">
        <f t="shared" ca="1" si="2"/>
        <v>0</v>
      </c>
      <c r="M8" s="55">
        <f t="shared" ca="1" si="2"/>
        <v>0</v>
      </c>
      <c r="N8" s="55">
        <f t="shared" ca="1" si="2"/>
        <v>0</v>
      </c>
      <c r="O8" s="55">
        <f t="shared" ca="1" si="2"/>
        <v>2</v>
      </c>
      <c r="P8" s="214">
        <f t="shared" ca="1" si="4"/>
        <v>2</v>
      </c>
      <c r="Q8" s="150"/>
    </row>
    <row r="9" spans="1:17" x14ac:dyDescent="0.25">
      <c r="A9" s="153"/>
      <c r="B9" s="57"/>
      <c r="C9" s="57" t="s">
        <v>125</v>
      </c>
      <c r="D9" s="58">
        <f ca="1">SUM(D4:D8)</f>
        <v>149452</v>
      </c>
      <c r="E9" s="59"/>
      <c r="F9" s="59">
        <f ca="1">SUM(F4:F8)</f>
        <v>66</v>
      </c>
      <c r="G9" s="60">
        <f ca="1">SUM(G4:G8)</f>
        <v>66</v>
      </c>
      <c r="H9" s="60">
        <f ca="1">SUM(H4:H8)</f>
        <v>50</v>
      </c>
      <c r="I9" s="60">
        <f ca="1">SUM(I4:I8)</f>
        <v>71</v>
      </c>
      <c r="J9" s="218">
        <f ca="1">SUM(J4:J8)</f>
        <v>253</v>
      </c>
      <c r="K9" s="204"/>
      <c r="L9" s="205">
        <f ca="1">SUM(L4:L8)</f>
        <v>39</v>
      </c>
      <c r="M9" s="206">
        <f ca="1">SUM(M4:M8)</f>
        <v>45</v>
      </c>
      <c r="N9" s="206">
        <f ca="1">SUM(N4:N8)</f>
        <v>41</v>
      </c>
      <c r="O9" s="210">
        <f ca="1">SUM(O4:O8)</f>
        <v>64</v>
      </c>
      <c r="P9" s="215">
        <f ca="1">SUM(P4:P8)</f>
        <v>189</v>
      </c>
      <c r="Q9" s="150"/>
    </row>
    <row r="10" spans="1:17" x14ac:dyDescent="0.25">
      <c r="A10" s="46" t="str">
        <f>VLOOKUP(C10,Practice!$A$2:$E$48,5,FALSE)</f>
        <v>WF-1</v>
      </c>
      <c r="B10" s="46" t="str">
        <f>VLOOKUP(C10,Practice!$A$2:$E$48,2,FALSE)</f>
        <v>Larkshall Medical Centre</v>
      </c>
      <c r="C10" s="46" t="s">
        <v>35</v>
      </c>
      <c r="D10" s="166">
        <f t="shared" ref="D10:D21" ca="1" si="5">IFERROR(SUMIFS(OFFSET(REL_D,,MATCH($D$1,IND,0)-1),REL_D,D$3,IF(LEFT($C10,1)="W",NwID,OrgID),$C10,InService,"Y"),"-")</f>
        <v>8576</v>
      </c>
      <c r="E10" s="55"/>
      <c r="F10" s="55">
        <f t="shared" ref="F10:I21" ca="1" si="6">IFERROR(SUMIFS(OFFSET(REL_D,,MATCH($F$1,IND,0)-1),REL_D,F$3,IF(LEFT($C10,1)="W",NwID,OrgID),$C10,InService,"Y"),"-")</f>
        <v>1</v>
      </c>
      <c r="G10" s="55">
        <f t="shared" ca="1" si="6"/>
        <v>1</v>
      </c>
      <c r="H10" s="55">
        <f t="shared" ca="1" si="6"/>
        <v>0</v>
      </c>
      <c r="I10" s="55">
        <f t="shared" ca="1" si="6"/>
        <v>3</v>
      </c>
      <c r="J10" s="217">
        <f t="shared" ref="J10:J21" ca="1" si="7">SUM(F10:I10)</f>
        <v>5</v>
      </c>
      <c r="K10" s="202"/>
      <c r="L10" s="55">
        <f t="shared" ref="L10:O21" ca="1" si="8">IFERROR(SUMIFS(OFFSET(REL_D,,MATCH($L$1,IND,0)-1),REL_D,L$3,IF(LEFT($C10,1)="W",NwID,OrgID),$C10,InService,"Y"),"-")</f>
        <v>2</v>
      </c>
      <c r="M10" s="55">
        <f t="shared" ca="1" si="8"/>
        <v>3</v>
      </c>
      <c r="N10" s="55">
        <f t="shared" ca="1" si="8"/>
        <v>0</v>
      </c>
      <c r="O10" s="55">
        <f t="shared" ca="1" si="8"/>
        <v>6</v>
      </c>
      <c r="P10" s="214">
        <f t="shared" ref="P10:P21" ca="1" si="9">SUM(L10:O10)</f>
        <v>11</v>
      </c>
      <c r="Q10" s="150"/>
    </row>
    <row r="11" spans="1:17" x14ac:dyDescent="0.25">
      <c r="A11" s="46" t="str">
        <f>VLOOKUP(C11,Practice!$A$2:$E$48,5,FALSE)</f>
        <v>WF-2</v>
      </c>
      <c r="B11" s="46" t="str">
        <f>VLOOKUP(C11,Practice!$A$2:$E$48,2,FALSE)</f>
        <v>Chingford Medical Practice</v>
      </c>
      <c r="C11" s="46" t="s">
        <v>25</v>
      </c>
      <c r="D11" s="166">
        <f t="shared" ca="1" si="5"/>
        <v>9697</v>
      </c>
      <c r="E11" s="56"/>
      <c r="F11" s="55">
        <f t="shared" ca="1" si="6"/>
        <v>5</v>
      </c>
      <c r="G11" s="55">
        <f t="shared" ca="1" si="6"/>
        <v>11</v>
      </c>
      <c r="H11" s="55">
        <f t="shared" ca="1" si="6"/>
        <v>4</v>
      </c>
      <c r="I11" s="55">
        <f t="shared" ca="1" si="6"/>
        <v>11</v>
      </c>
      <c r="J11" s="217">
        <f t="shared" ca="1" si="7"/>
        <v>31</v>
      </c>
      <c r="K11" s="203"/>
      <c r="L11" s="55">
        <f t="shared" ca="1" si="8"/>
        <v>3</v>
      </c>
      <c r="M11" s="55">
        <f t="shared" ca="1" si="8"/>
        <v>5</v>
      </c>
      <c r="N11" s="55">
        <f t="shared" ca="1" si="8"/>
        <v>7</v>
      </c>
      <c r="O11" s="55">
        <f t="shared" ca="1" si="8"/>
        <v>12</v>
      </c>
      <c r="P11" s="214">
        <f t="shared" ca="1" si="9"/>
        <v>27</v>
      </c>
      <c r="Q11" s="150"/>
    </row>
    <row r="12" spans="1:17" x14ac:dyDescent="0.25">
      <c r="A12" s="46" t="str">
        <f>VLOOKUP(C12,Practice!$A$2:$E$48,5,FALSE)</f>
        <v>WF-2</v>
      </c>
      <c r="B12" s="46" t="str">
        <f>VLOOKUP(C12,Practice!$A$2:$E$48,2,FALSE)</f>
        <v>Churchill Medical Centre</v>
      </c>
      <c r="C12" s="46" t="s">
        <v>28</v>
      </c>
      <c r="D12" s="166">
        <f t="shared" ca="1" si="5"/>
        <v>13167</v>
      </c>
      <c r="E12" s="56"/>
      <c r="F12" s="55">
        <f t="shared" ca="1" si="6"/>
        <v>0</v>
      </c>
      <c r="G12" s="55">
        <f t="shared" ca="1" si="6"/>
        <v>1</v>
      </c>
      <c r="H12" s="55">
        <f t="shared" ca="1" si="6"/>
        <v>0</v>
      </c>
      <c r="I12" s="55">
        <f t="shared" ca="1" si="6"/>
        <v>0</v>
      </c>
      <c r="J12" s="217">
        <f t="shared" ca="1" si="7"/>
        <v>1</v>
      </c>
      <c r="K12" s="203"/>
      <c r="L12" s="55">
        <f t="shared" ca="1" si="8"/>
        <v>3</v>
      </c>
      <c r="M12" s="55">
        <f t="shared" ca="1" si="8"/>
        <v>4</v>
      </c>
      <c r="N12" s="55">
        <f t="shared" ca="1" si="8"/>
        <v>1</v>
      </c>
      <c r="O12" s="55">
        <f t="shared" ca="1" si="8"/>
        <v>6</v>
      </c>
      <c r="P12" s="214">
        <f t="shared" ca="1" si="9"/>
        <v>14</v>
      </c>
      <c r="Q12" s="150"/>
    </row>
    <row r="13" spans="1:17" x14ac:dyDescent="0.25">
      <c r="A13" s="46" t="str">
        <f>VLOOKUP(C13,Practice!$A$2:$E$48,5,FALSE)</f>
        <v>WF-2</v>
      </c>
      <c r="B13" s="46" t="str">
        <f>VLOOKUP(C13,Practice!$A$2:$E$48,2,FALSE)</f>
        <v>Handsworth Medical Centre</v>
      </c>
      <c r="C13" s="46" t="s">
        <v>110</v>
      </c>
      <c r="D13" s="166">
        <f t="shared" ca="1" si="5"/>
        <v>16041</v>
      </c>
      <c r="E13" s="56"/>
      <c r="F13" s="55">
        <f t="shared" ca="1" si="6"/>
        <v>27</v>
      </c>
      <c r="G13" s="55">
        <f t="shared" ca="1" si="6"/>
        <v>19</v>
      </c>
      <c r="H13" s="55">
        <f t="shared" ca="1" si="6"/>
        <v>19</v>
      </c>
      <c r="I13" s="55">
        <f t="shared" ca="1" si="6"/>
        <v>19</v>
      </c>
      <c r="J13" s="217">
        <f t="shared" ca="1" si="7"/>
        <v>84</v>
      </c>
      <c r="K13" s="203"/>
      <c r="L13" s="55">
        <f t="shared" ca="1" si="8"/>
        <v>9</v>
      </c>
      <c r="M13" s="55">
        <f t="shared" ca="1" si="8"/>
        <v>11</v>
      </c>
      <c r="N13" s="55">
        <f t="shared" ca="1" si="8"/>
        <v>11</v>
      </c>
      <c r="O13" s="55">
        <f t="shared" ca="1" si="8"/>
        <v>10</v>
      </c>
      <c r="P13" s="214">
        <f t="shared" ca="1" si="9"/>
        <v>41</v>
      </c>
      <c r="Q13" s="150"/>
    </row>
    <row r="14" spans="1:17" x14ac:dyDescent="0.25">
      <c r="A14" s="46" t="str">
        <f>VLOOKUP(C14,Practice!$A$2:$E$48,5,FALSE)</f>
        <v>WF-2</v>
      </c>
      <c r="B14" s="46" t="str">
        <f>VLOOKUP(C14,Practice!$A$2:$E$48,2,FALSE)</f>
        <v>Old Church Surgery</v>
      </c>
      <c r="C14" s="46" t="s">
        <v>37</v>
      </c>
      <c r="D14" s="166">
        <f t="shared" ca="1" si="5"/>
        <v>8342</v>
      </c>
      <c r="E14" s="56"/>
      <c r="F14" s="55">
        <f t="shared" ca="1" si="6"/>
        <v>3</v>
      </c>
      <c r="G14" s="55">
        <f t="shared" ca="1" si="6"/>
        <v>4</v>
      </c>
      <c r="H14" s="55">
        <f t="shared" ca="1" si="6"/>
        <v>4</v>
      </c>
      <c r="I14" s="55">
        <f t="shared" ca="1" si="6"/>
        <v>6</v>
      </c>
      <c r="J14" s="217">
        <f t="shared" ca="1" si="7"/>
        <v>17</v>
      </c>
      <c r="K14" s="203"/>
      <c r="L14" s="55">
        <f t="shared" ca="1" si="8"/>
        <v>5</v>
      </c>
      <c r="M14" s="55">
        <f t="shared" ca="1" si="8"/>
        <v>6</v>
      </c>
      <c r="N14" s="55">
        <f t="shared" ca="1" si="8"/>
        <v>4</v>
      </c>
      <c r="O14" s="55">
        <f t="shared" ca="1" si="8"/>
        <v>7</v>
      </c>
      <c r="P14" s="214">
        <f t="shared" ca="1" si="9"/>
        <v>22</v>
      </c>
      <c r="Q14" s="150"/>
    </row>
    <row r="15" spans="1:17" x14ac:dyDescent="0.25">
      <c r="A15" s="46" t="str">
        <f>VLOOKUP(C15,Practice!$A$2:$E$48,5,FALSE)</f>
        <v>WF-2</v>
      </c>
      <c r="B15" s="46" t="str">
        <f>VLOOKUP(C15,Practice!$A$2:$E$48,2,FALSE)</f>
        <v>The Ridgeway Surgery</v>
      </c>
      <c r="C15" s="165" t="s">
        <v>30</v>
      </c>
      <c r="D15" s="166">
        <f t="shared" ca="1" si="5"/>
        <v>6769</v>
      </c>
      <c r="E15" s="56"/>
      <c r="F15" s="55">
        <f t="shared" ca="1" si="6"/>
        <v>5</v>
      </c>
      <c r="G15" s="55">
        <f t="shared" ca="1" si="6"/>
        <v>3</v>
      </c>
      <c r="H15" s="55">
        <f t="shared" ca="1" si="6"/>
        <v>2</v>
      </c>
      <c r="I15" s="55">
        <f t="shared" ca="1" si="6"/>
        <v>4</v>
      </c>
      <c r="J15" s="217">
        <f t="shared" ref="J15" ca="1" si="10">SUM(F15:I15)</f>
        <v>14</v>
      </c>
      <c r="K15" s="203"/>
      <c r="L15" s="55">
        <f t="shared" ca="1" si="8"/>
        <v>5</v>
      </c>
      <c r="M15" s="55">
        <f t="shared" ca="1" si="8"/>
        <v>4</v>
      </c>
      <c r="N15" s="55">
        <f t="shared" ca="1" si="8"/>
        <v>6</v>
      </c>
      <c r="O15" s="55">
        <f t="shared" ca="1" si="8"/>
        <v>2</v>
      </c>
      <c r="P15" s="214">
        <f t="shared" ref="P15" ca="1" si="11">SUM(L15:O15)</f>
        <v>17</v>
      </c>
      <c r="Q15" s="150"/>
    </row>
    <row r="16" spans="1:17" x14ac:dyDescent="0.25">
      <c r="A16" s="46" t="str">
        <f>VLOOKUP(C16,Practice!$A$2:$E$48,5,FALSE)</f>
        <v>WF-4</v>
      </c>
      <c r="B16" s="46" t="str">
        <f>VLOOKUP(C16,Practice!$A$2:$E$48,2,FALSE)</f>
        <v>Francis Road Medical Centre</v>
      </c>
      <c r="C16" s="165" t="s">
        <v>51</v>
      </c>
      <c r="D16" s="166">
        <f t="shared" ca="1" si="5"/>
        <v>7130</v>
      </c>
      <c r="E16" s="56"/>
      <c r="F16" s="55">
        <f t="shared" ca="1" si="6"/>
        <v>0</v>
      </c>
      <c r="G16" s="55">
        <f t="shared" ca="1" si="6"/>
        <v>0</v>
      </c>
      <c r="H16" s="55">
        <f t="shared" ca="1" si="6"/>
        <v>0</v>
      </c>
      <c r="I16" s="55">
        <f t="shared" ca="1" si="6"/>
        <v>0</v>
      </c>
      <c r="J16" s="217">
        <f t="shared" ca="1" si="7"/>
        <v>0</v>
      </c>
      <c r="K16" s="203"/>
      <c r="L16" s="55">
        <f t="shared" ca="1" si="8"/>
        <v>0</v>
      </c>
      <c r="M16" s="55">
        <f t="shared" ca="1" si="8"/>
        <v>0</v>
      </c>
      <c r="N16" s="55">
        <f t="shared" ca="1" si="8"/>
        <v>0</v>
      </c>
      <c r="O16" s="55">
        <f t="shared" ca="1" si="8"/>
        <v>0</v>
      </c>
      <c r="P16" s="214">
        <f t="shared" ca="1" si="9"/>
        <v>0</v>
      </c>
      <c r="Q16" s="150"/>
    </row>
    <row r="17" spans="1:17" x14ac:dyDescent="0.25">
      <c r="A17" s="46" t="str">
        <f>VLOOKUP(C17,Practice!$A$2:$E$48,5,FALSE)</f>
        <v>WF-4</v>
      </c>
      <c r="B17" s="46" t="str">
        <f>VLOOKUP(C17,Practice!$A$2:$E$48,2,FALSE)</f>
        <v>The Lyndhurst Surgery</v>
      </c>
      <c r="C17" s="46" t="s">
        <v>70</v>
      </c>
      <c r="D17" s="166">
        <f t="shared" ca="1" si="5"/>
        <v>5091</v>
      </c>
      <c r="E17" s="56"/>
      <c r="F17" s="55">
        <f t="shared" ca="1" si="6"/>
        <v>3</v>
      </c>
      <c r="G17" s="55">
        <f t="shared" ca="1" si="6"/>
        <v>0</v>
      </c>
      <c r="H17" s="55">
        <f t="shared" ca="1" si="6"/>
        <v>1</v>
      </c>
      <c r="I17" s="55">
        <f t="shared" ca="1" si="6"/>
        <v>2</v>
      </c>
      <c r="J17" s="217">
        <f t="shared" ca="1" si="7"/>
        <v>6</v>
      </c>
      <c r="K17" s="203"/>
      <c r="L17" s="55">
        <f t="shared" ca="1" si="8"/>
        <v>1</v>
      </c>
      <c r="M17" s="55">
        <f t="shared" ca="1" si="8"/>
        <v>0</v>
      </c>
      <c r="N17" s="55">
        <f t="shared" ca="1" si="8"/>
        <v>3</v>
      </c>
      <c r="O17" s="55">
        <f t="shared" ca="1" si="8"/>
        <v>1</v>
      </c>
      <c r="P17" s="214">
        <f t="shared" ca="1" si="9"/>
        <v>5</v>
      </c>
      <c r="Q17" s="150"/>
    </row>
    <row r="18" spans="1:17" x14ac:dyDescent="0.25">
      <c r="A18" s="46" t="str">
        <f>VLOOKUP(C18,Practice!$A$2:$E$48,5,FALSE)</f>
        <v>WF-5</v>
      </c>
      <c r="B18" s="46" t="str">
        <f>VLOOKUP(C18,Practice!$A$2:$E$48,2,FALSE)</f>
        <v>The Harrow Road Surgery</v>
      </c>
      <c r="C18" s="46" t="s">
        <v>66</v>
      </c>
      <c r="D18" s="166">
        <f t="shared" ca="1" si="5"/>
        <v>14938</v>
      </c>
      <c r="E18" s="56"/>
      <c r="F18" s="55">
        <f t="shared" ca="1" si="6"/>
        <v>17</v>
      </c>
      <c r="G18" s="55">
        <f ca="1">IFERROR(SUMIFS(OFFSET(REL_D,,MATCH($F$1,IND,0)-1),REL_D,G$3,IF(LEFT($C18,1)="W",NwID,OrgID),$C18,InService,"Y"),"-")</f>
        <v>16</v>
      </c>
      <c r="H18" s="55">
        <f t="shared" ca="1" si="6"/>
        <v>12</v>
      </c>
      <c r="I18" s="55">
        <f t="shared" ca="1" si="6"/>
        <v>16</v>
      </c>
      <c r="J18" s="217">
        <f t="shared" ca="1" si="7"/>
        <v>61</v>
      </c>
      <c r="K18" s="203"/>
      <c r="L18" s="55">
        <f t="shared" ca="1" si="8"/>
        <v>8</v>
      </c>
      <c r="M18" s="55">
        <f t="shared" ca="1" si="8"/>
        <v>3</v>
      </c>
      <c r="N18" s="55">
        <f t="shared" ca="1" si="8"/>
        <v>6</v>
      </c>
      <c r="O18" s="55">
        <f t="shared" ca="1" si="8"/>
        <v>7</v>
      </c>
      <c r="P18" s="214">
        <f t="shared" ca="1" si="9"/>
        <v>24</v>
      </c>
      <c r="Q18" s="150"/>
    </row>
    <row r="19" spans="1:17" x14ac:dyDescent="0.25">
      <c r="A19" s="46" t="str">
        <f>VLOOKUP(C19,Practice!$A$2:$E$48,5,FALSE)</f>
        <v>WF-6</v>
      </c>
      <c r="B19" s="46" t="str">
        <f>VLOOKUP(C19,Practice!$A$2:$E$48,2,FALSE)</f>
        <v>Addison Road Medical Practice</v>
      </c>
      <c r="C19" s="77" t="s">
        <v>78</v>
      </c>
      <c r="D19" s="166">
        <f t="shared" ca="1" si="5"/>
        <v>16152</v>
      </c>
      <c r="E19" s="56"/>
      <c r="F19" s="55">
        <f t="shared" ca="1" si="6"/>
        <v>1</v>
      </c>
      <c r="G19" s="55">
        <f t="shared" ca="1" si="6"/>
        <v>8</v>
      </c>
      <c r="H19" s="55">
        <f t="shared" ca="1" si="6"/>
        <v>3</v>
      </c>
      <c r="I19" s="55">
        <f t="shared" ca="1" si="6"/>
        <v>4</v>
      </c>
      <c r="J19" s="217">
        <f t="shared" ca="1" si="7"/>
        <v>16</v>
      </c>
      <c r="K19" s="203"/>
      <c r="L19" s="55">
        <f t="shared" ca="1" si="8"/>
        <v>0</v>
      </c>
      <c r="M19" s="55">
        <f t="shared" ca="1" si="8"/>
        <v>7</v>
      </c>
      <c r="N19" s="55">
        <f t="shared" ca="1" si="8"/>
        <v>4</v>
      </c>
      <c r="O19" s="55">
        <f t="shared" ca="1" si="8"/>
        <v>2</v>
      </c>
      <c r="P19" s="214">
        <f t="shared" ca="1" si="9"/>
        <v>13</v>
      </c>
      <c r="Q19" s="150"/>
    </row>
    <row r="20" spans="1:17" x14ac:dyDescent="0.25">
      <c r="A20" s="46" t="str">
        <f>VLOOKUP(C20,Practice!$A$2:$E$48,5,FALSE)</f>
        <v>WF-6</v>
      </c>
      <c r="B20" s="46" t="str">
        <f>VLOOKUP(C20,Practice!$A$2:$E$48,2,FALSE)</f>
        <v xml:space="preserve"> The Firs</v>
      </c>
      <c r="C20" s="46" t="s">
        <v>83</v>
      </c>
      <c r="D20" s="166">
        <f t="shared" ca="1" si="5"/>
        <v>8436</v>
      </c>
      <c r="E20" s="56"/>
      <c r="F20" s="55">
        <f t="shared" ca="1" si="6"/>
        <v>1</v>
      </c>
      <c r="G20" s="55">
        <f t="shared" ca="1" si="6"/>
        <v>1</v>
      </c>
      <c r="H20" s="55">
        <f t="shared" ca="1" si="6"/>
        <v>2</v>
      </c>
      <c r="I20" s="55">
        <f t="shared" ca="1" si="6"/>
        <v>2</v>
      </c>
      <c r="J20" s="217">
        <f t="shared" ca="1" si="7"/>
        <v>6</v>
      </c>
      <c r="K20" s="203"/>
      <c r="L20" s="55">
        <f t="shared" ca="1" si="8"/>
        <v>0</v>
      </c>
      <c r="M20" s="55">
        <f t="shared" ca="1" si="8"/>
        <v>1</v>
      </c>
      <c r="N20" s="55">
        <f t="shared" ca="1" si="8"/>
        <v>0</v>
      </c>
      <c r="O20" s="55">
        <f t="shared" ca="1" si="8"/>
        <v>0</v>
      </c>
      <c r="P20" s="214">
        <f t="shared" ca="1" si="9"/>
        <v>1</v>
      </c>
      <c r="Q20" s="150"/>
    </row>
    <row r="21" spans="1:17" x14ac:dyDescent="0.25">
      <c r="A21" s="46" t="str">
        <f>VLOOKUP(C21,Practice!$A$2:$E$48,5,FALSE)</f>
        <v>WF-7</v>
      </c>
      <c r="B21" s="46" t="str">
        <f>VLOOKUP(C21,Practice!$A$2:$E$48,2,FALSE)</f>
        <v>Seymour Medical Centre</v>
      </c>
      <c r="C21" s="46" t="s">
        <v>89</v>
      </c>
      <c r="D21" s="166">
        <f t="shared" ca="1" si="5"/>
        <v>7082</v>
      </c>
      <c r="E21" s="56"/>
      <c r="F21" s="55">
        <f t="shared" ca="1" si="6"/>
        <v>0</v>
      </c>
      <c r="G21" s="55">
        <f t="shared" ca="1" si="6"/>
        <v>0</v>
      </c>
      <c r="H21" s="55">
        <f t="shared" ca="1" si="6"/>
        <v>0</v>
      </c>
      <c r="I21" s="55">
        <f t="shared" ca="1" si="6"/>
        <v>0</v>
      </c>
      <c r="J21" s="217">
        <f t="shared" ca="1" si="7"/>
        <v>0</v>
      </c>
      <c r="K21" s="203"/>
      <c r="L21" s="55">
        <f t="shared" ca="1" si="8"/>
        <v>0</v>
      </c>
      <c r="M21" s="55">
        <f t="shared" ca="1" si="8"/>
        <v>0</v>
      </c>
      <c r="N21" s="55">
        <f t="shared" ca="1" si="8"/>
        <v>0</v>
      </c>
      <c r="O21" s="55">
        <f t="shared" ca="1" si="8"/>
        <v>0</v>
      </c>
      <c r="P21" s="214">
        <f t="shared" ca="1" si="9"/>
        <v>0</v>
      </c>
      <c r="Q21" s="150"/>
    </row>
    <row r="22" spans="1:17" x14ac:dyDescent="0.25">
      <c r="A22" s="153"/>
      <c r="B22" s="57"/>
      <c r="C22" s="57" t="s">
        <v>125</v>
      </c>
      <c r="D22" s="219">
        <f ca="1">SUM(D10:D21)</f>
        <v>121421</v>
      </c>
      <c r="E22" s="59"/>
      <c r="F22" s="59">
        <f ca="1">SUM(F10:F21)</f>
        <v>63</v>
      </c>
      <c r="G22" s="60">
        <f ca="1">SUM(G10:G21)</f>
        <v>64</v>
      </c>
      <c r="H22" s="60">
        <f ca="1">SUM(H10:H21)</f>
        <v>47</v>
      </c>
      <c r="I22" s="60">
        <f ca="1">SUM(I10:I21)</f>
        <v>67</v>
      </c>
      <c r="J22" s="218">
        <f ca="1">SUM(J10:J21)</f>
        <v>241</v>
      </c>
      <c r="K22" s="204"/>
      <c r="L22" s="205">
        <f ca="1">SUM(L10:L21)</f>
        <v>36</v>
      </c>
      <c r="M22" s="206">
        <f ca="1">SUM(M10:M21)</f>
        <v>44</v>
      </c>
      <c r="N22" s="206">
        <f ca="1">SUM(N10:N21)</f>
        <v>42</v>
      </c>
      <c r="O22" s="206">
        <f ca="1">SUM(O10:O21)</f>
        <v>53</v>
      </c>
      <c r="P22" s="207">
        <f ca="1">SUM(P10:P21)</f>
        <v>175</v>
      </c>
      <c r="Q22" s="150"/>
    </row>
    <row r="23" spans="1:17" x14ac:dyDescent="0.25">
      <c r="A23" s="154"/>
      <c r="Q23" s="150"/>
    </row>
    <row r="24" spans="1:17" x14ac:dyDescent="0.25">
      <c r="A24" s="154"/>
      <c r="B24" s="158"/>
      <c r="C24" s="159"/>
      <c r="F24" s="46"/>
      <c r="G24" s="46"/>
      <c r="H24" s="46"/>
      <c r="Q24" s="150"/>
    </row>
    <row r="25" spans="1:17" x14ac:dyDescent="0.25">
      <c r="A25" s="154"/>
      <c r="Q25" s="150"/>
    </row>
    <row r="26" spans="1:17" x14ac:dyDescent="0.25">
      <c r="A26" s="154"/>
      <c r="Q26" s="150"/>
    </row>
    <row r="27" spans="1:17" x14ac:dyDescent="0.25">
      <c r="A27" s="154"/>
      <c r="Q27" s="150"/>
    </row>
    <row r="28" spans="1:17" x14ac:dyDescent="0.25">
      <c r="A28" s="154"/>
      <c r="Q28" s="150"/>
    </row>
    <row r="29" spans="1:17" x14ac:dyDescent="0.25">
      <c r="A29" s="154"/>
      <c r="Q29" s="150"/>
    </row>
    <row r="30" spans="1:17" x14ac:dyDescent="0.25">
      <c r="A30" s="155"/>
      <c r="B30" s="156"/>
      <c r="C30" s="156"/>
      <c r="D30" s="156"/>
      <c r="E30" s="156"/>
      <c r="F30" s="156"/>
      <c r="G30" s="156"/>
      <c r="H30" s="156"/>
      <c r="I30" s="156"/>
      <c r="J30" s="156"/>
      <c r="K30" s="156"/>
      <c r="L30" s="156"/>
      <c r="M30" s="156"/>
      <c r="N30" s="156"/>
      <c r="O30" s="156"/>
      <c r="P30" s="156"/>
      <c r="Q30" s="157"/>
    </row>
  </sheetData>
  <mergeCells count="2">
    <mergeCell ref="K2:K3"/>
    <mergeCell ref="E2:E3"/>
  </mergeCells>
  <pageMargins left="0.7" right="0.7" top="0.75" bottom="0.75" header="0.3" footer="0.3"/>
  <ignoredErrors>
    <ignoredError sqref="P9 J9" formula="1"/>
    <ignoredError sqref="E9 K9" formulaRange="1"/>
    <ignoredError sqref="F9:I9 L9:O9 D9" formula="1" formulaRange="1"/>
  </ignoredError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30"/>
  <sheetViews>
    <sheetView showGridLines="0" zoomScale="80" zoomScaleNormal="80" workbookViewId="0">
      <selection activeCell="F13" sqref="F13"/>
    </sheetView>
  </sheetViews>
  <sheetFormatPr defaultRowHeight="15" x14ac:dyDescent="0.25"/>
  <cols>
    <col min="1" max="1" width="7.42578125" customWidth="1"/>
    <col min="2" max="2" width="46.7109375" bestFit="1" customWidth="1"/>
    <col min="5" max="5" width="14.28515625" customWidth="1"/>
  </cols>
  <sheetData>
    <row r="1" spans="1:11" ht="15" customHeight="1" x14ac:dyDescent="0.25">
      <c r="A1" s="145" t="s">
        <v>264</v>
      </c>
      <c r="B1" s="146"/>
      <c r="C1" s="146"/>
      <c r="D1" s="147" t="s">
        <v>116</v>
      </c>
      <c r="I1" s="147" t="s">
        <v>207</v>
      </c>
    </row>
    <row r="2" spans="1:11" x14ac:dyDescent="0.25">
      <c r="A2" s="290" t="s">
        <v>138</v>
      </c>
      <c r="B2" s="291" t="s">
        <v>139</v>
      </c>
      <c r="C2" s="291" t="s">
        <v>140</v>
      </c>
      <c r="D2" s="287" t="s">
        <v>141</v>
      </c>
      <c r="E2" s="292"/>
      <c r="F2" s="287" t="s">
        <v>143</v>
      </c>
      <c r="G2" s="287" t="s">
        <v>144</v>
      </c>
      <c r="H2" s="287" t="s">
        <v>145</v>
      </c>
      <c r="I2" s="288" t="s">
        <v>146</v>
      </c>
      <c r="J2" s="289" t="s">
        <v>147</v>
      </c>
      <c r="K2" s="150"/>
    </row>
    <row r="3" spans="1:11" x14ac:dyDescent="0.25">
      <c r="A3" s="293"/>
      <c r="B3" s="294"/>
      <c r="C3" s="294"/>
      <c r="D3" s="295">
        <f>Control!$I$2</f>
        <v>45017</v>
      </c>
      <c r="E3" s="296"/>
      <c r="F3" s="296">
        <v>44743</v>
      </c>
      <c r="G3" s="296">
        <v>44835</v>
      </c>
      <c r="H3" s="296">
        <v>44927</v>
      </c>
      <c r="I3" s="297">
        <v>45017</v>
      </c>
      <c r="J3" s="298"/>
      <c r="K3" s="150"/>
    </row>
    <row r="4" spans="1:11" x14ac:dyDescent="0.25">
      <c r="A4" s="152" t="s">
        <v>34</v>
      </c>
      <c r="B4" s="46" t="str">
        <f>VLOOKUP(A4,Practice!$A$1:$E$48,2,0)</f>
        <v>Chingford/ Walthamstow</v>
      </c>
      <c r="C4" s="46" t="s">
        <v>34</v>
      </c>
      <c r="D4" s="166">
        <f t="shared" ref="D4:D8" ca="1" si="0">IFERROR(SUMIFS(OFFSET(REL_D,,MATCH($D$1,IND,0)-1),REL_D,D$3,IF(LEFT($C4,1)="W",NwID,OrgID),$C4,InService,"Y"),"-")</f>
        <v>23009</v>
      </c>
      <c r="E4" s="202"/>
      <c r="F4" s="55">
        <f t="shared" ref="F4:I8" ca="1" si="1">IFERROR(SUMIFS(OFFSET(REL_D,,MATCH($I$1,IND,0)-1),REL_D,F$3,IF(LEFT($C4,1)="W",NwID,OrgID),$C4,InService,"Y"),"-")</f>
        <v>0</v>
      </c>
      <c r="G4" s="55">
        <f t="shared" ca="1" si="1"/>
        <v>0</v>
      </c>
      <c r="H4" s="55">
        <f t="shared" ca="1" si="1"/>
        <v>0</v>
      </c>
      <c r="I4" s="55">
        <f t="shared" ca="1" si="1"/>
        <v>0</v>
      </c>
      <c r="J4" s="214">
        <f ca="1">SUM(F4:I4)</f>
        <v>0</v>
      </c>
      <c r="K4" s="150"/>
    </row>
    <row r="5" spans="1:11" x14ac:dyDescent="0.25">
      <c r="A5" s="152" t="s">
        <v>27</v>
      </c>
      <c r="B5" s="46" t="str">
        <f>VLOOKUP(A5,Practice!$A$1:$E$48,2,0)</f>
        <v>Chingford E4</v>
      </c>
      <c r="C5" s="46" t="s">
        <v>27</v>
      </c>
      <c r="D5" s="166">
        <f t="shared" ca="1" si="0"/>
        <v>54016</v>
      </c>
      <c r="E5" s="203"/>
      <c r="F5" s="55">
        <f t="shared" ca="1" si="1"/>
        <v>0</v>
      </c>
      <c r="G5" s="55">
        <f t="shared" ca="1" si="1"/>
        <v>0</v>
      </c>
      <c r="H5" s="55">
        <f t="shared" ca="1" si="1"/>
        <v>0</v>
      </c>
      <c r="I5" s="55">
        <f t="shared" ca="1" si="1"/>
        <v>0</v>
      </c>
      <c r="J5" s="214">
        <f t="shared" ref="J5:J8" ca="1" si="2">SUM(F5:I5)</f>
        <v>0</v>
      </c>
      <c r="K5" s="150"/>
    </row>
    <row r="6" spans="1:11" x14ac:dyDescent="0.25">
      <c r="A6" s="152" t="s">
        <v>46</v>
      </c>
      <c r="B6" s="46" t="str">
        <f>VLOOKUP(A6,Practice!$A$1:$E$48,2,0)</f>
        <v>Forest Integrated Health</v>
      </c>
      <c r="C6" s="46" t="s">
        <v>46</v>
      </c>
      <c r="D6" s="166">
        <f t="shared" ca="1" si="0"/>
        <v>36386</v>
      </c>
      <c r="E6" s="203"/>
      <c r="F6" s="55">
        <f t="shared" ca="1" si="1"/>
        <v>0</v>
      </c>
      <c r="G6" s="55">
        <f t="shared" ca="1" si="1"/>
        <v>0</v>
      </c>
      <c r="H6" s="55">
        <f t="shared" ca="1" si="1"/>
        <v>0</v>
      </c>
      <c r="I6" s="55">
        <f t="shared" ca="1" si="1"/>
        <v>2</v>
      </c>
      <c r="J6" s="214">
        <f t="shared" ca="1" si="2"/>
        <v>2</v>
      </c>
      <c r="K6" s="150"/>
    </row>
    <row r="7" spans="1:11" x14ac:dyDescent="0.25">
      <c r="A7" s="152" t="s">
        <v>55</v>
      </c>
      <c r="B7" s="46" t="str">
        <f>VLOOKUP(A7,Practice!$A$1:$E$48,2,0)</f>
        <v>South Leytonstone</v>
      </c>
      <c r="C7" s="46" t="s">
        <v>55</v>
      </c>
      <c r="D7" s="166">
        <f t="shared" ca="1" si="0"/>
        <v>21742</v>
      </c>
      <c r="E7" s="203"/>
      <c r="F7" s="55">
        <f t="shared" ca="1" si="1"/>
        <v>0</v>
      </c>
      <c r="G7" s="55">
        <f t="shared" ca="1" si="1"/>
        <v>0</v>
      </c>
      <c r="H7" s="55">
        <f t="shared" ca="1" si="1"/>
        <v>0</v>
      </c>
      <c r="I7" s="55">
        <f t="shared" ca="1" si="1"/>
        <v>0</v>
      </c>
      <c r="J7" s="214">
        <f t="shared" ca="1" si="2"/>
        <v>0</v>
      </c>
      <c r="K7" s="150"/>
    </row>
    <row r="8" spans="1:11" x14ac:dyDescent="0.25">
      <c r="A8" s="152" t="s">
        <v>91</v>
      </c>
      <c r="B8" s="46" t="str">
        <f>VLOOKUP(A8,Practice!$A$1:$E$48,2,0)</f>
        <v>Walthamstow West</v>
      </c>
      <c r="C8" s="46" t="s">
        <v>91</v>
      </c>
      <c r="D8" s="166">
        <f t="shared" ca="1" si="0"/>
        <v>14299</v>
      </c>
      <c r="E8" s="203"/>
      <c r="F8" s="55">
        <f t="shared" ca="1" si="1"/>
        <v>0</v>
      </c>
      <c r="G8" s="55">
        <f t="shared" ca="1" si="1"/>
        <v>0</v>
      </c>
      <c r="H8" s="55">
        <f t="shared" ca="1" si="1"/>
        <v>0</v>
      </c>
      <c r="I8" s="55">
        <f t="shared" ca="1" si="1"/>
        <v>0</v>
      </c>
      <c r="J8" s="214">
        <f t="shared" ca="1" si="2"/>
        <v>0</v>
      </c>
      <c r="K8" s="150"/>
    </row>
    <row r="9" spans="1:11" x14ac:dyDescent="0.25">
      <c r="A9" s="299"/>
      <c r="B9" s="300"/>
      <c r="C9" s="300" t="s">
        <v>125</v>
      </c>
      <c r="D9" s="301">
        <f ca="1">SUM(D4:D8)</f>
        <v>149452</v>
      </c>
      <c r="E9" s="284"/>
      <c r="F9" s="285">
        <f ca="1">SUM(F4:F8)</f>
        <v>0</v>
      </c>
      <c r="G9" s="286">
        <f ca="1">SUM(G4:G8)</f>
        <v>0</v>
      </c>
      <c r="H9" s="286">
        <f ca="1">SUM(H4:H8)</f>
        <v>0</v>
      </c>
      <c r="I9" s="302">
        <f ca="1">SUM(I4:I8)</f>
        <v>2</v>
      </c>
      <c r="J9" s="303">
        <f ca="1">SUM(J4:J8)</f>
        <v>2</v>
      </c>
      <c r="K9" s="150"/>
    </row>
    <row r="10" spans="1:11" x14ac:dyDescent="0.25">
      <c r="A10" s="137" t="s">
        <v>34</v>
      </c>
      <c r="B10" s="46" t="s">
        <v>36</v>
      </c>
      <c r="C10" s="46" t="s">
        <v>35</v>
      </c>
      <c r="D10" s="166">
        <f ca="1">IFERROR(SUMIFS(OFFSET(REL_D,,MATCH($D$1,IND,0)-1),REL_D,D$3,IF(LEFT($C10,1)="W",NwID,OrgID),$C10,InService,"Y"),"-")</f>
        <v>8576</v>
      </c>
      <c r="E10" s="202"/>
      <c r="F10" s="55">
        <f t="shared" ref="F10:I15" ca="1" si="3">IFERROR(SUMIFS(OFFSET(REL_D,,MATCH($I$1,IND,0)-1),REL_D,F$3,IF(LEFT($C10,1)="W",NwID,OrgID),$C10,InService,"Y"),"-")</f>
        <v>0</v>
      </c>
      <c r="G10" s="55">
        <f t="shared" ca="1" si="3"/>
        <v>0</v>
      </c>
      <c r="H10" s="55">
        <f t="shared" ca="1" si="3"/>
        <v>0</v>
      </c>
      <c r="I10" s="55">
        <f t="shared" ca="1" si="3"/>
        <v>0</v>
      </c>
      <c r="J10" s="214">
        <f t="shared" ref="J10:J21" ca="1" si="4">SUM(F10:I10)</f>
        <v>0</v>
      </c>
      <c r="K10" s="150"/>
    </row>
    <row r="11" spans="1:11" x14ac:dyDescent="0.25">
      <c r="A11" s="137" t="s">
        <v>27</v>
      </c>
      <c r="B11" s="46" t="s">
        <v>26</v>
      </c>
      <c r="C11" s="46" t="s">
        <v>25</v>
      </c>
      <c r="D11" s="166">
        <f t="shared" ref="D11:D21" ca="1" si="5">IFERROR(SUMIFS(OFFSET(REL_D,,MATCH($D$1,IND,0)-1),REL_D,D$3,IF(LEFT($C11,1)="W",NwID,OrgID),$C11,InService,"Y"),"-")</f>
        <v>9697</v>
      </c>
      <c r="E11" s="203"/>
      <c r="F11" s="55">
        <f t="shared" ca="1" si="3"/>
        <v>0</v>
      </c>
      <c r="G11" s="55">
        <f t="shared" ca="1" si="3"/>
        <v>0</v>
      </c>
      <c r="H11" s="55">
        <f t="shared" ca="1" si="3"/>
        <v>0</v>
      </c>
      <c r="I11" s="55">
        <f t="shared" ca="1" si="3"/>
        <v>0</v>
      </c>
      <c r="J11" s="214">
        <f t="shared" ca="1" si="4"/>
        <v>0</v>
      </c>
      <c r="K11" s="150"/>
    </row>
    <row r="12" spans="1:11" x14ac:dyDescent="0.25">
      <c r="A12" s="137" t="s">
        <v>27</v>
      </c>
      <c r="B12" s="46" t="s">
        <v>29</v>
      </c>
      <c r="C12" s="46" t="s">
        <v>28</v>
      </c>
      <c r="D12" s="166">
        <f t="shared" ca="1" si="5"/>
        <v>13167</v>
      </c>
      <c r="E12" s="203"/>
      <c r="F12" s="55">
        <f t="shared" ca="1" si="3"/>
        <v>0</v>
      </c>
      <c r="G12" s="55">
        <f t="shared" ca="1" si="3"/>
        <v>0</v>
      </c>
      <c r="H12" s="55">
        <f t="shared" ca="1" si="3"/>
        <v>0</v>
      </c>
      <c r="I12" s="55">
        <f t="shared" ca="1" si="3"/>
        <v>0</v>
      </c>
      <c r="J12" s="214">
        <f t="shared" ca="1" si="4"/>
        <v>0</v>
      </c>
      <c r="K12" s="150"/>
    </row>
    <row r="13" spans="1:11" x14ac:dyDescent="0.25">
      <c r="A13" s="137" t="s">
        <v>27</v>
      </c>
      <c r="B13" s="46" t="s">
        <v>111</v>
      </c>
      <c r="C13" s="46" t="s">
        <v>110</v>
      </c>
      <c r="D13" s="166">
        <f t="shared" ca="1" si="5"/>
        <v>16041</v>
      </c>
      <c r="E13" s="203"/>
      <c r="F13" s="55">
        <f t="shared" ca="1" si="3"/>
        <v>0</v>
      </c>
      <c r="G13" s="55">
        <f t="shared" ca="1" si="3"/>
        <v>0</v>
      </c>
      <c r="H13" s="55">
        <f t="shared" ca="1" si="3"/>
        <v>0</v>
      </c>
      <c r="I13" s="55">
        <f t="shared" ca="1" si="3"/>
        <v>0</v>
      </c>
      <c r="J13" s="214">
        <f t="shared" ca="1" si="4"/>
        <v>0</v>
      </c>
      <c r="K13" s="150"/>
    </row>
    <row r="14" spans="1:11" x14ac:dyDescent="0.25">
      <c r="A14" s="137" t="s">
        <v>27</v>
      </c>
      <c r="B14" s="46" t="s">
        <v>38</v>
      </c>
      <c r="C14" s="46" t="s">
        <v>37</v>
      </c>
      <c r="D14" s="166">
        <f t="shared" ca="1" si="5"/>
        <v>8342</v>
      </c>
      <c r="E14" s="203"/>
      <c r="F14" s="55">
        <f t="shared" ca="1" si="3"/>
        <v>0</v>
      </c>
      <c r="G14" s="55">
        <f t="shared" ca="1" si="3"/>
        <v>0</v>
      </c>
      <c r="H14" s="55">
        <f t="shared" ca="1" si="3"/>
        <v>0</v>
      </c>
      <c r="I14" s="55">
        <f t="shared" ca="1" si="3"/>
        <v>0</v>
      </c>
      <c r="J14" s="214">
        <f t="shared" ca="1" si="4"/>
        <v>0</v>
      </c>
      <c r="K14" s="150"/>
    </row>
    <row r="15" spans="1:11" x14ac:dyDescent="0.25">
      <c r="A15" s="164" t="s">
        <v>27</v>
      </c>
      <c r="B15" s="165" t="s">
        <v>31</v>
      </c>
      <c r="C15" s="165" t="s">
        <v>30</v>
      </c>
      <c r="D15" s="166">
        <f t="shared" ca="1" si="5"/>
        <v>6769</v>
      </c>
      <c r="E15" s="203"/>
      <c r="F15" s="55">
        <f t="shared" ca="1" si="3"/>
        <v>0</v>
      </c>
      <c r="G15" s="55">
        <f t="shared" ca="1" si="3"/>
        <v>0</v>
      </c>
      <c r="H15" s="55">
        <f t="shared" ca="1" si="3"/>
        <v>0</v>
      </c>
      <c r="I15" s="55">
        <f t="shared" ca="1" si="3"/>
        <v>0</v>
      </c>
      <c r="J15" s="214">
        <f t="shared" ca="1" si="4"/>
        <v>0</v>
      </c>
      <c r="K15" s="150"/>
    </row>
    <row r="16" spans="1:11" x14ac:dyDescent="0.25">
      <c r="A16" s="164" t="s">
        <v>46</v>
      </c>
      <c r="B16" s="165" t="s">
        <v>52</v>
      </c>
      <c r="C16" s="165" t="s">
        <v>51</v>
      </c>
      <c r="D16" s="166">
        <f t="shared" ca="1" si="5"/>
        <v>7130</v>
      </c>
      <c r="E16" s="203"/>
      <c r="F16" s="55">
        <f t="shared" ref="F16:I21" ca="1" si="6">IFERROR(SUMIFS(OFFSET(REL_D,,MATCH($I$1,IND,0)-1),REL_D,F$3,IF(LEFT($C16,1)="W",NwID,OrgID),$C16,InService,"Y"),"-")</f>
        <v>0</v>
      </c>
      <c r="G16" s="55">
        <f t="shared" ca="1" si="6"/>
        <v>0</v>
      </c>
      <c r="H16" s="55">
        <f t="shared" ca="1" si="6"/>
        <v>0</v>
      </c>
      <c r="I16" s="55">
        <f t="shared" ca="1" si="6"/>
        <v>0</v>
      </c>
      <c r="J16" s="214">
        <f t="shared" ca="1" si="4"/>
        <v>0</v>
      </c>
      <c r="K16" s="150"/>
    </row>
    <row r="17" spans="1:11" x14ac:dyDescent="0.25">
      <c r="A17" s="137" t="s">
        <v>46</v>
      </c>
      <c r="B17" s="46" t="s">
        <v>71</v>
      </c>
      <c r="C17" s="46" t="s">
        <v>70</v>
      </c>
      <c r="D17" s="166">
        <f t="shared" ca="1" si="5"/>
        <v>5091</v>
      </c>
      <c r="E17" s="203"/>
      <c r="F17" s="55">
        <f t="shared" ca="1" si="6"/>
        <v>0</v>
      </c>
      <c r="G17" s="55">
        <f t="shared" ca="1" si="6"/>
        <v>0</v>
      </c>
      <c r="H17" s="55">
        <f t="shared" ca="1" si="6"/>
        <v>0</v>
      </c>
      <c r="I17" s="55">
        <f t="shared" ca="1" si="6"/>
        <v>2</v>
      </c>
      <c r="J17" s="214">
        <f t="shared" ca="1" si="4"/>
        <v>2</v>
      </c>
      <c r="K17" s="150"/>
    </row>
    <row r="18" spans="1:11" x14ac:dyDescent="0.25">
      <c r="A18" s="137" t="s">
        <v>55</v>
      </c>
      <c r="B18" s="46" t="s">
        <v>67</v>
      </c>
      <c r="C18" s="46" t="s">
        <v>66</v>
      </c>
      <c r="D18" s="166">
        <f t="shared" ca="1" si="5"/>
        <v>14938</v>
      </c>
      <c r="E18" s="203"/>
      <c r="F18" s="55">
        <f t="shared" ca="1" si="6"/>
        <v>0</v>
      </c>
      <c r="G18" s="55">
        <f t="shared" ca="1" si="6"/>
        <v>0</v>
      </c>
      <c r="H18" s="55">
        <f t="shared" ca="1" si="6"/>
        <v>0</v>
      </c>
      <c r="I18" s="55">
        <f t="shared" ca="1" si="6"/>
        <v>0</v>
      </c>
      <c r="J18" s="214">
        <f t="shared" ca="1" si="4"/>
        <v>0</v>
      </c>
      <c r="K18" s="150"/>
    </row>
    <row r="19" spans="1:11" x14ac:dyDescent="0.25">
      <c r="A19" s="137" t="s">
        <v>80</v>
      </c>
      <c r="B19" s="77" t="s">
        <v>79</v>
      </c>
      <c r="C19" s="77" t="s">
        <v>78</v>
      </c>
      <c r="D19" s="166">
        <f t="shared" ca="1" si="5"/>
        <v>16152</v>
      </c>
      <c r="E19" s="203"/>
      <c r="F19" s="55">
        <f t="shared" ca="1" si="6"/>
        <v>0</v>
      </c>
      <c r="G19" s="55">
        <f t="shared" ca="1" si="6"/>
        <v>0</v>
      </c>
      <c r="H19" s="55">
        <f t="shared" ca="1" si="6"/>
        <v>0</v>
      </c>
      <c r="I19" s="55">
        <f t="shared" ca="1" si="6"/>
        <v>0</v>
      </c>
      <c r="J19" s="214">
        <f t="shared" ca="1" si="4"/>
        <v>0</v>
      </c>
      <c r="K19" s="150"/>
    </row>
    <row r="20" spans="1:11" x14ac:dyDescent="0.25">
      <c r="A20" s="137" t="s">
        <v>80</v>
      </c>
      <c r="B20" s="46" t="s">
        <v>84</v>
      </c>
      <c r="C20" s="46" t="s">
        <v>83</v>
      </c>
      <c r="D20" s="166">
        <f t="shared" ca="1" si="5"/>
        <v>8436</v>
      </c>
      <c r="E20" s="203"/>
      <c r="F20" s="55">
        <f t="shared" ca="1" si="6"/>
        <v>0</v>
      </c>
      <c r="G20" s="55">
        <f t="shared" ca="1" si="6"/>
        <v>0</v>
      </c>
      <c r="H20" s="55">
        <f t="shared" ca="1" si="6"/>
        <v>0</v>
      </c>
      <c r="I20" s="55">
        <f t="shared" ca="1" si="6"/>
        <v>0</v>
      </c>
      <c r="J20" s="214">
        <f t="shared" ca="1" si="4"/>
        <v>0</v>
      </c>
      <c r="K20" s="150"/>
    </row>
    <row r="21" spans="1:11" x14ac:dyDescent="0.25">
      <c r="A21" s="137" t="s">
        <v>91</v>
      </c>
      <c r="B21" s="46" t="s">
        <v>90</v>
      </c>
      <c r="C21" s="46" t="s">
        <v>89</v>
      </c>
      <c r="D21" s="166">
        <f t="shared" ca="1" si="5"/>
        <v>7082</v>
      </c>
      <c r="E21" s="203"/>
      <c r="F21" s="55">
        <f t="shared" ca="1" si="6"/>
        <v>0</v>
      </c>
      <c r="G21" s="55">
        <f t="shared" ca="1" si="6"/>
        <v>0</v>
      </c>
      <c r="H21" s="55">
        <f t="shared" ca="1" si="6"/>
        <v>0</v>
      </c>
      <c r="I21" s="55">
        <f t="shared" ca="1" si="6"/>
        <v>0</v>
      </c>
      <c r="J21" s="214">
        <f t="shared" ca="1" si="4"/>
        <v>0</v>
      </c>
      <c r="K21" s="150"/>
    </row>
    <row r="22" spans="1:11" x14ac:dyDescent="0.25">
      <c r="A22" s="304"/>
      <c r="B22" s="305"/>
      <c r="C22" s="305" t="s">
        <v>125</v>
      </c>
      <c r="D22" s="306">
        <f ca="1">SUM(D10:D21)</f>
        <v>121421</v>
      </c>
      <c r="E22" s="307"/>
      <c r="F22" s="308">
        <f ca="1">SUM(F10:F21)</f>
        <v>0</v>
      </c>
      <c r="G22" s="308">
        <f ca="1">SUM(G10:G21)</f>
        <v>0</v>
      </c>
      <c r="H22" s="308">
        <f ca="1">SUM(H10:H21)</f>
        <v>0</v>
      </c>
      <c r="I22" s="308">
        <f ca="1">SUM(I10:I21)</f>
        <v>2</v>
      </c>
      <c r="J22" s="309">
        <f ca="1">SUM(J10:J21)</f>
        <v>2</v>
      </c>
      <c r="K22" s="150"/>
    </row>
    <row r="23" spans="1:11" x14ac:dyDescent="0.25">
      <c r="A23" s="154"/>
      <c r="K23" s="150"/>
    </row>
    <row r="24" spans="1:11" x14ac:dyDescent="0.25">
      <c r="A24" s="154"/>
      <c r="B24" s="158"/>
      <c r="C24" s="159"/>
      <c r="K24" s="150"/>
    </row>
    <row r="25" spans="1:11" x14ac:dyDescent="0.25">
      <c r="A25" s="154"/>
      <c r="K25" s="150"/>
    </row>
    <row r="26" spans="1:11" x14ac:dyDescent="0.25">
      <c r="A26" s="154"/>
      <c r="K26" s="150"/>
    </row>
    <row r="27" spans="1:11" x14ac:dyDescent="0.25">
      <c r="A27" s="154"/>
      <c r="K27" s="150"/>
    </row>
    <row r="28" spans="1:11" x14ac:dyDescent="0.25">
      <c r="A28" s="154"/>
      <c r="K28" s="150"/>
    </row>
    <row r="29" spans="1:11" x14ac:dyDescent="0.25">
      <c r="A29" s="154"/>
      <c r="K29" s="150"/>
    </row>
    <row r="30" spans="1:11" x14ac:dyDescent="0.25">
      <c r="A30" s="155"/>
      <c r="B30" s="156"/>
      <c r="C30" s="156"/>
      <c r="D30" s="156"/>
      <c r="E30" s="156"/>
      <c r="F30" s="156"/>
      <c r="G30" s="156"/>
      <c r="H30" s="156"/>
      <c r="I30" s="156"/>
      <c r="J30" s="156"/>
      <c r="K30" s="157"/>
    </row>
  </sheetData>
  <pageMargins left="0.7" right="0.7" top="0.75" bottom="0.75" header="0.3" footer="0.3"/>
  <ignoredErrors>
    <ignoredError sqref="D9:J9 D11:E12 E10" formula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11">
    <tabColor rgb="FFC00000"/>
  </sheetPr>
  <dimension ref="A1:AD298"/>
  <sheetViews>
    <sheetView topLeftCell="A130" zoomScale="85" zoomScaleNormal="85" workbookViewId="0">
      <selection activeCell="Y164" sqref="Y164:Y168"/>
    </sheetView>
  </sheetViews>
  <sheetFormatPr defaultRowHeight="15" x14ac:dyDescent="0.25"/>
  <cols>
    <col min="1" max="2" width="11.85546875" style="44" customWidth="1"/>
    <col min="3" max="3" width="17.7109375" customWidth="1"/>
    <col min="4" max="4" width="2.7109375" customWidth="1"/>
    <col min="5" max="5" width="18.140625" customWidth="1"/>
    <col min="6" max="6" width="3" customWidth="1"/>
    <col min="7" max="8" width="13.7109375" customWidth="1"/>
    <col min="9" max="9" width="3" customWidth="1"/>
    <col min="12" max="14" width="12.7109375" customWidth="1"/>
    <col min="15" max="15" width="12.7109375" style="322" customWidth="1"/>
    <col min="16" max="16" width="12.7109375" style="329" customWidth="1"/>
    <col min="17" max="17" width="12.7109375" style="313" customWidth="1"/>
    <col min="18" max="18" width="10.85546875" style="163" customWidth="1"/>
    <col min="19" max="19" width="12.85546875" style="329" customWidth="1"/>
    <col min="20" max="20" width="14.28515625" customWidth="1"/>
    <col min="21" max="21" width="13" customWidth="1"/>
    <col min="22" max="22" width="11.28515625" style="331" customWidth="1"/>
    <col min="23" max="23" width="12.28515625" customWidth="1"/>
    <col min="24" max="24" width="16.42578125" customWidth="1"/>
    <col min="25" max="25" width="9.7109375" customWidth="1"/>
  </cols>
  <sheetData>
    <row r="1" spans="1:29" ht="15.75" thickBot="1" x14ac:dyDescent="0.3">
      <c r="A1" s="24" t="s">
        <v>17</v>
      </c>
      <c r="B1" s="24" t="s">
        <v>20</v>
      </c>
      <c r="C1" s="25" t="s">
        <v>112</v>
      </c>
      <c r="D1" s="25" t="s">
        <v>113</v>
      </c>
      <c r="E1" s="26" t="s">
        <v>114</v>
      </c>
      <c r="F1" s="25" t="s">
        <v>113</v>
      </c>
      <c r="G1" s="25" t="s">
        <v>113</v>
      </c>
      <c r="H1" s="25" t="s">
        <v>115</v>
      </c>
      <c r="I1" s="25" t="s">
        <v>113</v>
      </c>
      <c r="J1" s="27" t="s">
        <v>16</v>
      </c>
      <c r="K1" s="27" t="s">
        <v>18</v>
      </c>
      <c r="L1" s="28" t="s">
        <v>116</v>
      </c>
      <c r="M1" s="28" t="s">
        <v>126</v>
      </c>
      <c r="N1" s="28" t="s">
        <v>127</v>
      </c>
      <c r="O1" s="319" t="s">
        <v>128</v>
      </c>
      <c r="P1" s="326" t="s">
        <v>129</v>
      </c>
      <c r="Q1" s="310" t="s">
        <v>130</v>
      </c>
      <c r="R1" s="323" t="s">
        <v>131</v>
      </c>
      <c r="S1" s="330" t="s">
        <v>132</v>
      </c>
      <c r="T1" t="s">
        <v>133</v>
      </c>
      <c r="U1" t="s">
        <v>136</v>
      </c>
      <c r="V1" s="331" t="s">
        <v>178</v>
      </c>
      <c r="W1" t="s">
        <v>185</v>
      </c>
      <c r="X1" t="s">
        <v>134</v>
      </c>
      <c r="Y1" t="s">
        <v>207</v>
      </c>
      <c r="Z1" t="s">
        <v>135</v>
      </c>
      <c r="AA1" t="s">
        <v>191</v>
      </c>
    </row>
    <row r="2" spans="1:29" ht="15.75" thickBot="1" x14ac:dyDescent="0.3">
      <c r="A2" s="29"/>
      <c r="B2" s="29"/>
      <c r="C2" s="30"/>
      <c r="D2" s="30"/>
      <c r="E2" s="31" t="s">
        <v>117</v>
      </c>
      <c r="F2" s="30"/>
      <c r="G2" s="5" t="s">
        <v>118</v>
      </c>
      <c r="H2" s="5" t="s">
        <v>119</v>
      </c>
      <c r="I2" s="30"/>
      <c r="J2" s="30"/>
      <c r="K2" s="30" t="s">
        <v>120</v>
      </c>
      <c r="L2" s="32" t="str">
        <f>TRIM(MID(L4,2,FIND($H$2,L4)-2))</f>
        <v>00-00</v>
      </c>
      <c r="M2" s="32" t="str">
        <f t="shared" ref="M2:P2" si="0">TRIM(MID(M4,2,FIND($H$2,M4)-2))</f>
        <v>NIS06-M02</v>
      </c>
      <c r="N2" s="32" t="str">
        <f t="shared" si="0"/>
        <v>NIS06-M03</v>
      </c>
      <c r="O2" s="320" t="str">
        <f t="shared" si="0"/>
        <v>NIS06-M06</v>
      </c>
      <c r="P2" s="327" t="str">
        <f t="shared" si="0"/>
        <v>NIS06-M07</v>
      </c>
      <c r="Q2" s="311" t="str">
        <f>TRIM(MID(Q4,2,FIND($H$2,Q4)-2))</f>
        <v>NIS06-M08a</v>
      </c>
      <c r="R2" s="324" t="str">
        <f t="shared" ref="R2:Z2" si="1">TRIM(MID(R4,2,FIND($H$2,R4)-2))</f>
        <v>NIS06-M10a</v>
      </c>
      <c r="S2" s="327" t="str">
        <f t="shared" si="1"/>
        <v>NIS06-M10c</v>
      </c>
      <c r="T2" s="32" t="str">
        <f t="shared" si="1"/>
        <v>NIS06-M16</v>
      </c>
      <c r="U2" s="32" t="str">
        <f t="shared" si="1"/>
        <v>NIS06-M17</v>
      </c>
      <c r="V2" s="332" t="str">
        <f t="shared" si="1"/>
        <v>NIS06-M18</v>
      </c>
      <c r="W2" s="32" t="str">
        <f t="shared" si="1"/>
        <v>NIS06-M19</v>
      </c>
      <c r="X2" s="32" t="str">
        <f t="shared" si="1"/>
        <v>NIS06-M20</v>
      </c>
      <c r="Y2" s="32" t="str">
        <f t="shared" si="1"/>
        <v>NIS06-M21</v>
      </c>
      <c r="Z2" s="32" t="str">
        <f t="shared" si="1"/>
        <v>06-M01a</v>
      </c>
      <c r="AA2" t="s">
        <v>191</v>
      </c>
    </row>
    <row r="3" spans="1:29" s="39" customFormat="1" ht="105.75" thickBot="1" x14ac:dyDescent="0.3">
      <c r="A3" s="33"/>
      <c r="B3" s="34"/>
      <c r="C3" s="35" t="s">
        <v>121</v>
      </c>
      <c r="D3" s="36"/>
      <c r="E3" s="36" t="s">
        <v>122</v>
      </c>
      <c r="F3" s="35"/>
      <c r="G3" s="37" t="s">
        <v>123</v>
      </c>
      <c r="H3" s="35"/>
      <c r="I3" s="35"/>
      <c r="J3" s="35"/>
      <c r="K3" s="35" t="s">
        <v>124</v>
      </c>
      <c r="L3" s="38" t="str">
        <f>TRIM(MID(L4,FIND($H$2,L4)+2,LEN(L4)))</f>
        <v>Listsize</v>
      </c>
      <c r="M3" s="38" t="str">
        <f t="shared" ref="M3:AA3" si="2">TRIM(MID(M4,FIND($H$2,M4)+2,LEN(M4)))</f>
        <v>Chlamydia dx, Pt Notification &amp; Follow Up (PAYMENT) [Q1]</v>
      </c>
      <c r="N3" s="38" t="str">
        <f t="shared" si="2"/>
        <v>Herpes / Warts dx, Pt Notification &amp; Ref (PAYMENT) [Q1]</v>
      </c>
      <c r="O3" s="321" t="str">
        <f t="shared" si="2"/>
        <v>Hep B Vacinne &amp; Post-Vacc Test (PAYMENT) [Q1]</v>
      </c>
      <c r="P3" s="328" t="str">
        <f t="shared" si="2"/>
        <v>Implant Insertion (PAYMENT) [Q1]</v>
      </c>
      <c r="Q3" s="312" t="str">
        <f t="shared" si="2"/>
        <v>IUCD/Mirena/Jaydess Insertion (PAYMENT) [Q1]</v>
      </c>
      <c r="R3" s="325" t="str">
        <f t="shared" si="2"/>
        <v>IUCD/Mirena/Jaydess Removal (PAYMENT) [Q1]</v>
      </c>
      <c r="S3" s="328" t="str">
        <f t="shared" si="2"/>
        <v>Implant Removed (PAYMENT) [Q1]</v>
      </c>
      <c r="T3" s="38" t="str">
        <f t="shared" si="2"/>
        <v>STI dx, Pt Notification &amp; Referral (PAYMENT) [Q1]</v>
      </c>
      <c r="U3" s="38" t="str">
        <f t="shared" si="2"/>
        <v>Chlamydia &amp; Gonorrhoea Screening excl. 15-24years (PAYMENT) [Q1]</v>
      </c>
      <c r="V3" s="333" t="str">
        <f t="shared" si="2"/>
        <v>Chlamydia &amp; Gonorrhoea Screening 15-24years (PAYMENT) [Q1]</v>
      </c>
      <c r="W3" s="38" t="str">
        <f t="shared" si="2"/>
        <v>HIV, Hep B, syphil Screening (PAYMENT) [Q1]</v>
      </c>
      <c r="X3" s="38" t="str">
        <f t="shared" si="2"/>
        <v>HIV dx, Pt Notification &amp; Referral (PAYMENT) [Q1]</v>
      </c>
      <c r="Y3" s="38" t="str">
        <f t="shared" si="2"/>
        <v>Condoms Issued (PAYMENT) [Q1]</v>
      </c>
      <c r="Z3" s="38" t="str">
        <f t="shared" si="2"/>
        <v>age 15-24yrs</v>
      </c>
      <c r="AA3" s="38" t="e">
        <f t="shared" si="2"/>
        <v>#N/A</v>
      </c>
    </row>
    <row r="4" spans="1:29" s="39" customFormat="1" ht="15" customHeight="1" x14ac:dyDescent="0.25">
      <c r="A4" s="40">
        <f ca="1">IF(E4="Last Run:",OFFSET(E4,3,0),A3)</f>
        <v>44743</v>
      </c>
      <c r="B4" s="41" t="e">
        <v>#N/A</v>
      </c>
      <c r="C4" t="s">
        <v>221</v>
      </c>
      <c r="D4"/>
      <c r="E4" t="s">
        <v>222</v>
      </c>
      <c r="F4"/>
      <c r="G4" t="s">
        <v>223</v>
      </c>
      <c r="H4">
        <v>300571</v>
      </c>
      <c r="I4"/>
      <c r="J4"/>
      <c r="K4" t="s">
        <v>224</v>
      </c>
      <c r="L4" t="s">
        <v>225</v>
      </c>
      <c r="M4" t="s">
        <v>226</v>
      </c>
      <c r="N4" t="s">
        <v>227</v>
      </c>
      <c r="O4" t="s">
        <v>228</v>
      </c>
      <c r="P4" t="s">
        <v>229</v>
      </c>
      <c r="Q4" t="s">
        <v>230</v>
      </c>
      <c r="R4" t="s">
        <v>231</v>
      </c>
      <c r="S4" t="s">
        <v>232</v>
      </c>
      <c r="T4" t="s">
        <v>233</v>
      </c>
      <c r="U4" t="s">
        <v>234</v>
      </c>
      <c r="V4" t="s">
        <v>235</v>
      </c>
      <c r="W4" t="s">
        <v>236</v>
      </c>
      <c r="X4" t="s">
        <v>237</v>
      </c>
      <c r="Y4" t="s">
        <v>238</v>
      </c>
      <c r="Z4" t="s">
        <v>239</v>
      </c>
      <c r="AA4" t="e">
        <f>VLOOKUP(J4,Practice!$A$2:$F$41,6,0)</f>
        <v>#N/A</v>
      </c>
      <c r="AB4"/>
    </row>
    <row r="5" spans="1:29" x14ac:dyDescent="0.25">
      <c r="A5" s="40">
        <f t="shared" ref="A5:A68" ca="1" si="3">IF(E5="Last Run:",OFFSET(E5,3,0),A4)</f>
        <v>44743</v>
      </c>
      <c r="B5" s="41" t="e">
        <v>#N/A</v>
      </c>
      <c r="E5" s="42">
        <v>44757.470833333333</v>
      </c>
      <c r="G5" t="s">
        <v>240</v>
      </c>
      <c r="H5">
        <v>155102</v>
      </c>
      <c r="J5" t="s">
        <v>241</v>
      </c>
      <c r="O5"/>
      <c r="P5"/>
      <c r="Q5"/>
      <c r="R5"/>
      <c r="S5"/>
      <c r="V5"/>
      <c r="AA5" t="e">
        <f>VLOOKUP(J5,Practice!$A$2:$F$41,6,0)</f>
        <v>#N/A</v>
      </c>
    </row>
    <row r="6" spans="1:29" x14ac:dyDescent="0.25">
      <c r="A6" s="40">
        <f t="shared" ca="1" si="3"/>
        <v>44743</v>
      </c>
      <c r="B6" s="41" t="str">
        <f>VLOOKUP(J6,Practice!$A$1:$E$48,5,0)</f>
        <v>WF-6</v>
      </c>
      <c r="E6" t="s">
        <v>242</v>
      </c>
      <c r="G6" t="s">
        <v>243</v>
      </c>
      <c r="H6">
        <v>145469</v>
      </c>
      <c r="J6" t="s">
        <v>83</v>
      </c>
      <c r="L6">
        <v>7698</v>
      </c>
      <c r="M6">
        <v>0</v>
      </c>
      <c r="N6">
        <v>0</v>
      </c>
      <c r="O6">
        <v>0</v>
      </c>
      <c r="P6">
        <v>0</v>
      </c>
      <c r="Q6">
        <v>1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879</v>
      </c>
      <c r="AA6" t="str">
        <f>VLOOKUP(J6,Practice!$A$2:$F$41,6,0)</f>
        <v>Y</v>
      </c>
      <c r="AC6">
        <f>COUNTIF($AA:$AA,"Y")</f>
        <v>70</v>
      </c>
    </row>
    <row r="7" spans="1:29" x14ac:dyDescent="0.25">
      <c r="A7" s="40">
        <f t="shared" ca="1" si="3"/>
        <v>44743</v>
      </c>
      <c r="B7" s="41" t="str">
        <f>VLOOKUP(J7,Practice!$A$1:$E$48,5,0)</f>
        <v>WF-1</v>
      </c>
      <c r="E7" s="43">
        <v>44743</v>
      </c>
      <c r="J7" t="s">
        <v>85</v>
      </c>
      <c r="L7">
        <v>9548</v>
      </c>
      <c r="M7">
        <v>0</v>
      </c>
      <c r="N7">
        <v>0</v>
      </c>
      <c r="O7">
        <v>0</v>
      </c>
      <c r="P7">
        <v>0</v>
      </c>
      <c r="Q7">
        <v>1</v>
      </c>
      <c r="R7">
        <v>2</v>
      </c>
      <c r="S7">
        <v>0</v>
      </c>
      <c r="T7">
        <v>0</v>
      </c>
      <c r="U7">
        <v>13</v>
      </c>
      <c r="V7">
        <v>1</v>
      </c>
      <c r="W7">
        <v>6</v>
      </c>
      <c r="X7">
        <v>0</v>
      </c>
      <c r="Y7">
        <v>0</v>
      </c>
      <c r="Z7">
        <v>903</v>
      </c>
      <c r="AA7" t="str">
        <f>VLOOKUP(J7,Practice!$A$2:$F$41,6,0)</f>
        <v>Y</v>
      </c>
      <c r="AC7">
        <f>COUNTIF($AA:$AA,"N")</f>
        <v>82</v>
      </c>
    </row>
    <row r="8" spans="1:29" x14ac:dyDescent="0.25">
      <c r="A8" s="40">
        <f t="shared" ca="1" si="3"/>
        <v>44743</v>
      </c>
      <c r="B8" s="41" t="str">
        <f>VLOOKUP(J8,Practice!$A$1:$E$48,5,0)</f>
        <v>WF-7</v>
      </c>
      <c r="J8" t="s">
        <v>89</v>
      </c>
      <c r="L8">
        <v>6896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800</v>
      </c>
      <c r="AA8" t="str">
        <f>VLOOKUP(J8,Practice!$A$2:$F$41,6,0)</f>
        <v>Y</v>
      </c>
    </row>
    <row r="9" spans="1:29" x14ac:dyDescent="0.25">
      <c r="A9" s="40">
        <f t="shared" ca="1" si="3"/>
        <v>44743</v>
      </c>
      <c r="B9" s="41" t="str">
        <f>VLOOKUP(J9,Practice!$A$1:$E$48,5,0)</f>
        <v>WF-3</v>
      </c>
      <c r="J9" t="s">
        <v>41</v>
      </c>
      <c r="L9">
        <v>9703</v>
      </c>
      <c r="M9">
        <v>0</v>
      </c>
      <c r="N9">
        <v>0</v>
      </c>
      <c r="O9">
        <v>0</v>
      </c>
      <c r="P9">
        <v>0</v>
      </c>
      <c r="Q9">
        <v>0</v>
      </c>
      <c r="R9">
        <v>1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1238</v>
      </c>
      <c r="AA9" t="str">
        <f>VLOOKUP(J9,Practice!$A$2:$F$41,6,0)</f>
        <v>N</v>
      </c>
    </row>
    <row r="10" spans="1:29" x14ac:dyDescent="0.25">
      <c r="A10" s="40">
        <f t="shared" ca="1" si="3"/>
        <v>44743</v>
      </c>
      <c r="B10" s="41" t="str">
        <f>VLOOKUP(J10,Practice!$A$1:$E$48,5,0)</f>
        <v>WF-7</v>
      </c>
      <c r="J10" t="s">
        <v>94</v>
      </c>
      <c r="L10">
        <v>8205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990</v>
      </c>
      <c r="AA10" t="str">
        <f>VLOOKUP(J10,Practice!$A$2:$F$41,6,0)</f>
        <v>N</v>
      </c>
    </row>
    <row r="11" spans="1:29" x14ac:dyDescent="0.25">
      <c r="A11" s="40">
        <f t="shared" ca="1" si="3"/>
        <v>44743</v>
      </c>
      <c r="B11" s="41" t="str">
        <f>VLOOKUP(J11,Practice!$A$1:$E$48,5,0)</f>
        <v>WF-4</v>
      </c>
      <c r="J11" t="s">
        <v>44</v>
      </c>
      <c r="L11">
        <v>14654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1416</v>
      </c>
      <c r="AA11" t="str">
        <f>VLOOKUP(J11,Practice!$A$2:$F$41,6,0)</f>
        <v>Y</v>
      </c>
    </row>
    <row r="12" spans="1:29" x14ac:dyDescent="0.25">
      <c r="A12" s="40">
        <f t="shared" ca="1" si="3"/>
        <v>44743</v>
      </c>
      <c r="B12" s="41" t="str">
        <f>VLOOKUP(J12,Practice!$A$1:$E$48,5,0)</f>
        <v>WF-3</v>
      </c>
      <c r="J12" t="s">
        <v>47</v>
      </c>
      <c r="L12">
        <v>10972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1535</v>
      </c>
      <c r="AA12" t="str">
        <f>VLOOKUP(J12,Practice!$A$2:$F$41,6,0)</f>
        <v>N</v>
      </c>
    </row>
    <row r="13" spans="1:29" x14ac:dyDescent="0.25">
      <c r="A13" s="40">
        <f t="shared" ca="1" si="3"/>
        <v>44743</v>
      </c>
      <c r="B13" s="41" t="str">
        <f>VLOOKUP(J13,Practice!$A$1:$E$48,5,0)</f>
        <v>WF-4</v>
      </c>
      <c r="J13" t="s">
        <v>49</v>
      </c>
      <c r="L13">
        <v>11119</v>
      </c>
      <c r="M13">
        <v>0</v>
      </c>
      <c r="N13">
        <v>0</v>
      </c>
      <c r="O13">
        <v>0</v>
      </c>
      <c r="P13">
        <v>5</v>
      </c>
      <c r="Q13">
        <v>4</v>
      </c>
      <c r="R13">
        <v>2</v>
      </c>
      <c r="S13">
        <v>4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1048</v>
      </c>
      <c r="AA13" t="str">
        <f>VLOOKUP(J13,Practice!$A$2:$F$41,6,0)</f>
        <v>N</v>
      </c>
    </row>
    <row r="14" spans="1:29" x14ac:dyDescent="0.25">
      <c r="A14" s="40">
        <f t="shared" ca="1" si="3"/>
        <v>44743</v>
      </c>
      <c r="B14" s="41" t="str">
        <f>VLOOKUP(J14,Practice!$A$1:$E$48,5,0)</f>
        <v>WF-5</v>
      </c>
      <c r="J14" t="s">
        <v>58</v>
      </c>
      <c r="L14">
        <v>2035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242</v>
      </c>
      <c r="AA14" t="str">
        <f>VLOOKUP(J14,Practice!$A$2:$F$41,6,0)</f>
        <v>N</v>
      </c>
    </row>
    <row r="15" spans="1:29" x14ac:dyDescent="0.25">
      <c r="A15" s="40">
        <f t="shared" ca="1" si="3"/>
        <v>44743</v>
      </c>
      <c r="B15" s="41" t="str">
        <f>VLOOKUP(J15,Practice!$A$1:$E$48,5,0)</f>
        <v>WF-7</v>
      </c>
      <c r="J15" t="s">
        <v>102</v>
      </c>
      <c r="L15">
        <v>16611</v>
      </c>
      <c r="M15">
        <v>0</v>
      </c>
      <c r="N15">
        <v>0</v>
      </c>
      <c r="O15">
        <v>0</v>
      </c>
      <c r="P15">
        <v>0</v>
      </c>
      <c r="Q15">
        <v>0</v>
      </c>
      <c r="R15">
        <v>1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1758</v>
      </c>
      <c r="AA15" t="str">
        <f>VLOOKUP(J15,Practice!$A$2:$F$41,6,0)</f>
        <v>N</v>
      </c>
    </row>
    <row r="16" spans="1:29" x14ac:dyDescent="0.25">
      <c r="A16" s="40">
        <f t="shared" ca="1" si="3"/>
        <v>44743</v>
      </c>
      <c r="B16" s="41" t="str">
        <f>VLOOKUP(J16,Practice!$A$1:$E$48,5,0)</f>
        <v>WF-7</v>
      </c>
      <c r="J16" t="s">
        <v>96</v>
      </c>
      <c r="L16">
        <v>7120</v>
      </c>
      <c r="M16">
        <v>0</v>
      </c>
      <c r="N16">
        <v>0</v>
      </c>
      <c r="O16">
        <v>0</v>
      </c>
      <c r="P16">
        <v>0</v>
      </c>
      <c r="Q16">
        <v>1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747</v>
      </c>
      <c r="AA16" t="str">
        <f>VLOOKUP(J16,Practice!$A$2:$F$41,6,0)</f>
        <v>Y</v>
      </c>
    </row>
    <row r="17" spans="1:27" x14ac:dyDescent="0.25">
      <c r="A17" s="40">
        <f t="shared" ca="1" si="3"/>
        <v>44743</v>
      </c>
      <c r="B17" s="41" t="str">
        <f>VLOOKUP(J17,Practice!$A$1:$E$48,5,0)</f>
        <v>WF-2</v>
      </c>
      <c r="J17" t="s">
        <v>30</v>
      </c>
      <c r="L17">
        <v>6832</v>
      </c>
      <c r="M17">
        <v>0</v>
      </c>
      <c r="N17">
        <v>0</v>
      </c>
      <c r="O17">
        <v>0</v>
      </c>
      <c r="P17">
        <v>3</v>
      </c>
      <c r="Q17">
        <v>5</v>
      </c>
      <c r="R17">
        <v>5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743</v>
      </c>
      <c r="AA17" t="str">
        <f>VLOOKUP(J17,Practice!$A$2:$F$41,6,0)</f>
        <v>Y</v>
      </c>
    </row>
    <row r="18" spans="1:27" x14ac:dyDescent="0.25">
      <c r="A18" s="40">
        <f t="shared" ca="1" si="3"/>
        <v>44743</v>
      </c>
      <c r="B18" s="41" t="str">
        <f>VLOOKUP(J18,Practice!$A$1:$E$48,5,0)</f>
        <v>WF-6</v>
      </c>
      <c r="J18" t="s">
        <v>87</v>
      </c>
      <c r="L18">
        <v>6259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735</v>
      </c>
      <c r="AA18" t="str">
        <f>VLOOKUP(J18,Practice!$A$2:$F$41,6,0)</f>
        <v>N</v>
      </c>
    </row>
    <row r="19" spans="1:27" x14ac:dyDescent="0.25">
      <c r="A19" s="40">
        <f t="shared" ca="1" si="3"/>
        <v>44743</v>
      </c>
      <c r="B19" s="41" t="str">
        <f>VLOOKUP(J19,Practice!$A$1:$E$48,5,0)</f>
        <v>WF-4</v>
      </c>
      <c r="J19" t="s">
        <v>70</v>
      </c>
      <c r="L19">
        <v>5005</v>
      </c>
      <c r="M19">
        <v>0</v>
      </c>
      <c r="N19">
        <v>0</v>
      </c>
      <c r="O19">
        <v>0</v>
      </c>
      <c r="P19">
        <v>2</v>
      </c>
      <c r="Q19">
        <v>3</v>
      </c>
      <c r="R19">
        <v>1</v>
      </c>
      <c r="S19">
        <v>1</v>
      </c>
      <c r="T19">
        <v>0</v>
      </c>
      <c r="U19">
        <v>7</v>
      </c>
      <c r="V19">
        <v>0</v>
      </c>
      <c r="W19">
        <v>9</v>
      </c>
      <c r="X19">
        <v>0</v>
      </c>
      <c r="Y19">
        <v>0</v>
      </c>
      <c r="Z19">
        <v>579</v>
      </c>
      <c r="AA19" t="str">
        <f>VLOOKUP(J19,Practice!$A$2:$F$41,6,0)</f>
        <v>Y</v>
      </c>
    </row>
    <row r="20" spans="1:27" x14ac:dyDescent="0.25">
      <c r="A20" s="40">
        <f t="shared" ca="1" si="3"/>
        <v>44743</v>
      </c>
      <c r="B20" s="41" t="str">
        <f>VLOOKUP(J20,Practice!$A$1:$E$48,5,0)</f>
        <v>WF-6</v>
      </c>
      <c r="J20" t="s">
        <v>78</v>
      </c>
      <c r="L20">
        <v>15763</v>
      </c>
      <c r="M20">
        <v>0</v>
      </c>
      <c r="N20">
        <v>0</v>
      </c>
      <c r="O20">
        <v>0</v>
      </c>
      <c r="P20">
        <v>1</v>
      </c>
      <c r="Q20">
        <v>1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1476</v>
      </c>
      <c r="AA20" t="str">
        <f>VLOOKUP(J20,Practice!$A$2:$F$41,6,0)</f>
        <v>Y</v>
      </c>
    </row>
    <row r="21" spans="1:27" x14ac:dyDescent="0.25">
      <c r="A21" s="40">
        <f t="shared" ca="1" si="3"/>
        <v>44743</v>
      </c>
      <c r="B21" s="41" t="str">
        <f>VLOOKUP(J21,Practice!$A$1:$E$48,5,0)</f>
        <v>WF-2</v>
      </c>
      <c r="J21" t="s">
        <v>37</v>
      </c>
      <c r="L21">
        <v>8092</v>
      </c>
      <c r="M21">
        <v>0</v>
      </c>
      <c r="N21">
        <v>0</v>
      </c>
      <c r="O21">
        <v>0</v>
      </c>
      <c r="P21">
        <v>0</v>
      </c>
      <c r="Q21">
        <v>3</v>
      </c>
      <c r="R21">
        <v>5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746</v>
      </c>
      <c r="AA21" t="str">
        <f>VLOOKUP(J21,Practice!$A$2:$F$41,6,0)</f>
        <v>Y</v>
      </c>
    </row>
    <row r="22" spans="1:27" x14ac:dyDescent="0.25">
      <c r="A22" s="40">
        <f t="shared" ca="1" si="3"/>
        <v>44743</v>
      </c>
      <c r="B22" s="41" t="str">
        <f>VLOOKUP(J22,Practice!$A$1:$E$48,5,0)</f>
        <v>WF-5</v>
      </c>
      <c r="J22" t="s">
        <v>53</v>
      </c>
      <c r="L22">
        <v>6512</v>
      </c>
      <c r="M22">
        <v>0</v>
      </c>
      <c r="N22">
        <v>0</v>
      </c>
      <c r="O22">
        <v>0</v>
      </c>
      <c r="P22">
        <v>0</v>
      </c>
      <c r="Q22">
        <v>3</v>
      </c>
      <c r="R22">
        <v>1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564</v>
      </c>
      <c r="AA22" t="str">
        <f>VLOOKUP(J22,Practice!$A$2:$F$41,6,0)</f>
        <v>Y</v>
      </c>
    </row>
    <row r="23" spans="1:27" x14ac:dyDescent="0.25">
      <c r="A23" s="40">
        <f t="shared" ca="1" si="3"/>
        <v>44743</v>
      </c>
      <c r="B23" s="41" t="str">
        <f>VLOOKUP(J23,Practice!$A$1:$E$48,5,0)</f>
        <v>WF-5</v>
      </c>
      <c r="J23" t="s">
        <v>64</v>
      </c>
      <c r="L23">
        <v>5821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703</v>
      </c>
      <c r="AA23" t="str">
        <f>VLOOKUP(J23,Practice!$A$2:$F$41,6,0)</f>
        <v>N</v>
      </c>
    </row>
    <row r="24" spans="1:27" x14ac:dyDescent="0.25">
      <c r="A24" s="40">
        <f t="shared" ca="1" si="3"/>
        <v>44743</v>
      </c>
      <c r="B24" s="41" t="str">
        <f>VLOOKUP(J24,Practice!$A$1:$E$48,5,0)</f>
        <v>WF-1</v>
      </c>
      <c r="J24" t="s">
        <v>92</v>
      </c>
      <c r="L24">
        <v>7119</v>
      </c>
      <c r="M24">
        <v>0</v>
      </c>
      <c r="N24">
        <v>0</v>
      </c>
      <c r="O24">
        <v>1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805</v>
      </c>
      <c r="AA24" t="str">
        <f>VLOOKUP(J24,Practice!$A$2:$F$41,6,0)</f>
        <v>N</v>
      </c>
    </row>
    <row r="25" spans="1:27" x14ac:dyDescent="0.25">
      <c r="A25" s="40">
        <f t="shared" ca="1" si="3"/>
        <v>44743</v>
      </c>
      <c r="B25" s="41" t="str">
        <f>VLOOKUP(J25,Practice!$A$1:$E$48,5,0)</f>
        <v>WF-2</v>
      </c>
      <c r="J25" t="s">
        <v>28</v>
      </c>
      <c r="L25">
        <v>13263</v>
      </c>
      <c r="M25">
        <v>0</v>
      </c>
      <c r="N25">
        <v>0</v>
      </c>
      <c r="O25">
        <v>0</v>
      </c>
      <c r="P25">
        <v>1</v>
      </c>
      <c r="Q25">
        <v>0</v>
      </c>
      <c r="R25">
        <v>3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1623</v>
      </c>
      <c r="AA25" t="str">
        <f>VLOOKUP(J25,Practice!$A$2:$F$41,6,0)</f>
        <v>Y</v>
      </c>
    </row>
    <row r="26" spans="1:27" x14ac:dyDescent="0.25">
      <c r="A26" s="40">
        <f t="shared" ca="1" si="3"/>
        <v>44743</v>
      </c>
      <c r="B26" s="41" t="str">
        <f>VLOOKUP(J26,Practice!$A$1:$E$48,5,0)</f>
        <v>WF-6</v>
      </c>
      <c r="J26" t="s">
        <v>106</v>
      </c>
      <c r="L26">
        <v>9086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1124</v>
      </c>
      <c r="AA26" t="str">
        <f>VLOOKUP(J26,Practice!$A$2:$F$41,6,0)</f>
        <v>N</v>
      </c>
    </row>
    <row r="27" spans="1:27" x14ac:dyDescent="0.25">
      <c r="A27" s="40">
        <f t="shared" ca="1" si="3"/>
        <v>44743</v>
      </c>
      <c r="B27" s="41" t="str">
        <f>VLOOKUP(J27,Practice!$A$1:$E$48,5,0)</f>
        <v>WF-4</v>
      </c>
      <c r="J27" t="s">
        <v>62</v>
      </c>
      <c r="L27">
        <v>8062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870</v>
      </c>
      <c r="AA27" t="str">
        <f>VLOOKUP(J27,Practice!$A$2:$F$41,6,0)</f>
        <v>N</v>
      </c>
    </row>
    <row r="28" spans="1:27" x14ac:dyDescent="0.25">
      <c r="A28" s="40">
        <f t="shared" ca="1" si="3"/>
        <v>44743</v>
      </c>
      <c r="B28" s="41" t="str">
        <f>VLOOKUP(J28,Practice!$A$1:$E$48,5,0)</f>
        <v>WF-1</v>
      </c>
      <c r="J28" t="s">
        <v>35</v>
      </c>
      <c r="L28">
        <v>8513</v>
      </c>
      <c r="M28">
        <v>0</v>
      </c>
      <c r="N28">
        <v>1</v>
      </c>
      <c r="O28">
        <v>0</v>
      </c>
      <c r="P28">
        <v>1</v>
      </c>
      <c r="Q28">
        <v>1</v>
      </c>
      <c r="R28">
        <v>2</v>
      </c>
      <c r="S28">
        <v>0</v>
      </c>
      <c r="T28">
        <v>0</v>
      </c>
      <c r="U28">
        <v>0</v>
      </c>
      <c r="V28">
        <v>0</v>
      </c>
      <c r="W28">
        <v>24</v>
      </c>
      <c r="X28">
        <v>0</v>
      </c>
      <c r="Y28">
        <v>0</v>
      </c>
      <c r="Z28">
        <v>988</v>
      </c>
      <c r="AA28" t="str">
        <f>VLOOKUP(J28,Practice!$A$2:$F$41,6,0)</f>
        <v>Y</v>
      </c>
    </row>
    <row r="29" spans="1:27" s="163" customFormat="1" x14ac:dyDescent="0.25">
      <c r="A29" s="40">
        <f t="shared" ca="1" si="3"/>
        <v>44743</v>
      </c>
      <c r="B29" s="41" t="str">
        <f>VLOOKUP(J29,Practice!$A$1:$E$48,5,0)</f>
        <v>WF-5</v>
      </c>
      <c r="C29"/>
      <c r="D29"/>
      <c r="E29"/>
      <c r="F29"/>
      <c r="G29"/>
      <c r="H29"/>
      <c r="I29"/>
      <c r="J29" t="s">
        <v>66</v>
      </c>
      <c r="K29"/>
      <c r="L29">
        <v>14989</v>
      </c>
      <c r="M29">
        <v>0</v>
      </c>
      <c r="N29">
        <v>0</v>
      </c>
      <c r="O29">
        <v>0</v>
      </c>
      <c r="P29">
        <v>13</v>
      </c>
      <c r="Q29">
        <v>17</v>
      </c>
      <c r="R29">
        <v>8</v>
      </c>
      <c r="S29">
        <v>12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1633</v>
      </c>
      <c r="AA29" s="163" t="str">
        <f>VLOOKUP(J29,Practice!$A$2:$F$41,6,0)</f>
        <v>Y</v>
      </c>
    </row>
    <row r="30" spans="1:27" x14ac:dyDescent="0.25">
      <c r="A30" s="40">
        <f t="shared" ca="1" si="3"/>
        <v>44743</v>
      </c>
      <c r="B30" s="41" t="str">
        <f>VLOOKUP(J30,Practice!$A$1:$E$48,5,0)</f>
        <v>WF-7</v>
      </c>
      <c r="J30" t="s">
        <v>98</v>
      </c>
      <c r="L30">
        <v>6367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699</v>
      </c>
      <c r="AA30" t="str">
        <f>VLOOKUP(J30,Practice!$A$2:$F$41,6,0)</f>
        <v>N</v>
      </c>
    </row>
    <row r="31" spans="1:27" x14ac:dyDescent="0.25">
      <c r="A31" s="40">
        <f t="shared" ca="1" si="3"/>
        <v>44743</v>
      </c>
      <c r="B31" s="41" t="str">
        <f>VLOOKUP(J31,Practice!$A$1:$E$48,5,0)</f>
        <v>WF-1</v>
      </c>
      <c r="J31" t="s">
        <v>104</v>
      </c>
      <c r="L31">
        <v>4408</v>
      </c>
      <c r="M31">
        <v>0</v>
      </c>
      <c r="N31">
        <v>0</v>
      </c>
      <c r="O31">
        <v>0</v>
      </c>
      <c r="P31">
        <v>0</v>
      </c>
      <c r="Q31">
        <v>1</v>
      </c>
      <c r="R31">
        <v>2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277</v>
      </c>
      <c r="AA31" t="str">
        <f>VLOOKUP(J31,Practice!$A$2:$F$41,6,0)</f>
        <v>N</v>
      </c>
    </row>
    <row r="32" spans="1:27" s="163" customFormat="1" x14ac:dyDescent="0.25">
      <c r="A32" s="40">
        <f t="shared" ca="1" si="3"/>
        <v>44743</v>
      </c>
      <c r="B32" s="41" t="str">
        <f>VLOOKUP(J32,Practice!$A$1:$E$48,5,0)</f>
        <v>WF-4</v>
      </c>
      <c r="C32"/>
      <c r="D32"/>
      <c r="E32"/>
      <c r="F32"/>
      <c r="G32"/>
      <c r="H32"/>
      <c r="I32"/>
      <c r="J32" t="s">
        <v>51</v>
      </c>
      <c r="K32"/>
      <c r="L32">
        <v>6900</v>
      </c>
      <c r="M32">
        <v>0</v>
      </c>
      <c r="N32">
        <v>0</v>
      </c>
      <c r="O32">
        <v>0</v>
      </c>
      <c r="P32">
        <v>4</v>
      </c>
      <c r="Q32">
        <v>0</v>
      </c>
      <c r="R32">
        <v>0</v>
      </c>
      <c r="S32">
        <v>3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770</v>
      </c>
      <c r="AA32" s="163" t="str">
        <f>VLOOKUP(J32,Practice!$A$2:$F$41,6,0)</f>
        <v>Y</v>
      </c>
    </row>
    <row r="33" spans="1:27" x14ac:dyDescent="0.25">
      <c r="A33" s="40">
        <f t="shared" ca="1" si="3"/>
        <v>44743</v>
      </c>
      <c r="B33" s="41" t="str">
        <f>VLOOKUP(J33,Practice!$A$1:$E$48,5,0)</f>
        <v>WF-1</v>
      </c>
      <c r="J33" t="s">
        <v>32</v>
      </c>
      <c r="L33">
        <v>3891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452</v>
      </c>
      <c r="AA33" t="str">
        <f>VLOOKUP(J33,Practice!$A$2:$F$41,6,0)</f>
        <v>N</v>
      </c>
    </row>
    <row r="34" spans="1:27" x14ac:dyDescent="0.25">
      <c r="A34" s="40">
        <f t="shared" ca="1" si="3"/>
        <v>44743</v>
      </c>
      <c r="B34" s="41" t="str">
        <f>VLOOKUP(J34,Practice!$A$1:$E$48,5,0)</f>
        <v>WF-5</v>
      </c>
      <c r="J34" t="s">
        <v>60</v>
      </c>
      <c r="L34">
        <v>3873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403</v>
      </c>
      <c r="AA34" t="str">
        <f>VLOOKUP(J34,Practice!$A$2:$F$41,6,0)</f>
        <v>N</v>
      </c>
    </row>
    <row r="35" spans="1:27" x14ac:dyDescent="0.25">
      <c r="A35" s="40">
        <f t="shared" ca="1" si="3"/>
        <v>44743</v>
      </c>
      <c r="B35" s="41" t="str">
        <f>VLOOKUP(J35,Practice!$A$1:$E$48,5,0)</f>
        <v>WF-5</v>
      </c>
      <c r="J35" t="s">
        <v>68</v>
      </c>
      <c r="L35">
        <v>3528</v>
      </c>
      <c r="M35">
        <v>0</v>
      </c>
      <c r="N35">
        <v>0</v>
      </c>
      <c r="O35">
        <v>0</v>
      </c>
      <c r="P35">
        <v>0</v>
      </c>
      <c r="Q35">
        <v>0</v>
      </c>
      <c r="R35">
        <v>1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348</v>
      </c>
      <c r="AA35" t="str">
        <f>VLOOKUP(J35,Practice!$A$2:$F$41,6,0)</f>
        <v>N</v>
      </c>
    </row>
    <row r="36" spans="1:27" x14ac:dyDescent="0.25">
      <c r="A36" s="40">
        <f t="shared" ca="1" si="3"/>
        <v>44743</v>
      </c>
      <c r="B36" s="41" t="str">
        <f>VLOOKUP(J36,Practice!$A$1:$E$48,5,0)</f>
        <v>WF-6</v>
      </c>
      <c r="J36" t="s">
        <v>81</v>
      </c>
      <c r="L36">
        <v>2793</v>
      </c>
      <c r="M36">
        <v>0</v>
      </c>
      <c r="N36">
        <v>0</v>
      </c>
      <c r="O36">
        <v>0</v>
      </c>
      <c r="P36">
        <v>0</v>
      </c>
      <c r="Q36">
        <v>1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416</v>
      </c>
      <c r="AA36" t="str">
        <f>VLOOKUP(J36,Practice!$A$2:$F$41,6,0)</f>
        <v>N</v>
      </c>
    </row>
    <row r="37" spans="1:27" x14ac:dyDescent="0.25">
      <c r="A37" s="40">
        <f t="shared" ca="1" si="3"/>
        <v>44743</v>
      </c>
      <c r="B37" s="41" t="str">
        <f>VLOOKUP(J37,Practice!$A$1:$E$48,5,0)</f>
        <v>WF-4</v>
      </c>
      <c r="J37" t="s">
        <v>56</v>
      </c>
      <c r="L37">
        <v>3411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352</v>
      </c>
      <c r="AA37" t="str">
        <f>VLOOKUP(J37,Practice!$A$2:$F$41,6,0)</f>
        <v>N</v>
      </c>
    </row>
    <row r="38" spans="1:27" x14ac:dyDescent="0.25">
      <c r="A38" s="40">
        <f t="shared" ca="1" si="3"/>
        <v>44743</v>
      </c>
      <c r="B38" s="41" t="str">
        <f>VLOOKUP(J38,Practice!$A$1:$E$48,5,0)</f>
        <v>WF-2</v>
      </c>
      <c r="J38" t="s">
        <v>25</v>
      </c>
      <c r="L38">
        <v>9394</v>
      </c>
      <c r="M38">
        <v>0</v>
      </c>
      <c r="N38">
        <v>0</v>
      </c>
      <c r="O38">
        <v>0</v>
      </c>
      <c r="P38">
        <v>4</v>
      </c>
      <c r="Q38">
        <v>5</v>
      </c>
      <c r="R38">
        <v>3</v>
      </c>
      <c r="S38">
        <v>3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1114</v>
      </c>
      <c r="AA38" t="str">
        <f>VLOOKUP(J38,Practice!$A$2:$F$41,6,0)</f>
        <v>Y</v>
      </c>
    </row>
    <row r="39" spans="1:27" x14ac:dyDescent="0.25">
      <c r="A39" s="40">
        <f t="shared" ca="1" si="3"/>
        <v>44743</v>
      </c>
      <c r="B39" s="41" t="str">
        <f>VLOOKUP(J39,Practice!$A$1:$E$48,5,0)</f>
        <v>WF-1</v>
      </c>
      <c r="J39" t="s">
        <v>100</v>
      </c>
      <c r="L39">
        <v>6283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667</v>
      </c>
      <c r="AA39" t="str">
        <f>VLOOKUP(J39,Practice!$A$2:$F$41,6,0)</f>
        <v>N</v>
      </c>
    </row>
    <row r="40" spans="1:27" x14ac:dyDescent="0.25">
      <c r="A40" s="40">
        <f t="shared" ca="1" si="3"/>
        <v>44743</v>
      </c>
      <c r="B40" s="41" t="e">
        <f>VLOOKUP(J40,Practice!$A$1:$E$48,5,0)</f>
        <v>#N/A</v>
      </c>
      <c r="J40" t="s">
        <v>125</v>
      </c>
      <c r="L40">
        <v>270725</v>
      </c>
      <c r="M40">
        <v>0</v>
      </c>
      <c r="N40">
        <v>1</v>
      </c>
      <c r="O40">
        <v>1</v>
      </c>
      <c r="P40">
        <v>34</v>
      </c>
      <c r="Q40">
        <v>47</v>
      </c>
      <c r="R40">
        <v>37</v>
      </c>
      <c r="S40">
        <v>23</v>
      </c>
      <c r="T40">
        <v>0</v>
      </c>
      <c r="U40">
        <v>20</v>
      </c>
      <c r="V40">
        <v>1</v>
      </c>
      <c r="W40">
        <v>39</v>
      </c>
      <c r="X40">
        <v>0</v>
      </c>
      <c r="Y40">
        <v>0</v>
      </c>
      <c r="Z40">
        <v>29643</v>
      </c>
      <c r="AA40" t="e">
        <f>VLOOKUP(J40,Practice!$A$2:$F$41,6,0)</f>
        <v>#N/A</v>
      </c>
    </row>
    <row r="41" spans="1:27" x14ac:dyDescent="0.25">
      <c r="A41" s="40">
        <f t="shared" ca="1" si="3"/>
        <v>44743</v>
      </c>
      <c r="B41" s="41" t="str">
        <f>VLOOKUP(J41,Practice!$A$1:$E$48,5,0)</f>
        <v>WF-2</v>
      </c>
      <c r="J41" s="371" t="s">
        <v>110</v>
      </c>
      <c r="L41">
        <v>15974</v>
      </c>
      <c r="M41" s="372"/>
      <c r="N41" s="373"/>
      <c r="O41" s="372"/>
      <c r="P41" s="373">
        <v>6</v>
      </c>
      <c r="Q41" s="372">
        <v>27</v>
      </c>
      <c r="R41" s="373">
        <v>9</v>
      </c>
      <c r="S41" s="372">
        <v>6</v>
      </c>
      <c r="T41" s="373"/>
      <c r="U41" s="372"/>
      <c r="V41" s="373">
        <v>1</v>
      </c>
      <c r="W41" s="372"/>
      <c r="X41" s="373"/>
      <c r="Y41" s="372"/>
      <c r="Z41" s="373"/>
      <c r="AA41" t="str">
        <f>VLOOKUP(J41,Practice!$A$2:$F$41,6,0)</f>
        <v>Y</v>
      </c>
    </row>
    <row r="42" spans="1:27" x14ac:dyDescent="0.25">
      <c r="A42" s="40">
        <f t="shared" ca="1" si="3"/>
        <v>44835</v>
      </c>
      <c r="B42" s="41" t="e">
        <f>VLOOKUP(J42,Practice!$A$1:$E$48,5,0)</f>
        <v>#N/A</v>
      </c>
      <c r="C42" t="s">
        <v>244</v>
      </c>
      <c r="E42" t="s">
        <v>222</v>
      </c>
      <c r="G42" t="s">
        <v>223</v>
      </c>
      <c r="H42">
        <v>300228</v>
      </c>
      <c r="K42" t="s">
        <v>224</v>
      </c>
      <c r="L42" t="s">
        <v>225</v>
      </c>
      <c r="M42" t="s">
        <v>245</v>
      </c>
      <c r="N42" t="s">
        <v>246</v>
      </c>
      <c r="O42" t="s">
        <v>247</v>
      </c>
      <c r="P42" t="s">
        <v>248</v>
      </c>
      <c r="Q42" t="s">
        <v>249</v>
      </c>
      <c r="R42" t="s">
        <v>250</v>
      </c>
      <c r="S42" t="s">
        <v>251</v>
      </c>
      <c r="T42" t="s">
        <v>252</v>
      </c>
      <c r="U42" t="s">
        <v>253</v>
      </c>
      <c r="V42" t="s">
        <v>254</v>
      </c>
      <c r="W42" t="s">
        <v>255</v>
      </c>
      <c r="X42" t="s">
        <v>256</v>
      </c>
      <c r="Y42" t="s">
        <v>257</v>
      </c>
      <c r="Z42" t="s">
        <v>239</v>
      </c>
      <c r="AA42" t="e">
        <f>VLOOKUP(J42,Practice!$A$2:$F$41,6,0)</f>
        <v>#N/A</v>
      </c>
    </row>
    <row r="43" spans="1:27" x14ac:dyDescent="0.25">
      <c r="A43" s="40">
        <f t="shared" ca="1" si="3"/>
        <v>44835</v>
      </c>
      <c r="B43" s="41" t="e">
        <f>VLOOKUP(J43,Practice!$A$1:$E$48,5,0)</f>
        <v>#N/A</v>
      </c>
      <c r="E43" s="42">
        <v>44851.405555555553</v>
      </c>
      <c r="G43" t="s">
        <v>240</v>
      </c>
      <c r="H43">
        <v>155006</v>
      </c>
      <c r="J43" t="s">
        <v>241</v>
      </c>
      <c r="O43"/>
      <c r="P43"/>
      <c r="Q43"/>
      <c r="R43"/>
      <c r="S43"/>
      <c r="V43"/>
      <c r="AA43" t="e">
        <f>VLOOKUP(J43,Practice!$A$2:$F$41,6,0)</f>
        <v>#N/A</v>
      </c>
    </row>
    <row r="44" spans="1:27" x14ac:dyDescent="0.25">
      <c r="A44" s="40">
        <f t="shared" ca="1" si="3"/>
        <v>44835</v>
      </c>
      <c r="B44" s="41" t="str">
        <f>VLOOKUP(J44,Practice!$A$1:$E$48,5,0)</f>
        <v>WF-6</v>
      </c>
      <c r="E44" t="s">
        <v>242</v>
      </c>
      <c r="G44" t="s">
        <v>243</v>
      </c>
      <c r="H44">
        <v>145222</v>
      </c>
      <c r="J44" t="s">
        <v>83</v>
      </c>
      <c r="L44">
        <v>7717</v>
      </c>
      <c r="M44">
        <v>0</v>
      </c>
      <c r="N44">
        <v>0</v>
      </c>
      <c r="O44">
        <v>0</v>
      </c>
      <c r="P44">
        <v>0</v>
      </c>
      <c r="Q44">
        <v>1</v>
      </c>
      <c r="R44">
        <v>1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888</v>
      </c>
      <c r="AA44" t="str">
        <f>VLOOKUP(J44,Practice!$A$2:$F$41,6,0)</f>
        <v>Y</v>
      </c>
    </row>
    <row r="45" spans="1:27" x14ac:dyDescent="0.25">
      <c r="A45" s="40">
        <f t="shared" ca="1" si="3"/>
        <v>44835</v>
      </c>
      <c r="B45" s="41" t="str">
        <f>VLOOKUP(J45,Practice!$A$1:$E$48,5,0)</f>
        <v>WF-1</v>
      </c>
      <c r="E45" s="43">
        <v>44835</v>
      </c>
      <c r="J45" t="s">
        <v>85</v>
      </c>
      <c r="L45">
        <v>9534</v>
      </c>
      <c r="M45">
        <v>0</v>
      </c>
      <c r="N45">
        <v>0</v>
      </c>
      <c r="O45">
        <v>0</v>
      </c>
      <c r="P45">
        <v>0</v>
      </c>
      <c r="Q45">
        <v>2</v>
      </c>
      <c r="R45">
        <v>5</v>
      </c>
      <c r="S45">
        <v>0</v>
      </c>
      <c r="T45">
        <v>0</v>
      </c>
      <c r="U45">
        <v>16</v>
      </c>
      <c r="V45">
        <v>1</v>
      </c>
      <c r="W45">
        <v>3</v>
      </c>
      <c r="X45">
        <v>0</v>
      </c>
      <c r="Y45">
        <v>0</v>
      </c>
      <c r="Z45">
        <v>897</v>
      </c>
      <c r="AA45" t="str">
        <f>VLOOKUP(J45,Practice!$A$2:$F$41,6,0)</f>
        <v>Y</v>
      </c>
    </row>
    <row r="46" spans="1:27" x14ac:dyDescent="0.25">
      <c r="A46" s="40">
        <f t="shared" ca="1" si="3"/>
        <v>44835</v>
      </c>
      <c r="B46" s="41" t="str">
        <f>VLOOKUP(J46,Practice!$A$1:$E$48,5,0)</f>
        <v>WF-7</v>
      </c>
      <c r="J46" t="s">
        <v>89</v>
      </c>
      <c r="L46">
        <v>6946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806</v>
      </c>
      <c r="AA46" t="str">
        <f>VLOOKUP(J46,Practice!$A$2:$F$41,6,0)</f>
        <v>Y</v>
      </c>
    </row>
    <row r="47" spans="1:27" x14ac:dyDescent="0.25">
      <c r="A47" s="40">
        <f t="shared" ca="1" si="3"/>
        <v>44835</v>
      </c>
      <c r="B47" s="41" t="str">
        <f>VLOOKUP(J47,Practice!$A$1:$E$48,5,0)</f>
        <v>WF-3</v>
      </c>
      <c r="J47" t="s">
        <v>41</v>
      </c>
      <c r="L47">
        <v>9832</v>
      </c>
      <c r="M47">
        <v>0</v>
      </c>
      <c r="N47">
        <v>0</v>
      </c>
      <c r="O47">
        <v>1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1263</v>
      </c>
      <c r="AA47" t="str">
        <f>VLOOKUP(J47,Practice!$A$2:$F$41,6,0)</f>
        <v>N</v>
      </c>
    </row>
    <row r="48" spans="1:27" x14ac:dyDescent="0.25">
      <c r="A48" s="40">
        <f t="shared" ca="1" si="3"/>
        <v>44835</v>
      </c>
      <c r="B48" s="41" t="str">
        <f>VLOOKUP(J48,Practice!$A$1:$E$48,5,0)</f>
        <v>WF-7</v>
      </c>
      <c r="J48" t="s">
        <v>94</v>
      </c>
      <c r="L48">
        <v>8277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983</v>
      </c>
      <c r="AA48" t="str">
        <f>VLOOKUP(J48,Practice!$A$2:$F$41,6,0)</f>
        <v>N</v>
      </c>
    </row>
    <row r="49" spans="1:27" x14ac:dyDescent="0.25">
      <c r="A49" s="40">
        <f t="shared" ca="1" si="3"/>
        <v>44835</v>
      </c>
      <c r="B49" s="41" t="str">
        <f>VLOOKUP(J49,Practice!$A$1:$E$48,5,0)</f>
        <v>WF-4</v>
      </c>
      <c r="J49" t="s">
        <v>44</v>
      </c>
      <c r="L49">
        <v>14458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1384</v>
      </c>
      <c r="AA49" s="271" t="str">
        <f>VLOOKUP(J49,Practice!$A$2:$F$41,6,0)</f>
        <v>Y</v>
      </c>
    </row>
    <row r="50" spans="1:27" x14ac:dyDescent="0.25">
      <c r="A50" s="40">
        <f t="shared" ca="1" si="3"/>
        <v>44835</v>
      </c>
      <c r="B50" s="41" t="str">
        <f>VLOOKUP(J50,Practice!$A$1:$E$48,5,0)</f>
        <v>WF-3</v>
      </c>
      <c r="J50" t="s">
        <v>47</v>
      </c>
      <c r="L50">
        <v>11159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1555</v>
      </c>
      <c r="AA50" t="str">
        <f>VLOOKUP(J50,Practice!$A$2:$F$41,6,0)</f>
        <v>N</v>
      </c>
    </row>
    <row r="51" spans="1:27" x14ac:dyDescent="0.25">
      <c r="A51" s="40">
        <f t="shared" ca="1" si="3"/>
        <v>44835</v>
      </c>
      <c r="B51" s="41" t="str">
        <f>VLOOKUP(J51,Practice!$A$1:$E$48,5,0)</f>
        <v>WF-4</v>
      </c>
      <c r="J51" t="s">
        <v>49</v>
      </c>
      <c r="L51">
        <v>10585</v>
      </c>
      <c r="M51">
        <v>0</v>
      </c>
      <c r="N51">
        <v>0</v>
      </c>
      <c r="O51">
        <v>0</v>
      </c>
      <c r="P51">
        <v>3</v>
      </c>
      <c r="Q51">
        <v>5</v>
      </c>
      <c r="R51">
        <v>1</v>
      </c>
      <c r="S51">
        <v>7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988</v>
      </c>
      <c r="AA51" t="str">
        <f>VLOOKUP(J51,Practice!$A$2:$F$41,6,0)</f>
        <v>N</v>
      </c>
    </row>
    <row r="52" spans="1:27" s="266" customFormat="1" x14ac:dyDescent="0.25">
      <c r="A52" s="40">
        <f t="shared" ca="1" si="3"/>
        <v>44835</v>
      </c>
      <c r="B52" s="265" t="str">
        <f>VLOOKUP(J52,Practice!$A$1:$E$48,5,0)</f>
        <v>WF-5</v>
      </c>
      <c r="C52"/>
      <c r="D52"/>
      <c r="E52"/>
      <c r="F52"/>
      <c r="G52"/>
      <c r="H52"/>
      <c r="I52"/>
      <c r="J52" t="s">
        <v>58</v>
      </c>
      <c r="K52"/>
      <c r="L52">
        <v>2038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245</v>
      </c>
      <c r="AA52" s="266" t="str">
        <f>VLOOKUP(J52,Practice!$A$2:$F$41,6,0)</f>
        <v>N</v>
      </c>
    </row>
    <row r="53" spans="1:27" x14ac:dyDescent="0.25">
      <c r="A53" s="40">
        <f t="shared" ca="1" si="3"/>
        <v>44835</v>
      </c>
      <c r="B53" s="41" t="str">
        <f>VLOOKUP(J53,Practice!$A$1:$E$48,5,0)</f>
        <v>WF-7</v>
      </c>
      <c r="J53" t="s">
        <v>102</v>
      </c>
      <c r="L53">
        <v>16569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1753</v>
      </c>
      <c r="AA53" t="str">
        <f>VLOOKUP(J53,Practice!$A$2:$F$41,6,0)</f>
        <v>N</v>
      </c>
    </row>
    <row r="54" spans="1:27" x14ac:dyDescent="0.25">
      <c r="A54" s="40">
        <f t="shared" ca="1" si="3"/>
        <v>44835</v>
      </c>
      <c r="B54" s="41" t="str">
        <f>VLOOKUP(J54,Practice!$A$1:$E$48,5,0)</f>
        <v>WF-7</v>
      </c>
      <c r="J54" t="s">
        <v>96</v>
      </c>
      <c r="L54">
        <v>7164</v>
      </c>
      <c r="M54">
        <v>0</v>
      </c>
      <c r="N54">
        <v>0</v>
      </c>
      <c r="O54">
        <v>0</v>
      </c>
      <c r="P54">
        <v>0</v>
      </c>
      <c r="Q54">
        <v>1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761</v>
      </c>
      <c r="AA54" t="str">
        <f>VLOOKUP(J54,Practice!$A$2:$F$41,6,0)</f>
        <v>Y</v>
      </c>
    </row>
    <row r="55" spans="1:27" x14ac:dyDescent="0.25">
      <c r="A55" s="40">
        <f t="shared" ca="1" si="3"/>
        <v>44835</v>
      </c>
      <c r="B55" s="41" t="str">
        <f>VLOOKUP(J55,Practice!$A$1:$E$48,5,0)</f>
        <v>WF-2</v>
      </c>
      <c r="J55" t="s">
        <v>30</v>
      </c>
      <c r="L55">
        <v>6756</v>
      </c>
      <c r="M55">
        <v>0</v>
      </c>
      <c r="N55">
        <v>0</v>
      </c>
      <c r="O55">
        <v>0</v>
      </c>
      <c r="P55">
        <v>3</v>
      </c>
      <c r="Q55">
        <v>3</v>
      </c>
      <c r="R55">
        <v>4</v>
      </c>
      <c r="S55">
        <v>2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713</v>
      </c>
      <c r="AA55" s="271" t="str">
        <f>VLOOKUP(J55,Practice!$A$2:$F$41,6,0)</f>
        <v>Y</v>
      </c>
    </row>
    <row r="56" spans="1:27" x14ac:dyDescent="0.25">
      <c r="A56" s="40">
        <f t="shared" ca="1" si="3"/>
        <v>44835</v>
      </c>
      <c r="B56" s="41" t="str">
        <f>VLOOKUP(J56,Practice!$A$1:$E$48,5,0)</f>
        <v>WF-6</v>
      </c>
      <c r="J56" t="s">
        <v>87</v>
      </c>
      <c r="L56">
        <v>6286</v>
      </c>
      <c r="M56">
        <v>0</v>
      </c>
      <c r="N56">
        <v>0</v>
      </c>
      <c r="O56">
        <v>0</v>
      </c>
      <c r="P56">
        <v>0</v>
      </c>
      <c r="Q56">
        <v>1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746</v>
      </c>
      <c r="AA56" s="271" t="str">
        <f>VLOOKUP(J56,Practice!$A$2:$F$41,6,0)</f>
        <v>N</v>
      </c>
    </row>
    <row r="57" spans="1:27" x14ac:dyDescent="0.25">
      <c r="A57" s="40">
        <f t="shared" ca="1" si="3"/>
        <v>44835</v>
      </c>
      <c r="B57" s="41" t="str">
        <f>VLOOKUP(J57,Practice!$A$1:$E$48,5,0)</f>
        <v>WF-4</v>
      </c>
      <c r="J57" t="s">
        <v>70</v>
      </c>
      <c r="L57">
        <v>5040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1</v>
      </c>
      <c r="V57">
        <v>0</v>
      </c>
      <c r="W57">
        <v>5</v>
      </c>
      <c r="X57">
        <v>0</v>
      </c>
      <c r="Y57">
        <v>0</v>
      </c>
      <c r="Z57">
        <v>584</v>
      </c>
      <c r="AA57" t="str">
        <f>VLOOKUP(J57,Practice!$A$2:$F$41,6,0)</f>
        <v>Y</v>
      </c>
    </row>
    <row r="58" spans="1:27" x14ac:dyDescent="0.25">
      <c r="A58" s="40">
        <f t="shared" ca="1" si="3"/>
        <v>44835</v>
      </c>
      <c r="B58" s="41" t="str">
        <f>VLOOKUP(J58,Practice!$A$1:$E$48,5,0)</f>
        <v>WF-6</v>
      </c>
      <c r="J58" t="s">
        <v>78</v>
      </c>
      <c r="L58">
        <v>15774</v>
      </c>
      <c r="M58">
        <v>0</v>
      </c>
      <c r="N58">
        <v>0</v>
      </c>
      <c r="O58">
        <v>0</v>
      </c>
      <c r="P58">
        <v>0</v>
      </c>
      <c r="Q58">
        <v>8</v>
      </c>
      <c r="R58">
        <v>7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1486</v>
      </c>
      <c r="AA58" t="str">
        <f>VLOOKUP(J58,Practice!$A$2:$F$41,6,0)</f>
        <v>Y</v>
      </c>
    </row>
    <row r="59" spans="1:27" x14ac:dyDescent="0.25">
      <c r="A59" s="40">
        <f t="shared" ca="1" si="3"/>
        <v>44835</v>
      </c>
      <c r="B59" s="41" t="str">
        <f>VLOOKUP(J59,Practice!$A$1:$E$48,5,0)</f>
        <v>WF-2</v>
      </c>
      <c r="J59" t="s">
        <v>37</v>
      </c>
      <c r="L59">
        <v>8195</v>
      </c>
      <c r="M59">
        <v>0</v>
      </c>
      <c r="N59">
        <v>0</v>
      </c>
      <c r="O59">
        <v>0</v>
      </c>
      <c r="P59">
        <v>0</v>
      </c>
      <c r="Q59">
        <v>4</v>
      </c>
      <c r="R59">
        <v>6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753</v>
      </c>
      <c r="AA59" t="str">
        <f>VLOOKUP(J59,Practice!$A$2:$F$41,6,0)</f>
        <v>Y</v>
      </c>
    </row>
    <row r="60" spans="1:27" x14ac:dyDescent="0.25">
      <c r="A60" s="40">
        <f t="shared" ca="1" si="3"/>
        <v>44835</v>
      </c>
      <c r="B60" s="41" t="str">
        <f>VLOOKUP(J60,Practice!$A$1:$E$48,5,0)</f>
        <v>WF-5</v>
      </c>
      <c r="J60" t="s">
        <v>53</v>
      </c>
      <c r="L60">
        <v>6556</v>
      </c>
      <c r="M60">
        <v>0</v>
      </c>
      <c r="N60">
        <v>0</v>
      </c>
      <c r="O60">
        <v>0</v>
      </c>
      <c r="P60">
        <v>0</v>
      </c>
      <c r="Q60">
        <v>2</v>
      </c>
      <c r="R60">
        <v>2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560</v>
      </c>
      <c r="AA60" t="str">
        <f>VLOOKUP(J60,Practice!$A$2:$F$41,6,0)</f>
        <v>Y</v>
      </c>
    </row>
    <row r="61" spans="1:27" x14ac:dyDescent="0.25">
      <c r="A61" s="40">
        <f t="shared" ca="1" si="3"/>
        <v>44835</v>
      </c>
      <c r="B61" s="41" t="str">
        <f>VLOOKUP(J61,Practice!$A$1:$E$48,5,0)</f>
        <v>WF-5</v>
      </c>
      <c r="J61" t="s">
        <v>64</v>
      </c>
      <c r="L61">
        <v>5757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695</v>
      </c>
      <c r="AA61" t="str">
        <f>VLOOKUP(J61,Practice!$A$2:$F$41,6,0)</f>
        <v>N</v>
      </c>
    </row>
    <row r="62" spans="1:27" x14ac:dyDescent="0.25">
      <c r="A62" s="40">
        <f t="shared" ca="1" si="3"/>
        <v>44835</v>
      </c>
      <c r="B62" s="41" t="str">
        <f>VLOOKUP(J62,Practice!$A$1:$E$48,5,0)</f>
        <v>WF-1</v>
      </c>
      <c r="J62" t="s">
        <v>92</v>
      </c>
      <c r="L62">
        <v>7237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822</v>
      </c>
      <c r="AA62" t="str">
        <f>VLOOKUP(J62,Practice!$A$2:$F$41,6,0)</f>
        <v>N</v>
      </c>
    </row>
    <row r="63" spans="1:27" x14ac:dyDescent="0.25">
      <c r="A63" s="40">
        <f t="shared" ca="1" si="3"/>
        <v>44835</v>
      </c>
      <c r="B63" s="41" t="str">
        <f>VLOOKUP(J63,Practice!$A$1:$E$48,5,0)</f>
        <v>WF-2</v>
      </c>
      <c r="J63" t="s">
        <v>28</v>
      </c>
      <c r="L63">
        <v>13181</v>
      </c>
      <c r="M63">
        <v>0</v>
      </c>
      <c r="N63">
        <v>0</v>
      </c>
      <c r="O63">
        <v>0</v>
      </c>
      <c r="P63">
        <v>0</v>
      </c>
      <c r="Q63">
        <v>1</v>
      </c>
      <c r="R63">
        <v>4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1603</v>
      </c>
      <c r="AA63" t="str">
        <f>VLOOKUP(J63,Practice!$A$2:$F$41,6,0)</f>
        <v>Y</v>
      </c>
    </row>
    <row r="64" spans="1:27" x14ac:dyDescent="0.25">
      <c r="A64" s="40">
        <f t="shared" ca="1" si="3"/>
        <v>44835</v>
      </c>
      <c r="B64" s="41" t="str">
        <f>VLOOKUP(J64,Practice!$A$1:$E$48,5,0)</f>
        <v>WF-6</v>
      </c>
      <c r="J64" t="s">
        <v>106</v>
      </c>
      <c r="L64">
        <v>8946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1133</v>
      </c>
      <c r="AA64" t="str">
        <f>VLOOKUP(J64,Practice!$A$2:$F$41,6,0)</f>
        <v>N</v>
      </c>
    </row>
    <row r="65" spans="1:27" x14ac:dyDescent="0.25">
      <c r="A65" s="40">
        <f t="shared" ca="1" si="3"/>
        <v>44835</v>
      </c>
      <c r="B65" s="41" t="str">
        <f>VLOOKUP(J65,Practice!$A$1:$E$48,5,0)</f>
        <v>WF-4</v>
      </c>
      <c r="J65" t="s">
        <v>62</v>
      </c>
      <c r="L65">
        <v>8054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880</v>
      </c>
      <c r="AA65" s="271" t="str">
        <f>VLOOKUP(J65,Practice!$A$2:$F$41,6,0)</f>
        <v>N</v>
      </c>
    </row>
    <row r="66" spans="1:27" x14ac:dyDescent="0.25">
      <c r="A66" s="40">
        <f t="shared" ca="1" si="3"/>
        <v>44835</v>
      </c>
      <c r="B66" s="41" t="str">
        <f>VLOOKUP(J66,Practice!$A$1:$E$48,5,0)</f>
        <v>WF-1</v>
      </c>
      <c r="J66" t="s">
        <v>35</v>
      </c>
      <c r="L66">
        <v>8538</v>
      </c>
      <c r="M66">
        <v>0</v>
      </c>
      <c r="N66">
        <v>0</v>
      </c>
      <c r="O66">
        <v>0</v>
      </c>
      <c r="P66">
        <v>0</v>
      </c>
      <c r="Q66">
        <v>1</v>
      </c>
      <c r="R66">
        <v>3</v>
      </c>
      <c r="S66">
        <v>0</v>
      </c>
      <c r="T66">
        <v>0</v>
      </c>
      <c r="U66">
        <v>0</v>
      </c>
      <c r="V66">
        <v>0</v>
      </c>
      <c r="W66">
        <v>17</v>
      </c>
      <c r="X66">
        <v>0</v>
      </c>
      <c r="Y66">
        <v>0</v>
      </c>
      <c r="Z66">
        <v>1000</v>
      </c>
      <c r="AA66" t="str">
        <f>VLOOKUP(J66,Practice!$A$2:$F$41,6,0)</f>
        <v>Y</v>
      </c>
    </row>
    <row r="67" spans="1:27" x14ac:dyDescent="0.25">
      <c r="A67" s="40">
        <f t="shared" ca="1" si="3"/>
        <v>44835</v>
      </c>
      <c r="B67" s="41" t="str">
        <f>VLOOKUP(J67,Practice!$A$1:$E$48,5,0)</f>
        <v>WF-5</v>
      </c>
      <c r="J67" t="s">
        <v>66</v>
      </c>
      <c r="L67">
        <v>14794</v>
      </c>
      <c r="M67">
        <v>0</v>
      </c>
      <c r="N67">
        <v>0</v>
      </c>
      <c r="O67">
        <v>0</v>
      </c>
      <c r="P67">
        <v>6</v>
      </c>
      <c r="Q67">
        <v>16</v>
      </c>
      <c r="R67">
        <v>3</v>
      </c>
      <c r="S67">
        <v>9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1642</v>
      </c>
      <c r="AA67" t="str">
        <f>VLOOKUP(J67,Practice!$A$2:$F$41,6,0)</f>
        <v>Y</v>
      </c>
    </row>
    <row r="68" spans="1:27" x14ac:dyDescent="0.25">
      <c r="A68" s="40">
        <f t="shared" ca="1" si="3"/>
        <v>44835</v>
      </c>
      <c r="B68" s="41" t="str">
        <f>VLOOKUP(J68,Practice!$A$1:$E$48,5,0)</f>
        <v>WF-7</v>
      </c>
      <c r="J68" t="s">
        <v>98</v>
      </c>
      <c r="L68">
        <v>6382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701</v>
      </c>
      <c r="AA68" s="271" t="str">
        <f>VLOOKUP(J68,Practice!$A$2:$F$41,6,0)</f>
        <v>N</v>
      </c>
    </row>
    <row r="69" spans="1:27" x14ac:dyDescent="0.25">
      <c r="A69" s="40">
        <f t="shared" ref="A69:A132" ca="1" si="4">IF(E69="Last Run:",OFFSET(E69,3,0),A68)</f>
        <v>44835</v>
      </c>
      <c r="B69" s="41" t="str">
        <f>VLOOKUP(J69,Practice!$A$1:$E$48,5,0)</f>
        <v>WF-1</v>
      </c>
      <c r="J69" t="s">
        <v>104</v>
      </c>
      <c r="L69">
        <v>4394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270</v>
      </c>
      <c r="AA69" t="str">
        <f>VLOOKUP(J69,Practice!$A$2:$F$41,6,0)</f>
        <v>N</v>
      </c>
    </row>
    <row r="70" spans="1:27" x14ac:dyDescent="0.25">
      <c r="A70" s="40">
        <f t="shared" ca="1" si="4"/>
        <v>44835</v>
      </c>
      <c r="B70" s="41" t="str">
        <f>VLOOKUP(J70,Practice!$A$1:$E$48,5,0)</f>
        <v>WF-4</v>
      </c>
      <c r="J70" t="s">
        <v>51</v>
      </c>
      <c r="L70">
        <v>6974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3</v>
      </c>
      <c r="T70">
        <v>0</v>
      </c>
      <c r="U70">
        <v>0</v>
      </c>
      <c r="V70">
        <v>0</v>
      </c>
      <c r="W70">
        <v>1</v>
      </c>
      <c r="X70">
        <v>0</v>
      </c>
      <c r="Y70">
        <v>0</v>
      </c>
      <c r="Z70">
        <v>765</v>
      </c>
      <c r="AA70" t="str">
        <f>VLOOKUP(J70,Practice!$A$2:$F$41,6,0)</f>
        <v>Y</v>
      </c>
    </row>
    <row r="71" spans="1:27" x14ac:dyDescent="0.25">
      <c r="A71" s="40">
        <f t="shared" ca="1" si="4"/>
        <v>44835</v>
      </c>
      <c r="B71" s="41" t="str">
        <f>VLOOKUP(J71,Practice!$A$1:$E$48,5,0)</f>
        <v>WF-1</v>
      </c>
      <c r="J71" t="s">
        <v>32</v>
      </c>
      <c r="L71">
        <v>3869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447</v>
      </c>
      <c r="AA71" s="271" t="str">
        <f>VLOOKUP(J71,Practice!$A$2:$F$41,6,0)</f>
        <v>N</v>
      </c>
    </row>
    <row r="72" spans="1:27" x14ac:dyDescent="0.25">
      <c r="A72" s="40">
        <f t="shared" ca="1" si="4"/>
        <v>44835</v>
      </c>
      <c r="B72" s="41" t="str">
        <f>VLOOKUP(J72,Practice!$A$1:$E$48,5,0)</f>
        <v>WF-5</v>
      </c>
      <c r="J72" t="s">
        <v>60</v>
      </c>
      <c r="L72">
        <v>3927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405</v>
      </c>
      <c r="AA72" s="271" t="str">
        <f>VLOOKUP(J72,Practice!$A$2:$F$41,6,0)</f>
        <v>N</v>
      </c>
    </row>
    <row r="73" spans="1:27" x14ac:dyDescent="0.25">
      <c r="A73" s="40">
        <f t="shared" ca="1" si="4"/>
        <v>44835</v>
      </c>
      <c r="B73" s="41" t="str">
        <f>VLOOKUP(J73,Practice!$A$1:$E$48,5,0)</f>
        <v>WF-5</v>
      </c>
      <c r="J73" t="s">
        <v>68</v>
      </c>
      <c r="L73">
        <v>3493</v>
      </c>
      <c r="M73">
        <v>0</v>
      </c>
      <c r="N73">
        <v>0</v>
      </c>
      <c r="O73">
        <v>0</v>
      </c>
      <c r="P73">
        <v>0</v>
      </c>
      <c r="Q73">
        <v>0</v>
      </c>
      <c r="R73">
        <v>2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351</v>
      </c>
      <c r="AA73" t="str">
        <f>VLOOKUP(J73,Practice!$A$2:$F$41,6,0)</f>
        <v>N</v>
      </c>
    </row>
    <row r="74" spans="1:27" x14ac:dyDescent="0.25">
      <c r="A74" s="40">
        <f t="shared" ca="1" si="4"/>
        <v>44835</v>
      </c>
      <c r="B74" s="41" t="str">
        <f>VLOOKUP(J74,Practice!$A$1:$E$48,5,0)</f>
        <v>WF-6</v>
      </c>
      <c r="J74" t="s">
        <v>81</v>
      </c>
      <c r="L74">
        <v>2784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415</v>
      </c>
      <c r="AA74" s="271" t="str">
        <f>VLOOKUP(J74,Practice!$A$2:$F$41,6,0)</f>
        <v>N</v>
      </c>
    </row>
    <row r="75" spans="1:27" x14ac:dyDescent="0.25">
      <c r="A75" s="40">
        <f t="shared" ca="1" si="4"/>
        <v>44835</v>
      </c>
      <c r="B75" s="41" t="str">
        <f>VLOOKUP(J75,Practice!$A$1:$E$48,5,0)</f>
        <v>WF-4</v>
      </c>
      <c r="J75" t="s">
        <v>56</v>
      </c>
      <c r="L75">
        <v>3403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346</v>
      </c>
      <c r="AA75" s="271" t="str">
        <f>VLOOKUP(J75,Practice!$A$2:$F$41,6,0)</f>
        <v>N</v>
      </c>
    </row>
    <row r="76" spans="1:27" x14ac:dyDescent="0.25">
      <c r="A76" s="40">
        <f t="shared" ca="1" si="4"/>
        <v>44835</v>
      </c>
      <c r="B76" s="41" t="str">
        <f>VLOOKUP(J76,Practice!$A$1:$E$48,5,0)</f>
        <v>WF-2</v>
      </c>
      <c r="J76" t="s">
        <v>25</v>
      </c>
      <c r="L76">
        <v>9488</v>
      </c>
      <c r="M76">
        <v>0</v>
      </c>
      <c r="N76">
        <v>0</v>
      </c>
      <c r="O76">
        <v>0</v>
      </c>
      <c r="P76">
        <v>4</v>
      </c>
      <c r="Q76">
        <v>11</v>
      </c>
      <c r="R76">
        <v>5</v>
      </c>
      <c r="S76">
        <v>3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1120</v>
      </c>
      <c r="AA76" s="271" t="str">
        <f>VLOOKUP(J76,Practice!$A$2:$F$41,6,0)</f>
        <v>Y</v>
      </c>
    </row>
    <row r="77" spans="1:27" x14ac:dyDescent="0.25">
      <c r="A77" s="40">
        <f t="shared" ca="1" si="4"/>
        <v>44835</v>
      </c>
      <c r="B77" s="41" t="str">
        <f>VLOOKUP(J77,Practice!$A$1:$E$48,5,0)</f>
        <v>WF-1</v>
      </c>
      <c r="J77" t="s">
        <v>100</v>
      </c>
      <c r="L77">
        <v>6320</v>
      </c>
      <c r="M77">
        <v>0</v>
      </c>
      <c r="N77">
        <v>0</v>
      </c>
      <c r="O77">
        <v>0</v>
      </c>
      <c r="P77">
        <v>0</v>
      </c>
      <c r="Q77">
        <v>1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656</v>
      </c>
      <c r="AA77" t="str">
        <f>VLOOKUP(J77,Practice!$A$2:$F$41,6,0)</f>
        <v>N</v>
      </c>
    </row>
    <row r="78" spans="1:27" x14ac:dyDescent="0.25">
      <c r="A78" s="40">
        <f t="shared" ca="1" si="4"/>
        <v>44835</v>
      </c>
      <c r="B78" s="41" t="e">
        <f>VLOOKUP(J78,Practice!$A$1:$E$48,5,0)</f>
        <v>#N/A</v>
      </c>
      <c r="J78" t="s">
        <v>125</v>
      </c>
      <c r="L78">
        <v>270427</v>
      </c>
      <c r="M78">
        <v>0</v>
      </c>
      <c r="N78">
        <v>0</v>
      </c>
      <c r="O78">
        <v>1</v>
      </c>
      <c r="P78">
        <v>16</v>
      </c>
      <c r="Q78">
        <v>57</v>
      </c>
      <c r="R78">
        <v>43</v>
      </c>
      <c r="S78">
        <v>24</v>
      </c>
      <c r="T78">
        <v>0</v>
      </c>
      <c r="U78">
        <v>17</v>
      </c>
      <c r="V78">
        <v>1</v>
      </c>
      <c r="W78">
        <v>26</v>
      </c>
      <c r="X78">
        <v>0</v>
      </c>
      <c r="Y78">
        <v>0</v>
      </c>
      <c r="Z78">
        <v>29616</v>
      </c>
      <c r="AA78" s="271" t="e">
        <f>VLOOKUP(J78,Practice!$A$2:$F$41,6,0)</f>
        <v>#N/A</v>
      </c>
    </row>
    <row r="79" spans="1:27" x14ac:dyDescent="0.25">
      <c r="A79" s="40">
        <f t="shared" ca="1" si="4"/>
        <v>44835</v>
      </c>
      <c r="B79" s="41" t="str">
        <f>VLOOKUP(J79,Practice!$A$1:$E$48,5,0)</f>
        <v>WF-4</v>
      </c>
      <c r="J79" t="s">
        <v>76</v>
      </c>
      <c r="L79">
        <v>9997</v>
      </c>
      <c r="M79">
        <v>0</v>
      </c>
      <c r="N79">
        <v>0</v>
      </c>
      <c r="O79">
        <v>0</v>
      </c>
      <c r="P79">
        <v>0</v>
      </c>
      <c r="Q79">
        <v>2</v>
      </c>
      <c r="R79">
        <v>0</v>
      </c>
      <c r="S79">
        <v>0</v>
      </c>
      <c r="T79">
        <v>0</v>
      </c>
      <c r="U79">
        <v>0</v>
      </c>
      <c r="V79">
        <v>0</v>
      </c>
      <c r="W79">
        <v>1</v>
      </c>
      <c r="X79">
        <v>0</v>
      </c>
      <c r="Y79">
        <v>0</v>
      </c>
      <c r="Z79">
        <v>1201</v>
      </c>
      <c r="AA79" t="str">
        <f>VLOOKUP(J79,Practice!$A$2:$F$41,6,0)</f>
        <v>Y</v>
      </c>
    </row>
    <row r="80" spans="1:27" x14ac:dyDescent="0.25">
      <c r="A80" s="40">
        <f t="shared" ca="1" si="4"/>
        <v>44835</v>
      </c>
      <c r="B80" s="41" t="str">
        <f>VLOOKUP(J80,Practice!$A$1:$E$48,5,0)</f>
        <v>WF-2</v>
      </c>
      <c r="J80" t="s">
        <v>110</v>
      </c>
      <c r="L80">
        <v>15991</v>
      </c>
      <c r="M80">
        <v>0</v>
      </c>
      <c r="N80">
        <v>0</v>
      </c>
      <c r="O80">
        <v>0</v>
      </c>
      <c r="P80">
        <v>7</v>
      </c>
      <c r="Q80">
        <v>19</v>
      </c>
      <c r="R80">
        <v>11</v>
      </c>
      <c r="S80">
        <v>9</v>
      </c>
      <c r="T80">
        <v>0</v>
      </c>
      <c r="U80">
        <v>1</v>
      </c>
      <c r="V80">
        <v>0</v>
      </c>
      <c r="W80">
        <v>0</v>
      </c>
      <c r="X80">
        <v>0</v>
      </c>
      <c r="Y80">
        <v>0</v>
      </c>
      <c r="Z80">
        <v>1642</v>
      </c>
      <c r="AA80" s="271" t="str">
        <f>VLOOKUP(J80,Practice!$A$2:$F$41,6,0)</f>
        <v>Y</v>
      </c>
    </row>
    <row r="81" spans="1:27" x14ac:dyDescent="0.25">
      <c r="A81" s="40">
        <f ca="1">IF(E81="Last Run:",OFFSET(E81,3,0),A80)</f>
        <v>44835</v>
      </c>
      <c r="B81" s="41" t="str">
        <f>VLOOKUP(J81,Practice!$A$1:$E$48,5,0)</f>
        <v>WF-1</v>
      </c>
      <c r="J81" t="s">
        <v>39</v>
      </c>
      <c r="L81">
        <v>5037</v>
      </c>
      <c r="M81">
        <v>0</v>
      </c>
      <c r="N81">
        <v>0</v>
      </c>
      <c r="O81">
        <v>0</v>
      </c>
      <c r="P81">
        <v>2</v>
      </c>
      <c r="Q81">
        <v>4</v>
      </c>
      <c r="R81">
        <v>2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538</v>
      </c>
      <c r="AA81" t="str">
        <f>VLOOKUP(J81,Practice!$A$2:$F$41,6,0)</f>
        <v>Y</v>
      </c>
    </row>
    <row r="82" spans="1:27" x14ac:dyDescent="0.25">
      <c r="A82" s="40">
        <f ca="1">IF(E82="Last Run:",OFFSET(E82,3,0),A81)</f>
        <v>44835</v>
      </c>
      <c r="B82" s="41" t="str">
        <f>VLOOKUP(J82,Practice!$A$1:$E$48,5,0)</f>
        <v>WF-1</v>
      </c>
      <c r="J82" s="371" t="s">
        <v>108</v>
      </c>
      <c r="L82">
        <v>7187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890</v>
      </c>
      <c r="AA82" t="str">
        <f>VLOOKUP(J82,Practice!$A$2:$F$41,6,0)</f>
        <v>N</v>
      </c>
    </row>
    <row r="83" spans="1:27" x14ac:dyDescent="0.25">
      <c r="A83" s="40">
        <f ca="1">IF(E83="Last Run:",OFFSET(E83,3,0),A82)</f>
        <v>44835</v>
      </c>
      <c r="B83" s="41" t="str">
        <f>VLOOKUP(J83,Practice!$A$1:$E$48,5,0)</f>
        <v>WF-3</v>
      </c>
      <c r="J83" s="371" t="s">
        <v>74</v>
      </c>
      <c r="L83">
        <v>15051</v>
      </c>
      <c r="M83">
        <v>0</v>
      </c>
      <c r="N83">
        <v>0</v>
      </c>
      <c r="O83">
        <v>0</v>
      </c>
      <c r="P83">
        <v>0</v>
      </c>
      <c r="Q83">
        <v>1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1747</v>
      </c>
      <c r="AA83" t="str">
        <f>VLOOKUP(J83,Practice!$A$2:$F$41,6,0)</f>
        <v>N</v>
      </c>
    </row>
    <row r="84" spans="1:27" x14ac:dyDescent="0.25">
      <c r="A84" s="40">
        <f ca="1">IF(E84="Last Run:",OFFSET(E84,3,0),A83)</f>
        <v>44835</v>
      </c>
      <c r="B84" s="41" t="e">
        <f>VLOOKUP(J84,Practice!$A$1:$E$48,5,0)</f>
        <v>#N/A</v>
      </c>
      <c r="J84" s="374"/>
      <c r="L84" s="372"/>
      <c r="O84" s="331"/>
      <c r="Q84"/>
      <c r="AA84" t="e">
        <f>VLOOKUP(J84,Practice!$A$2:$F$41,6,0)</f>
        <v>#N/A</v>
      </c>
    </row>
    <row r="85" spans="1:27" x14ac:dyDescent="0.25">
      <c r="A85" s="40">
        <f t="shared" ca="1" si="4"/>
        <v>44927</v>
      </c>
      <c r="B85" s="41" t="e">
        <f>VLOOKUP(J85,Practice!$A$1:$E$48,5,0)</f>
        <v>#N/A</v>
      </c>
      <c r="C85" t="s">
        <v>265</v>
      </c>
      <c r="E85" t="s">
        <v>222</v>
      </c>
      <c r="G85" t="s">
        <v>223</v>
      </c>
      <c r="H85">
        <v>301850</v>
      </c>
      <c r="K85" t="s">
        <v>224</v>
      </c>
      <c r="L85" t="s">
        <v>225</v>
      </c>
      <c r="M85" t="s">
        <v>266</v>
      </c>
      <c r="N85" t="s">
        <v>267</v>
      </c>
      <c r="O85" t="s">
        <v>268</v>
      </c>
      <c r="P85" t="s">
        <v>269</v>
      </c>
      <c r="Q85" t="s">
        <v>270</v>
      </c>
      <c r="R85" t="s">
        <v>271</v>
      </c>
      <c r="S85" t="s">
        <v>272</v>
      </c>
      <c r="T85" t="s">
        <v>273</v>
      </c>
      <c r="U85" t="s">
        <v>274</v>
      </c>
      <c r="V85" t="s">
        <v>275</v>
      </c>
      <c r="W85" t="s">
        <v>276</v>
      </c>
      <c r="X85" t="s">
        <v>277</v>
      </c>
      <c r="Y85" t="s">
        <v>278</v>
      </c>
      <c r="Z85" t="s">
        <v>239</v>
      </c>
      <c r="AA85" t="e">
        <f>VLOOKUP(J85,Practice!$A$2:$F$41,6,0)</f>
        <v>#N/A</v>
      </c>
    </row>
    <row r="86" spans="1:27" x14ac:dyDescent="0.25">
      <c r="A86" s="40">
        <f ca="1">IF(E86="Last Run:",OFFSET(E86,3,0),A85)</f>
        <v>44927</v>
      </c>
      <c r="B86" s="41" t="e">
        <f>VLOOKUP(J86,Practice!$A$1:$E$48,5,0)</f>
        <v>#N/A</v>
      </c>
      <c r="E86" s="42">
        <v>44929.426388888889</v>
      </c>
      <c r="G86" t="s">
        <v>240</v>
      </c>
      <c r="H86">
        <v>155779</v>
      </c>
      <c r="J86" t="s">
        <v>241</v>
      </c>
      <c r="O86"/>
      <c r="P86"/>
      <c r="Q86"/>
      <c r="R86"/>
      <c r="S86"/>
      <c r="V86"/>
      <c r="AA86" t="e">
        <f>VLOOKUP(J86,Practice!$A$2:$F$41,6,0)</f>
        <v>#N/A</v>
      </c>
    </row>
    <row r="87" spans="1:27" x14ac:dyDescent="0.25">
      <c r="A87" s="40">
        <f t="shared" ca="1" si="4"/>
        <v>44927</v>
      </c>
      <c r="B87" s="41" t="str">
        <f>VLOOKUP(J87,Practice!$A$1:$E$48,5,0)</f>
        <v>WF-6</v>
      </c>
      <c r="E87" t="s">
        <v>242</v>
      </c>
      <c r="G87" t="s">
        <v>243</v>
      </c>
      <c r="H87">
        <v>146071</v>
      </c>
      <c r="J87" t="s">
        <v>83</v>
      </c>
      <c r="L87">
        <v>7985</v>
      </c>
      <c r="M87">
        <v>0</v>
      </c>
      <c r="N87">
        <v>0</v>
      </c>
      <c r="O87">
        <v>0</v>
      </c>
      <c r="P87">
        <v>0</v>
      </c>
      <c r="Q87">
        <v>2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930</v>
      </c>
      <c r="AA87" t="str">
        <f>VLOOKUP(J87,Practice!$A$2:$F$41,6,0)</f>
        <v>Y</v>
      </c>
    </row>
    <row r="88" spans="1:27" x14ac:dyDescent="0.25">
      <c r="A88" s="40">
        <f t="shared" ca="1" si="4"/>
        <v>44927</v>
      </c>
      <c r="B88" s="41" t="str">
        <f>VLOOKUP(J88,Practice!$A$1:$E$48,5,0)</f>
        <v>WF-1</v>
      </c>
      <c r="E88" s="43">
        <v>44927</v>
      </c>
      <c r="J88" t="s">
        <v>85</v>
      </c>
      <c r="L88">
        <v>9520</v>
      </c>
      <c r="M88">
        <v>0</v>
      </c>
      <c r="N88">
        <v>0</v>
      </c>
      <c r="O88">
        <v>0</v>
      </c>
      <c r="P88">
        <v>0</v>
      </c>
      <c r="Q88">
        <v>0</v>
      </c>
      <c r="R88">
        <v>1</v>
      </c>
      <c r="S88">
        <v>0</v>
      </c>
      <c r="T88">
        <v>0</v>
      </c>
      <c r="U88">
        <v>9</v>
      </c>
      <c r="V88">
        <v>1</v>
      </c>
      <c r="W88">
        <v>2</v>
      </c>
      <c r="X88">
        <v>0</v>
      </c>
      <c r="Y88">
        <v>0</v>
      </c>
      <c r="Z88">
        <v>903</v>
      </c>
      <c r="AA88" t="str">
        <f>VLOOKUP(J88,Practice!$A$2:$F$41,6,0)</f>
        <v>Y</v>
      </c>
    </row>
    <row r="89" spans="1:27" x14ac:dyDescent="0.25">
      <c r="A89" s="40">
        <f t="shared" ca="1" si="4"/>
        <v>44927</v>
      </c>
      <c r="B89" s="41" t="str">
        <f>VLOOKUP(J89,Practice!$A$1:$E$48,5,0)</f>
        <v>WF-7</v>
      </c>
      <c r="J89" t="s">
        <v>89</v>
      </c>
      <c r="L89">
        <v>7010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824</v>
      </c>
      <c r="AA89" t="str">
        <f>VLOOKUP(J89,Practice!$A$2:$F$41,6,0)</f>
        <v>Y</v>
      </c>
    </row>
    <row r="90" spans="1:27" x14ac:dyDescent="0.25">
      <c r="A90" s="40">
        <f t="shared" ca="1" si="4"/>
        <v>44927</v>
      </c>
      <c r="B90" s="41" t="str">
        <f>VLOOKUP(J90,Practice!$A$1:$E$48,5,0)</f>
        <v>WF-3</v>
      </c>
      <c r="J90" t="s">
        <v>41</v>
      </c>
      <c r="L90">
        <v>9823</v>
      </c>
      <c r="M90">
        <v>0</v>
      </c>
      <c r="N90">
        <v>0</v>
      </c>
      <c r="O90">
        <v>0</v>
      </c>
      <c r="P90">
        <v>0</v>
      </c>
      <c r="Q90">
        <v>1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1267</v>
      </c>
      <c r="AA90" t="str">
        <f>VLOOKUP(J90,Practice!$A$2:$F$41,6,0)</f>
        <v>N</v>
      </c>
    </row>
    <row r="91" spans="1:27" x14ac:dyDescent="0.25">
      <c r="A91" s="40">
        <f t="shared" ca="1" si="4"/>
        <v>44927</v>
      </c>
      <c r="B91" s="41" t="str">
        <f>VLOOKUP(J91,Practice!$A$1:$E$48,5,0)</f>
        <v>WF-7</v>
      </c>
      <c r="J91" t="s">
        <v>94</v>
      </c>
      <c r="L91">
        <v>8330</v>
      </c>
      <c r="M91">
        <v>0</v>
      </c>
      <c r="N91">
        <v>0</v>
      </c>
      <c r="O91">
        <v>1</v>
      </c>
      <c r="P91">
        <v>0</v>
      </c>
      <c r="Q91">
        <v>0</v>
      </c>
      <c r="R91">
        <v>1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994</v>
      </c>
      <c r="AA91" t="str">
        <f>VLOOKUP(J91,Practice!$A$2:$F$41,6,0)</f>
        <v>N</v>
      </c>
    </row>
    <row r="92" spans="1:27" x14ac:dyDescent="0.25">
      <c r="A92" s="40">
        <f t="shared" ca="1" si="4"/>
        <v>44927</v>
      </c>
      <c r="B92" s="41" t="str">
        <f>VLOOKUP(J92,Practice!$A$1:$E$48,5,0)</f>
        <v>WF-4</v>
      </c>
      <c r="J92" t="s">
        <v>44</v>
      </c>
      <c r="L92">
        <v>14418</v>
      </c>
      <c r="M92">
        <v>0</v>
      </c>
      <c r="N92">
        <v>0</v>
      </c>
      <c r="O92">
        <v>1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1397</v>
      </c>
      <c r="AA92" t="str">
        <f>VLOOKUP(J92,Practice!$A$2:$F$41,6,0)</f>
        <v>Y</v>
      </c>
    </row>
    <row r="93" spans="1:27" x14ac:dyDescent="0.25">
      <c r="A93" s="40">
        <f t="shared" ca="1" si="4"/>
        <v>44927</v>
      </c>
      <c r="B93" s="41" t="str">
        <f>VLOOKUP(J93,Practice!$A$1:$E$48,5,0)</f>
        <v>WF-3</v>
      </c>
      <c r="J93" t="s">
        <v>47</v>
      </c>
      <c r="L93">
        <v>11194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1597</v>
      </c>
      <c r="AA93" t="str">
        <f>VLOOKUP(J93,Practice!$A$2:$F$41,6,0)</f>
        <v>N</v>
      </c>
    </row>
    <row r="94" spans="1:27" x14ac:dyDescent="0.25">
      <c r="A94" s="40">
        <f t="shared" ca="1" si="4"/>
        <v>44927</v>
      </c>
      <c r="B94" s="41" t="str">
        <f>VLOOKUP(J94,Practice!$A$1:$E$48,5,0)</f>
        <v>WF-4</v>
      </c>
      <c r="J94" t="s">
        <v>49</v>
      </c>
      <c r="L94">
        <v>10502</v>
      </c>
      <c r="M94">
        <v>0</v>
      </c>
      <c r="N94">
        <v>0</v>
      </c>
      <c r="O94">
        <v>0</v>
      </c>
      <c r="P94">
        <v>9</v>
      </c>
      <c r="Q94">
        <v>7</v>
      </c>
      <c r="R94">
        <v>2</v>
      </c>
      <c r="S94">
        <v>10</v>
      </c>
      <c r="T94">
        <v>0</v>
      </c>
      <c r="U94">
        <v>1</v>
      </c>
      <c r="V94">
        <v>0</v>
      </c>
      <c r="W94">
        <v>0</v>
      </c>
      <c r="X94">
        <v>0</v>
      </c>
      <c r="Y94">
        <v>0</v>
      </c>
      <c r="Z94">
        <v>1014</v>
      </c>
      <c r="AA94" t="str">
        <f>VLOOKUP(J94,Practice!$A$2:$F$41,6,0)</f>
        <v>N</v>
      </c>
    </row>
    <row r="95" spans="1:27" x14ac:dyDescent="0.25">
      <c r="A95" s="40">
        <f t="shared" ca="1" si="4"/>
        <v>44927</v>
      </c>
      <c r="B95" s="41" t="str">
        <f>VLOOKUP(J95,Practice!$A$1:$E$48,5,0)</f>
        <v>WF-5</v>
      </c>
      <c r="J95" t="s">
        <v>58</v>
      </c>
      <c r="L95">
        <v>2046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251</v>
      </c>
      <c r="AA95" t="str">
        <f>VLOOKUP(J95,Practice!$A$2:$F$41,6,0)</f>
        <v>N</v>
      </c>
    </row>
    <row r="96" spans="1:27" x14ac:dyDescent="0.25">
      <c r="A96" s="40">
        <f t="shared" ca="1" si="4"/>
        <v>44927</v>
      </c>
      <c r="B96" s="41" t="str">
        <f>VLOOKUP(J96,Practice!$A$1:$E$48,5,0)</f>
        <v>WF-7</v>
      </c>
      <c r="J96" t="s">
        <v>102</v>
      </c>
      <c r="L96">
        <v>16267</v>
      </c>
      <c r="M96">
        <v>0</v>
      </c>
      <c r="N96">
        <v>0</v>
      </c>
      <c r="O96">
        <v>0</v>
      </c>
      <c r="P96">
        <v>0</v>
      </c>
      <c r="Q96">
        <v>0</v>
      </c>
      <c r="R96">
        <v>1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1752</v>
      </c>
      <c r="AA96" t="str">
        <f>VLOOKUP(J96,Practice!$A$2:$F$41,6,0)</f>
        <v>N</v>
      </c>
    </row>
    <row r="97" spans="1:27" x14ac:dyDescent="0.25">
      <c r="A97" s="40">
        <f t="shared" ca="1" si="4"/>
        <v>44927</v>
      </c>
      <c r="B97" s="41" t="str">
        <f>VLOOKUP(J97,Practice!$A$1:$E$48,5,0)</f>
        <v>WF-7</v>
      </c>
      <c r="J97" t="s">
        <v>96</v>
      </c>
      <c r="L97">
        <v>7176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774</v>
      </c>
      <c r="AA97" t="str">
        <f>VLOOKUP(J97,Practice!$A$2:$F$41,6,0)</f>
        <v>Y</v>
      </c>
    </row>
    <row r="98" spans="1:27" x14ac:dyDescent="0.25">
      <c r="A98" s="40">
        <f t="shared" ca="1" si="4"/>
        <v>44927</v>
      </c>
      <c r="B98" s="41" t="str">
        <f>VLOOKUP(J98,Practice!$A$1:$E$48,5,0)</f>
        <v>WF-2</v>
      </c>
      <c r="J98" t="s">
        <v>30</v>
      </c>
      <c r="L98">
        <v>6800</v>
      </c>
      <c r="M98">
        <v>0</v>
      </c>
      <c r="N98">
        <v>0</v>
      </c>
      <c r="O98">
        <v>0</v>
      </c>
      <c r="P98">
        <v>4</v>
      </c>
      <c r="Q98">
        <v>2</v>
      </c>
      <c r="R98">
        <v>6</v>
      </c>
      <c r="S98">
        <v>3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713</v>
      </c>
      <c r="AA98" t="str">
        <f>VLOOKUP(J98,Practice!$A$2:$F$41,6,0)</f>
        <v>Y</v>
      </c>
    </row>
    <row r="99" spans="1:27" x14ac:dyDescent="0.25">
      <c r="A99" s="40">
        <f t="shared" ca="1" si="4"/>
        <v>44927</v>
      </c>
      <c r="B99" s="41" t="str">
        <f>VLOOKUP(J99,Practice!$A$1:$E$48,5,0)</f>
        <v>WF-6</v>
      </c>
      <c r="J99" t="s">
        <v>87</v>
      </c>
      <c r="L99">
        <v>6360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1</v>
      </c>
      <c r="W99">
        <v>1</v>
      </c>
      <c r="X99">
        <v>0</v>
      </c>
      <c r="Y99">
        <v>0</v>
      </c>
      <c r="Z99">
        <v>759</v>
      </c>
      <c r="AA99" t="str">
        <f>VLOOKUP(J99,Practice!$A$2:$F$41,6,0)</f>
        <v>N</v>
      </c>
    </row>
    <row r="100" spans="1:27" x14ac:dyDescent="0.25">
      <c r="A100" s="40">
        <f t="shared" ca="1" si="4"/>
        <v>44927</v>
      </c>
      <c r="B100" s="41" t="str">
        <f>VLOOKUP(J100,Practice!$A$1:$E$48,5,0)</f>
        <v>WF-4</v>
      </c>
      <c r="J100" t="s">
        <v>70</v>
      </c>
      <c r="L100">
        <v>5072</v>
      </c>
      <c r="M100">
        <v>0</v>
      </c>
      <c r="N100">
        <v>0</v>
      </c>
      <c r="O100">
        <v>0</v>
      </c>
      <c r="P100">
        <v>0</v>
      </c>
      <c r="Q100">
        <v>1</v>
      </c>
      <c r="R100">
        <v>3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580</v>
      </c>
      <c r="AA100" t="str">
        <f>VLOOKUP(J100,Practice!$A$2:$F$41,6,0)</f>
        <v>Y</v>
      </c>
    </row>
    <row r="101" spans="1:27" x14ac:dyDescent="0.25">
      <c r="A101" s="40">
        <f t="shared" ca="1" si="4"/>
        <v>44927</v>
      </c>
      <c r="B101" s="41" t="str">
        <f>VLOOKUP(J101,Practice!$A$1:$E$48,5,0)</f>
        <v>WF-6</v>
      </c>
      <c r="J101" t="s">
        <v>78</v>
      </c>
      <c r="L101">
        <v>15894</v>
      </c>
      <c r="M101">
        <v>0</v>
      </c>
      <c r="N101">
        <v>0</v>
      </c>
      <c r="O101">
        <v>0</v>
      </c>
      <c r="P101">
        <v>0</v>
      </c>
      <c r="Q101">
        <v>3</v>
      </c>
      <c r="R101">
        <v>4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1519</v>
      </c>
      <c r="AA101" t="str">
        <f>VLOOKUP(J101,Practice!$A$2:$F$41,6,0)</f>
        <v>Y</v>
      </c>
    </row>
    <row r="102" spans="1:27" x14ac:dyDescent="0.25">
      <c r="A102" s="40">
        <f t="shared" ca="1" si="4"/>
        <v>44927</v>
      </c>
      <c r="B102" s="41" t="str">
        <f>VLOOKUP(J102,Practice!$A$1:$E$48,5,0)</f>
        <v>WF-2</v>
      </c>
      <c r="J102" t="s">
        <v>37</v>
      </c>
      <c r="L102">
        <v>8266</v>
      </c>
      <c r="M102">
        <v>0</v>
      </c>
      <c r="N102">
        <v>0</v>
      </c>
      <c r="O102">
        <v>0</v>
      </c>
      <c r="P102">
        <v>0</v>
      </c>
      <c r="Q102">
        <v>4</v>
      </c>
      <c r="R102">
        <v>4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760</v>
      </c>
      <c r="AA102" t="str">
        <f>VLOOKUP(J102,Practice!$A$2:$F$41,6,0)</f>
        <v>Y</v>
      </c>
    </row>
    <row r="103" spans="1:27" x14ac:dyDescent="0.25">
      <c r="A103" s="40">
        <f t="shared" ca="1" si="4"/>
        <v>44927</v>
      </c>
      <c r="B103" s="41" t="str">
        <f>VLOOKUP(J103,Practice!$A$1:$E$48,5,0)</f>
        <v>WF-5</v>
      </c>
      <c r="J103" t="s">
        <v>53</v>
      </c>
      <c r="L103">
        <v>6688</v>
      </c>
      <c r="M103">
        <v>0</v>
      </c>
      <c r="N103">
        <v>0</v>
      </c>
      <c r="O103">
        <v>0</v>
      </c>
      <c r="P103">
        <v>1</v>
      </c>
      <c r="Q103">
        <v>2</v>
      </c>
      <c r="R103">
        <v>1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568</v>
      </c>
      <c r="AA103" t="str">
        <f>VLOOKUP(J103,Practice!$A$2:$F$41,6,0)</f>
        <v>Y</v>
      </c>
    </row>
    <row r="104" spans="1:27" x14ac:dyDescent="0.25">
      <c r="A104" s="40">
        <f t="shared" ca="1" si="4"/>
        <v>44927</v>
      </c>
      <c r="B104" s="41" t="str">
        <f>VLOOKUP(J104,Practice!$A$1:$E$48,5,0)</f>
        <v>WF-5</v>
      </c>
      <c r="J104" t="s">
        <v>64</v>
      </c>
      <c r="L104">
        <v>5709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694</v>
      </c>
      <c r="AA104" t="str">
        <f>VLOOKUP(J104,Practice!$A$2:$F$41,6,0)</f>
        <v>N</v>
      </c>
    </row>
    <row r="105" spans="1:27" x14ac:dyDescent="0.25">
      <c r="A105" s="40">
        <f t="shared" ca="1" si="4"/>
        <v>44927</v>
      </c>
      <c r="B105" s="41" t="str">
        <f>VLOOKUP(J105,Practice!$A$1:$E$48,5,0)</f>
        <v>WF-1</v>
      </c>
      <c r="J105" t="s">
        <v>92</v>
      </c>
      <c r="L105">
        <v>7391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1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839</v>
      </c>
      <c r="AA105" t="str">
        <f>VLOOKUP(J105,Practice!$A$2:$F$41,6,0)</f>
        <v>N</v>
      </c>
    </row>
    <row r="106" spans="1:27" x14ac:dyDescent="0.25">
      <c r="A106" s="40">
        <f t="shared" ca="1" si="4"/>
        <v>44927</v>
      </c>
      <c r="B106" s="41" t="str">
        <f>VLOOKUP(J106,Practice!$A$1:$E$48,5,0)</f>
        <v>WF-2</v>
      </c>
      <c r="J106" t="s">
        <v>28</v>
      </c>
      <c r="L106">
        <v>13163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1</v>
      </c>
      <c r="S106">
        <v>0</v>
      </c>
      <c r="T106">
        <v>1</v>
      </c>
      <c r="U106">
        <v>14</v>
      </c>
      <c r="V106">
        <v>2</v>
      </c>
      <c r="W106">
        <v>4</v>
      </c>
      <c r="X106">
        <v>0</v>
      </c>
      <c r="Y106">
        <v>0</v>
      </c>
      <c r="Z106">
        <v>1594</v>
      </c>
      <c r="AA106" t="str">
        <f>VLOOKUP(J106,Practice!$A$2:$F$41,6,0)</f>
        <v>Y</v>
      </c>
    </row>
    <row r="107" spans="1:27" x14ac:dyDescent="0.25">
      <c r="A107" s="40">
        <f t="shared" ca="1" si="4"/>
        <v>44927</v>
      </c>
      <c r="B107" s="41" t="str">
        <f>VLOOKUP(J107,Practice!$A$1:$E$48,5,0)</f>
        <v>WF-6</v>
      </c>
      <c r="J107" t="s">
        <v>106</v>
      </c>
      <c r="L107">
        <v>9053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1154</v>
      </c>
      <c r="AA107" t="str">
        <f>VLOOKUP(J107,Practice!$A$2:$F$41,6,0)</f>
        <v>N</v>
      </c>
    </row>
    <row r="108" spans="1:27" x14ac:dyDescent="0.25">
      <c r="A108" s="40">
        <f t="shared" ca="1" si="4"/>
        <v>44927</v>
      </c>
      <c r="B108" s="41" t="str">
        <f>VLOOKUP(J108,Practice!$A$1:$E$48,5,0)</f>
        <v>WF-4</v>
      </c>
      <c r="J108" t="s">
        <v>62</v>
      </c>
      <c r="L108">
        <v>8047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865</v>
      </c>
      <c r="AA108" t="str">
        <f>VLOOKUP(J108,Practice!$A$2:$F$41,6,0)</f>
        <v>N</v>
      </c>
    </row>
    <row r="109" spans="1:27" x14ac:dyDescent="0.25">
      <c r="A109" s="40">
        <f t="shared" ca="1" si="4"/>
        <v>44927</v>
      </c>
      <c r="B109" s="41" t="str">
        <f>VLOOKUP(J109,Practice!$A$1:$E$48,5,0)</f>
        <v>WF-1</v>
      </c>
      <c r="J109" t="s">
        <v>35</v>
      </c>
      <c r="L109">
        <v>8562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8</v>
      </c>
      <c r="X109">
        <v>0</v>
      </c>
      <c r="Y109">
        <v>0</v>
      </c>
      <c r="Z109">
        <v>999</v>
      </c>
      <c r="AA109" t="str">
        <f>VLOOKUP(J109,Practice!$A$2:$F$41,6,0)</f>
        <v>Y</v>
      </c>
    </row>
    <row r="110" spans="1:27" x14ac:dyDescent="0.25">
      <c r="A110" s="40">
        <f t="shared" ca="1" si="4"/>
        <v>44927</v>
      </c>
      <c r="B110" s="41" t="str">
        <f>VLOOKUP(J110,Practice!$A$1:$E$48,5,0)</f>
        <v>WF-5</v>
      </c>
      <c r="J110" t="s">
        <v>66</v>
      </c>
      <c r="L110">
        <v>14864</v>
      </c>
      <c r="M110">
        <v>0</v>
      </c>
      <c r="N110">
        <v>0</v>
      </c>
      <c r="O110">
        <v>0</v>
      </c>
      <c r="P110">
        <v>18</v>
      </c>
      <c r="Q110">
        <v>12</v>
      </c>
      <c r="R110">
        <v>6</v>
      </c>
      <c r="S110">
        <v>14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1656</v>
      </c>
      <c r="AA110" t="str">
        <f>VLOOKUP(J110,Practice!$A$2:$F$41,6,0)</f>
        <v>Y</v>
      </c>
    </row>
    <row r="111" spans="1:27" x14ac:dyDescent="0.25">
      <c r="A111" s="40">
        <f t="shared" ca="1" si="4"/>
        <v>44927</v>
      </c>
      <c r="B111" s="41" t="str">
        <f>VLOOKUP(J111,Practice!$A$1:$E$48,5,0)</f>
        <v>WF-7</v>
      </c>
      <c r="J111" t="s">
        <v>98</v>
      </c>
      <c r="L111">
        <v>6413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725</v>
      </c>
      <c r="AA111" t="str">
        <f>VLOOKUP(J111,Practice!$A$2:$F$41,6,0)</f>
        <v>N</v>
      </c>
    </row>
    <row r="112" spans="1:27" x14ac:dyDescent="0.25">
      <c r="A112" s="40">
        <f t="shared" ca="1" si="4"/>
        <v>44927</v>
      </c>
      <c r="B112" s="41" t="str">
        <f>VLOOKUP(J112,Practice!$A$1:$E$48,5,0)</f>
        <v>WF-1</v>
      </c>
      <c r="J112" t="s">
        <v>104</v>
      </c>
      <c r="L112">
        <v>4412</v>
      </c>
      <c r="M112">
        <v>0</v>
      </c>
      <c r="N112">
        <v>0</v>
      </c>
      <c r="O112">
        <v>0</v>
      </c>
      <c r="P112">
        <v>0</v>
      </c>
      <c r="Q112">
        <v>1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274</v>
      </c>
      <c r="AA112" t="str">
        <f>VLOOKUP(J112,Practice!$A$2:$F$41,6,0)</f>
        <v>N</v>
      </c>
    </row>
    <row r="113" spans="1:27" x14ac:dyDescent="0.25">
      <c r="A113" s="40">
        <f t="shared" ca="1" si="4"/>
        <v>44927</v>
      </c>
      <c r="B113" s="41" t="str">
        <f>VLOOKUP(J113,Practice!$A$1:$E$48,5,0)</f>
        <v>WF-4</v>
      </c>
      <c r="J113" t="s">
        <v>51</v>
      </c>
      <c r="L113">
        <v>7099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1</v>
      </c>
      <c r="X113">
        <v>0</v>
      </c>
      <c r="Y113">
        <v>0</v>
      </c>
      <c r="Z113">
        <v>789</v>
      </c>
      <c r="AA113" t="str">
        <f>VLOOKUP(J113,Practice!$A$2:$F$41,6,0)</f>
        <v>Y</v>
      </c>
    </row>
    <row r="114" spans="1:27" x14ac:dyDescent="0.25">
      <c r="A114" s="40">
        <f t="shared" ca="1" si="4"/>
        <v>44927</v>
      </c>
      <c r="B114" s="41" t="str">
        <f>VLOOKUP(J114,Practice!$A$1:$E$48,5,0)</f>
        <v>WF-1</v>
      </c>
      <c r="J114" t="s">
        <v>32</v>
      </c>
      <c r="L114">
        <v>3855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445</v>
      </c>
      <c r="AA114" t="str">
        <f>VLOOKUP(J114,Practice!$A$2:$F$41,6,0)</f>
        <v>N</v>
      </c>
    </row>
    <row r="115" spans="1:27" x14ac:dyDescent="0.25">
      <c r="A115" s="40">
        <f t="shared" ca="1" si="4"/>
        <v>44927</v>
      </c>
      <c r="B115" s="41" t="str">
        <f>VLOOKUP(J115,Practice!$A$1:$E$48,5,0)</f>
        <v>WF-5</v>
      </c>
      <c r="J115" t="s">
        <v>60</v>
      </c>
      <c r="L115">
        <v>3938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1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408</v>
      </c>
      <c r="AA115" t="str">
        <f>VLOOKUP(J115,Practice!$A$2:$F$41,6,0)</f>
        <v>N</v>
      </c>
    </row>
    <row r="116" spans="1:27" x14ac:dyDescent="0.25">
      <c r="A116" s="40">
        <f t="shared" ca="1" si="4"/>
        <v>44927</v>
      </c>
      <c r="B116" s="41" t="str">
        <f>VLOOKUP(J116,Practice!$A$1:$E$48,5,0)</f>
        <v>WF-5</v>
      </c>
      <c r="J116" t="s">
        <v>68</v>
      </c>
      <c r="L116">
        <v>3469</v>
      </c>
      <c r="M116">
        <v>0</v>
      </c>
      <c r="N116">
        <v>0</v>
      </c>
      <c r="O116">
        <v>0</v>
      </c>
      <c r="P116">
        <v>1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334</v>
      </c>
      <c r="AA116" t="str">
        <f>VLOOKUP(J116,Practice!$A$2:$F$41,6,0)</f>
        <v>N</v>
      </c>
    </row>
    <row r="117" spans="1:27" x14ac:dyDescent="0.25">
      <c r="A117" s="40">
        <f t="shared" ca="1" si="4"/>
        <v>44927</v>
      </c>
      <c r="B117" s="41" t="str">
        <f>VLOOKUP(J117,Practice!$A$1:$E$48,5,0)</f>
        <v>WF-6</v>
      </c>
      <c r="J117" t="s">
        <v>81</v>
      </c>
      <c r="L117">
        <v>2825</v>
      </c>
      <c r="M117">
        <v>0</v>
      </c>
      <c r="N117">
        <v>0</v>
      </c>
      <c r="O117">
        <v>0</v>
      </c>
      <c r="P117">
        <v>0</v>
      </c>
      <c r="Q117">
        <v>1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422</v>
      </c>
      <c r="AA117" t="str">
        <f>VLOOKUP(J117,Practice!$A$2:$F$41,6,0)</f>
        <v>N</v>
      </c>
    </row>
    <row r="118" spans="1:27" x14ac:dyDescent="0.25">
      <c r="A118" s="40">
        <f t="shared" ca="1" si="4"/>
        <v>44927</v>
      </c>
      <c r="B118" s="41" t="str">
        <f>VLOOKUP(J118,Practice!$A$1:$E$48,5,0)</f>
        <v>WF-4</v>
      </c>
      <c r="J118" t="s">
        <v>56</v>
      </c>
      <c r="L118">
        <v>3468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344</v>
      </c>
      <c r="AA118" t="str">
        <f>VLOOKUP(J118,Practice!$A$2:$F$41,6,0)</f>
        <v>N</v>
      </c>
    </row>
    <row r="119" spans="1:27" x14ac:dyDescent="0.25">
      <c r="A119" s="40">
        <f t="shared" ca="1" si="4"/>
        <v>44927</v>
      </c>
      <c r="B119" s="41" t="str">
        <f>VLOOKUP(J119,Practice!$A$1:$E$48,5,0)</f>
        <v>WF-2</v>
      </c>
      <c r="J119" t="s">
        <v>25</v>
      </c>
      <c r="L119">
        <v>9594</v>
      </c>
      <c r="M119">
        <v>0</v>
      </c>
      <c r="N119">
        <v>0</v>
      </c>
      <c r="O119">
        <v>0</v>
      </c>
      <c r="P119">
        <v>2</v>
      </c>
      <c r="Q119">
        <v>4</v>
      </c>
      <c r="R119">
        <v>7</v>
      </c>
      <c r="S119">
        <v>3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1121</v>
      </c>
      <c r="AA119" t="str">
        <f>VLOOKUP(J119,Practice!$A$2:$F$41,6,0)</f>
        <v>Y</v>
      </c>
    </row>
    <row r="120" spans="1:27" x14ac:dyDescent="0.25">
      <c r="A120" s="40">
        <f t="shared" ca="1" si="4"/>
        <v>44927</v>
      </c>
      <c r="B120" s="41" t="str">
        <f>VLOOKUP(J120,Practice!$A$1:$E$48,5,0)</f>
        <v>WF-1</v>
      </c>
      <c r="J120" t="s">
        <v>100</v>
      </c>
      <c r="L120">
        <v>6508</v>
      </c>
      <c r="M120">
        <v>0</v>
      </c>
      <c r="N120">
        <v>0</v>
      </c>
      <c r="O120">
        <v>0</v>
      </c>
      <c r="P120">
        <v>0</v>
      </c>
      <c r="Q120">
        <v>3</v>
      </c>
      <c r="R120">
        <v>1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669</v>
      </c>
      <c r="AA120" t="str">
        <f>VLOOKUP(J120,Practice!$A$2:$F$41,6,0)</f>
        <v>N</v>
      </c>
    </row>
    <row r="121" spans="1:27" x14ac:dyDescent="0.25">
      <c r="A121" s="40">
        <f t="shared" ca="1" si="4"/>
        <v>44927</v>
      </c>
      <c r="B121" s="41" t="e">
        <f>VLOOKUP(J121,Practice!$A$1:$E$48,5,0)</f>
        <v>#N/A</v>
      </c>
      <c r="J121" t="s">
        <v>125</v>
      </c>
      <c r="L121">
        <v>271721</v>
      </c>
      <c r="M121">
        <v>0</v>
      </c>
      <c r="N121">
        <v>0</v>
      </c>
      <c r="O121">
        <v>2</v>
      </c>
      <c r="P121">
        <v>35</v>
      </c>
      <c r="Q121">
        <v>43</v>
      </c>
      <c r="R121">
        <v>40</v>
      </c>
      <c r="S121">
        <v>30</v>
      </c>
      <c r="T121">
        <v>1</v>
      </c>
      <c r="U121">
        <v>24</v>
      </c>
      <c r="V121">
        <v>4</v>
      </c>
      <c r="W121">
        <v>16</v>
      </c>
      <c r="X121">
        <v>0</v>
      </c>
      <c r="Y121">
        <v>0</v>
      </c>
      <c r="Z121">
        <v>29934</v>
      </c>
      <c r="AA121" t="e">
        <f>VLOOKUP(J121,Practice!$A$2:$F$41,6,0)</f>
        <v>#N/A</v>
      </c>
    </row>
    <row r="122" spans="1:27" x14ac:dyDescent="0.25">
      <c r="A122" s="40">
        <f t="shared" ca="1" si="4"/>
        <v>44927</v>
      </c>
      <c r="B122" s="41" t="str">
        <f>VLOOKUP(J122,Practice!$A$1:$E$48,5,0)</f>
        <v>WF-4</v>
      </c>
      <c r="J122" t="s">
        <v>76</v>
      </c>
      <c r="L122">
        <v>9802</v>
      </c>
      <c r="M122">
        <v>0</v>
      </c>
      <c r="N122">
        <v>0</v>
      </c>
      <c r="O122">
        <v>0</v>
      </c>
      <c r="P122">
        <v>0</v>
      </c>
      <c r="Q122">
        <v>2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1</v>
      </c>
      <c r="X122">
        <v>0</v>
      </c>
      <c r="Y122">
        <v>0</v>
      </c>
      <c r="Z122">
        <v>1207</v>
      </c>
      <c r="AA122" t="str">
        <f>VLOOKUP(J122,Practice!$A$2:$F$41,6,0)</f>
        <v>Y</v>
      </c>
    </row>
    <row r="123" spans="1:27" x14ac:dyDescent="0.25">
      <c r="A123" s="40">
        <f t="shared" ca="1" si="4"/>
        <v>44927</v>
      </c>
      <c r="B123" s="41" t="str">
        <f>VLOOKUP(J123,Practice!$A$1:$E$48,5,0)</f>
        <v>WF-2</v>
      </c>
      <c r="J123" t="s">
        <v>110</v>
      </c>
      <c r="L123">
        <v>16010</v>
      </c>
      <c r="M123">
        <v>0</v>
      </c>
      <c r="N123">
        <v>0</v>
      </c>
      <c r="O123">
        <v>0</v>
      </c>
      <c r="P123">
        <v>7</v>
      </c>
      <c r="Q123">
        <v>19</v>
      </c>
      <c r="R123">
        <v>11</v>
      </c>
      <c r="S123">
        <v>9</v>
      </c>
      <c r="T123">
        <v>0</v>
      </c>
      <c r="U123">
        <v>1</v>
      </c>
      <c r="V123">
        <v>0</v>
      </c>
      <c r="W123">
        <v>0</v>
      </c>
      <c r="X123">
        <v>0</v>
      </c>
      <c r="Y123">
        <v>0</v>
      </c>
      <c r="Z123">
        <v>1646</v>
      </c>
      <c r="AA123" t="str">
        <f>VLOOKUP(J123,Practice!$A$2:$F$41,6,0)</f>
        <v>Y</v>
      </c>
    </row>
    <row r="124" spans="1:27" x14ac:dyDescent="0.25">
      <c r="A124" s="40">
        <f t="shared" ca="1" si="4"/>
        <v>44927</v>
      </c>
      <c r="B124" s="41" t="str">
        <f>VLOOKUP(J124,Practice!$A$1:$E$48,5,0)</f>
        <v>WF-1</v>
      </c>
      <c r="J124" t="s">
        <v>39</v>
      </c>
      <c r="L124">
        <v>4990</v>
      </c>
      <c r="M124">
        <v>0</v>
      </c>
      <c r="N124">
        <v>0</v>
      </c>
      <c r="O124">
        <v>0</v>
      </c>
      <c r="P124">
        <v>2</v>
      </c>
      <c r="Q124">
        <v>4</v>
      </c>
      <c r="R124">
        <v>1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551</v>
      </c>
      <c r="AA124" t="str">
        <f>VLOOKUP(J124,Practice!$A$2:$F$41,6,0)</f>
        <v>Y</v>
      </c>
    </row>
    <row r="125" spans="1:27" x14ac:dyDescent="0.25">
      <c r="A125" s="40">
        <f t="shared" ca="1" si="4"/>
        <v>44927</v>
      </c>
      <c r="B125" s="41" t="str">
        <f>VLOOKUP(J125,Practice!$A$1:$E$48,5,0)</f>
        <v>WF-1</v>
      </c>
      <c r="J125" t="s">
        <v>108</v>
      </c>
      <c r="L125">
        <v>7087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862</v>
      </c>
      <c r="AA125" t="str">
        <f>VLOOKUP(J125,Practice!$A$2:$F$41,6,0)</f>
        <v>N</v>
      </c>
    </row>
    <row r="126" spans="1:27" x14ac:dyDescent="0.25">
      <c r="A126" s="40">
        <f t="shared" ca="1" si="4"/>
        <v>44927</v>
      </c>
      <c r="B126" s="41" t="str">
        <f>VLOOKUP(J126,Practice!$A$1:$E$48,5,0)</f>
        <v>WF-3</v>
      </c>
      <c r="J126" t="s">
        <v>74</v>
      </c>
      <c r="L126">
        <v>15062</v>
      </c>
      <c r="M126">
        <v>0</v>
      </c>
      <c r="N126">
        <v>0</v>
      </c>
      <c r="O126">
        <v>0</v>
      </c>
      <c r="P126">
        <v>0</v>
      </c>
      <c r="Q126">
        <v>2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1778</v>
      </c>
      <c r="AA126" t="str">
        <f>VLOOKUP(J126,Practice!$A$2:$F$41,6,0)</f>
        <v>N</v>
      </c>
    </row>
    <row r="127" spans="1:27" x14ac:dyDescent="0.25">
      <c r="A127" s="40">
        <f t="shared" ca="1" si="4"/>
        <v>45017</v>
      </c>
      <c r="B127" s="41" t="e">
        <f>VLOOKUP(J127,Practice!$A$1:$E$48,5,0)</f>
        <v>#N/A</v>
      </c>
      <c r="C127" t="s">
        <v>279</v>
      </c>
      <c r="E127" t="s">
        <v>222</v>
      </c>
      <c r="G127" t="s">
        <v>223</v>
      </c>
      <c r="H127">
        <v>302626</v>
      </c>
      <c r="K127" t="s">
        <v>224</v>
      </c>
      <c r="L127" t="s">
        <v>225</v>
      </c>
      <c r="M127" t="s">
        <v>280</v>
      </c>
      <c r="N127" t="s">
        <v>281</v>
      </c>
      <c r="O127" t="s">
        <v>282</v>
      </c>
      <c r="P127" t="s">
        <v>283</v>
      </c>
      <c r="Q127" t="s">
        <v>284</v>
      </c>
      <c r="R127" t="s">
        <v>285</v>
      </c>
      <c r="S127" t="s">
        <v>286</v>
      </c>
      <c r="T127" t="s">
        <v>287</v>
      </c>
      <c r="U127" t="s">
        <v>288</v>
      </c>
      <c r="V127" t="s">
        <v>289</v>
      </c>
      <c r="W127" t="s">
        <v>290</v>
      </c>
      <c r="X127" t="s">
        <v>291</v>
      </c>
      <c r="Y127" t="s">
        <v>292</v>
      </c>
      <c r="Z127" t="s">
        <v>239</v>
      </c>
      <c r="AA127" t="e">
        <f>VLOOKUP(J127,Practice!$A$2:$F$41,6,0)</f>
        <v>#N/A</v>
      </c>
    </row>
    <row r="128" spans="1:27" x14ac:dyDescent="0.25">
      <c r="A128" s="40">
        <f t="shared" ca="1" si="4"/>
        <v>45017</v>
      </c>
      <c r="B128" s="41" t="e">
        <f>VLOOKUP(J128,Practice!$A$1:$E$48,5,0)</f>
        <v>#N/A</v>
      </c>
      <c r="E128" s="42">
        <v>45033.414583333331</v>
      </c>
      <c r="G128" t="s">
        <v>240</v>
      </c>
      <c r="H128">
        <v>156082</v>
      </c>
      <c r="J128" t="s">
        <v>241</v>
      </c>
      <c r="O128"/>
      <c r="P128"/>
      <c r="Q128"/>
      <c r="R128"/>
      <c r="S128"/>
      <c r="V128"/>
      <c r="AA128" t="e">
        <f>VLOOKUP(J128,Practice!$A$2:$F$41,6,0)</f>
        <v>#N/A</v>
      </c>
    </row>
    <row r="129" spans="1:30" x14ac:dyDescent="0.25">
      <c r="A129" s="40">
        <f t="shared" ca="1" si="4"/>
        <v>45017</v>
      </c>
      <c r="B129" s="41" t="str">
        <f>VLOOKUP(J129,Practice!$A$1:$E$48,5,0)</f>
        <v>WF-6</v>
      </c>
      <c r="E129" t="s">
        <v>242</v>
      </c>
      <c r="G129" t="s">
        <v>243</v>
      </c>
      <c r="H129">
        <v>146544</v>
      </c>
      <c r="J129" t="s">
        <v>83</v>
      </c>
      <c r="L129">
        <v>8436</v>
      </c>
      <c r="M129">
        <v>0</v>
      </c>
      <c r="N129">
        <v>0</v>
      </c>
      <c r="O129">
        <v>0</v>
      </c>
      <c r="P129">
        <v>0</v>
      </c>
      <c r="Q129">
        <v>2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1024</v>
      </c>
      <c r="AA129" t="str">
        <f>VLOOKUP(J129,Practice!$A$2:$F$41,6,0)</f>
        <v>Y</v>
      </c>
    </row>
    <row r="130" spans="1:30" x14ac:dyDescent="0.25">
      <c r="A130" s="40">
        <f t="shared" ca="1" si="4"/>
        <v>45017</v>
      </c>
      <c r="B130" s="41" t="str">
        <f>VLOOKUP(J130,Practice!$A$1:$E$48,5,0)</f>
        <v>WF-1</v>
      </c>
      <c r="E130" s="43">
        <v>45017</v>
      </c>
      <c r="J130" t="s">
        <v>85</v>
      </c>
      <c r="L130">
        <v>9496</v>
      </c>
      <c r="M130">
        <v>0</v>
      </c>
      <c r="N130">
        <v>0</v>
      </c>
      <c r="O130">
        <v>1</v>
      </c>
      <c r="P130">
        <v>0</v>
      </c>
      <c r="Q130">
        <v>1</v>
      </c>
      <c r="R130">
        <v>4</v>
      </c>
      <c r="S130">
        <v>0</v>
      </c>
      <c r="T130">
        <v>0</v>
      </c>
      <c r="U130">
        <v>16</v>
      </c>
      <c r="V130">
        <v>0</v>
      </c>
      <c r="W130">
        <v>7</v>
      </c>
      <c r="X130">
        <v>0</v>
      </c>
      <c r="Y130">
        <v>0</v>
      </c>
      <c r="Z130">
        <v>911</v>
      </c>
      <c r="AA130" t="str">
        <f>VLOOKUP(J130,Practice!$A$2:$F$41,6,0)</f>
        <v>Y</v>
      </c>
    </row>
    <row r="131" spans="1:30" x14ac:dyDescent="0.25">
      <c r="A131" s="40">
        <f t="shared" ca="1" si="4"/>
        <v>45017</v>
      </c>
      <c r="B131" s="162" t="str">
        <f>VLOOKUP(J131,Practice!$A$1:$E$48,5,0)</f>
        <v>WF-7</v>
      </c>
      <c r="J131" t="s">
        <v>89</v>
      </c>
      <c r="L131">
        <v>7082</v>
      </c>
      <c r="M131">
        <v>0</v>
      </c>
      <c r="N131">
        <v>0</v>
      </c>
      <c r="O131">
        <v>1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827</v>
      </c>
      <c r="AA131" t="str">
        <f>VLOOKUP(J131,Practice!$A$2:$F$41,6,0)</f>
        <v>Y</v>
      </c>
    </row>
    <row r="132" spans="1:30" x14ac:dyDescent="0.25">
      <c r="A132" s="40">
        <f t="shared" ca="1" si="4"/>
        <v>45017</v>
      </c>
      <c r="B132" s="41" t="str">
        <f>VLOOKUP(J132,Practice!$A$1:$E$48,5,0)</f>
        <v>WF-3</v>
      </c>
      <c r="J132" t="s">
        <v>41</v>
      </c>
      <c r="L132">
        <v>9773</v>
      </c>
      <c r="M132">
        <v>0</v>
      </c>
      <c r="N132">
        <v>0</v>
      </c>
      <c r="O132">
        <v>0</v>
      </c>
      <c r="P132">
        <v>0</v>
      </c>
      <c r="Q132">
        <v>1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1259</v>
      </c>
      <c r="AA132" t="str">
        <f>VLOOKUP(J132,Practice!$A$2:$F$41,6,0)</f>
        <v>N</v>
      </c>
    </row>
    <row r="133" spans="1:30" x14ac:dyDescent="0.25">
      <c r="A133" s="40">
        <f t="shared" ref="A133:A167" ca="1" si="5">IF(E133="Last Run:",OFFSET(E133,3,0),A132)</f>
        <v>45017</v>
      </c>
      <c r="B133" s="162" t="str">
        <f>VLOOKUP(J133,Practice!$A$1:$E$48,5,0)</f>
        <v>WF-7</v>
      </c>
      <c r="J133" t="s">
        <v>94</v>
      </c>
      <c r="L133">
        <v>8276</v>
      </c>
      <c r="M133">
        <v>0</v>
      </c>
      <c r="N133">
        <v>0</v>
      </c>
      <c r="O133">
        <v>0</v>
      </c>
      <c r="P133">
        <v>0</v>
      </c>
      <c r="Q133">
        <v>1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988</v>
      </c>
      <c r="AA133" t="str">
        <f>VLOOKUP(J133,Practice!$A$2:$F$41,6,0)</f>
        <v>N</v>
      </c>
    </row>
    <row r="134" spans="1:30" x14ac:dyDescent="0.25">
      <c r="A134" s="40">
        <f t="shared" ca="1" si="5"/>
        <v>45017</v>
      </c>
      <c r="B134" s="41" t="str">
        <f>VLOOKUP(J134,Practice!$A$1:$E$48,5,0)</f>
        <v>WF-4</v>
      </c>
      <c r="J134" t="s">
        <v>44</v>
      </c>
      <c r="L134">
        <v>14348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3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1419</v>
      </c>
      <c r="AA134" t="str">
        <f>VLOOKUP(J134,Practice!$A$2:$F$41,6,0)</f>
        <v>Y</v>
      </c>
    </row>
    <row r="135" spans="1:30" x14ac:dyDescent="0.25">
      <c r="A135" s="40">
        <f t="shared" ca="1" si="5"/>
        <v>45017</v>
      </c>
      <c r="B135" s="41" t="str">
        <f>VLOOKUP(J135,Practice!$A$1:$E$48,5,0)</f>
        <v>WF-3</v>
      </c>
      <c r="J135" t="s">
        <v>47</v>
      </c>
      <c r="L135">
        <v>11058</v>
      </c>
      <c r="M135">
        <v>0</v>
      </c>
      <c r="N135">
        <v>0</v>
      </c>
      <c r="O135">
        <v>0</v>
      </c>
      <c r="P135">
        <v>0</v>
      </c>
      <c r="Q135">
        <v>1</v>
      </c>
      <c r="R135">
        <v>1</v>
      </c>
      <c r="S135">
        <v>0</v>
      </c>
      <c r="T135">
        <v>0</v>
      </c>
      <c r="U135">
        <v>3</v>
      </c>
      <c r="V135">
        <v>0</v>
      </c>
      <c r="W135">
        <v>3</v>
      </c>
      <c r="X135">
        <v>0</v>
      </c>
      <c r="Y135">
        <v>0</v>
      </c>
      <c r="Z135">
        <v>1596</v>
      </c>
      <c r="AA135" t="str">
        <f>VLOOKUP(J135,Practice!$A$2:$F$41,6,0)</f>
        <v>N</v>
      </c>
    </row>
    <row r="136" spans="1:30" x14ac:dyDescent="0.25">
      <c r="A136" s="40">
        <f t="shared" ca="1" si="5"/>
        <v>45017</v>
      </c>
      <c r="B136" s="41" t="str">
        <f>VLOOKUP(J136,Practice!$A$1:$E$48,5,0)</f>
        <v>WF-4</v>
      </c>
      <c r="J136" t="s">
        <v>49</v>
      </c>
      <c r="L136">
        <v>10459</v>
      </c>
      <c r="M136">
        <v>0</v>
      </c>
      <c r="N136">
        <v>0</v>
      </c>
      <c r="O136">
        <v>0</v>
      </c>
      <c r="P136">
        <v>5</v>
      </c>
      <c r="Q136">
        <v>4</v>
      </c>
      <c r="R136">
        <v>2</v>
      </c>
      <c r="S136">
        <v>3</v>
      </c>
      <c r="T136">
        <v>0</v>
      </c>
      <c r="U136">
        <v>1</v>
      </c>
      <c r="V136">
        <v>0</v>
      </c>
      <c r="W136">
        <v>0</v>
      </c>
      <c r="X136">
        <v>0</v>
      </c>
      <c r="Y136">
        <v>0</v>
      </c>
      <c r="Z136">
        <v>1012</v>
      </c>
      <c r="AA136" t="str">
        <f>VLOOKUP(J136,Practice!$A$2:$F$41,6,0)</f>
        <v>N</v>
      </c>
    </row>
    <row r="137" spans="1:30" x14ac:dyDescent="0.25">
      <c r="A137" s="40">
        <f t="shared" ca="1" si="5"/>
        <v>45017</v>
      </c>
      <c r="B137" s="41" t="str">
        <f>VLOOKUP(J137,Practice!$A$1:$E$48,5,0)</f>
        <v>WF-5</v>
      </c>
      <c r="J137" t="s">
        <v>58</v>
      </c>
      <c r="L137">
        <v>2032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254</v>
      </c>
      <c r="AA137" t="str">
        <f>VLOOKUP(J137,Practice!$A$2:$F$41,6,0)</f>
        <v>N</v>
      </c>
    </row>
    <row r="138" spans="1:30" x14ac:dyDescent="0.25">
      <c r="A138" s="40">
        <f t="shared" ca="1" si="5"/>
        <v>45017</v>
      </c>
      <c r="B138" s="41" t="str">
        <f>VLOOKUP(J138,Practice!$A$1:$E$48,5,0)</f>
        <v>WF-7</v>
      </c>
      <c r="J138" t="s">
        <v>102</v>
      </c>
      <c r="L138">
        <v>15839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1740</v>
      </c>
      <c r="AA138" t="str">
        <f>VLOOKUP(J138,Practice!$A$2:$F$41,6,0)</f>
        <v>N</v>
      </c>
    </row>
    <row r="139" spans="1:30" x14ac:dyDescent="0.25">
      <c r="A139" s="40">
        <f t="shared" ca="1" si="5"/>
        <v>45017</v>
      </c>
      <c r="B139" s="162" t="str">
        <f>VLOOKUP(J139,Practice!$A$1:$E$48,5,0)</f>
        <v>WF-7</v>
      </c>
      <c r="J139" t="s">
        <v>96</v>
      </c>
      <c r="L139">
        <v>7217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2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781</v>
      </c>
      <c r="AA139" t="str">
        <f>VLOOKUP(J139,Practice!$A$2:$F$41,6,0)</f>
        <v>Y</v>
      </c>
      <c r="AC139" s="163"/>
      <c r="AD139" s="163"/>
    </row>
    <row r="140" spans="1:30" x14ac:dyDescent="0.25">
      <c r="A140" s="40">
        <f t="shared" ca="1" si="5"/>
        <v>45017</v>
      </c>
      <c r="B140" s="41" t="str">
        <f>VLOOKUP(J140,Practice!$A$1:$E$48,5,0)</f>
        <v>WF-2</v>
      </c>
      <c r="J140" t="s">
        <v>30</v>
      </c>
      <c r="L140">
        <v>6769</v>
      </c>
      <c r="M140">
        <v>0</v>
      </c>
      <c r="N140">
        <v>0</v>
      </c>
      <c r="O140">
        <v>0</v>
      </c>
      <c r="P140">
        <v>0</v>
      </c>
      <c r="Q140">
        <v>4</v>
      </c>
      <c r="R140">
        <v>2</v>
      </c>
      <c r="S140">
        <v>2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725</v>
      </c>
      <c r="AA140" t="str">
        <f>VLOOKUP(J140,Practice!$A$2:$F$41,6,0)</f>
        <v>Y</v>
      </c>
    </row>
    <row r="141" spans="1:30" x14ac:dyDescent="0.25">
      <c r="A141" s="40">
        <f t="shared" ca="1" si="5"/>
        <v>45017</v>
      </c>
      <c r="B141" s="41" t="str">
        <f>VLOOKUP(J141,Practice!$A$1:$E$48,5,0)</f>
        <v>WF-6</v>
      </c>
      <c r="J141" t="s">
        <v>87</v>
      </c>
      <c r="L141">
        <v>6398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779</v>
      </c>
      <c r="AA141" t="str">
        <f>VLOOKUP(J141,Practice!$A$2:$F$41,6,0)</f>
        <v>N</v>
      </c>
    </row>
    <row r="142" spans="1:30" x14ac:dyDescent="0.25">
      <c r="A142" s="40">
        <f t="shared" ca="1" si="5"/>
        <v>45017</v>
      </c>
      <c r="B142" s="41" t="str">
        <f>VLOOKUP(J142,Practice!$A$1:$E$48,5,0)</f>
        <v>WF-4</v>
      </c>
      <c r="J142" t="s">
        <v>70</v>
      </c>
      <c r="L142">
        <v>5091</v>
      </c>
      <c r="M142">
        <v>0</v>
      </c>
      <c r="N142">
        <v>0</v>
      </c>
      <c r="O142">
        <v>0</v>
      </c>
      <c r="P142">
        <v>1</v>
      </c>
      <c r="Q142">
        <v>2</v>
      </c>
      <c r="R142">
        <v>1</v>
      </c>
      <c r="S142">
        <v>4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2</v>
      </c>
      <c r="Z142">
        <v>587</v>
      </c>
      <c r="AA142" t="str">
        <f>VLOOKUP(J142,Practice!$A$2:$F$41,6,0)</f>
        <v>Y</v>
      </c>
    </row>
    <row r="143" spans="1:30" x14ac:dyDescent="0.25">
      <c r="A143" s="40">
        <f t="shared" ca="1" si="5"/>
        <v>45017</v>
      </c>
      <c r="B143" s="41" t="str">
        <f>VLOOKUP(J143,Practice!$A$1:$E$48,5,0)</f>
        <v>WF-6</v>
      </c>
      <c r="J143" t="s">
        <v>78</v>
      </c>
      <c r="L143">
        <v>16152</v>
      </c>
      <c r="M143">
        <v>0</v>
      </c>
      <c r="N143">
        <v>0</v>
      </c>
      <c r="O143">
        <v>0</v>
      </c>
      <c r="P143">
        <v>0</v>
      </c>
      <c r="Q143">
        <v>4</v>
      </c>
      <c r="R143">
        <v>2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1535</v>
      </c>
      <c r="AA143" t="str">
        <f>VLOOKUP(J143,Practice!$A$2:$F$41,6,0)</f>
        <v>Y</v>
      </c>
    </row>
    <row r="144" spans="1:30" x14ac:dyDescent="0.25">
      <c r="A144" s="40">
        <f t="shared" ca="1" si="5"/>
        <v>45017</v>
      </c>
      <c r="B144" s="41" t="str">
        <f>VLOOKUP(J144,Practice!$A$1:$E$48,5,0)</f>
        <v>WF-2</v>
      </c>
      <c r="J144" t="s">
        <v>37</v>
      </c>
      <c r="L144">
        <v>8342</v>
      </c>
      <c r="M144">
        <v>0</v>
      </c>
      <c r="N144">
        <v>0</v>
      </c>
      <c r="O144">
        <v>0</v>
      </c>
      <c r="P144">
        <v>0</v>
      </c>
      <c r="Q144">
        <v>6</v>
      </c>
      <c r="R144">
        <v>7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774</v>
      </c>
      <c r="AA144" t="str">
        <f>VLOOKUP(J144,Practice!$A$2:$F$41,6,0)</f>
        <v>Y</v>
      </c>
    </row>
    <row r="145" spans="1:30" x14ac:dyDescent="0.25">
      <c r="A145" s="40">
        <f t="shared" ca="1" si="5"/>
        <v>45017</v>
      </c>
      <c r="B145" s="41" t="str">
        <f>VLOOKUP(J145,Practice!$A$1:$E$48,5,0)</f>
        <v>WF-5</v>
      </c>
      <c r="J145" t="s">
        <v>53</v>
      </c>
      <c r="L145">
        <v>6804</v>
      </c>
      <c r="M145">
        <v>0</v>
      </c>
      <c r="N145">
        <v>0</v>
      </c>
      <c r="O145">
        <v>0</v>
      </c>
      <c r="P145">
        <v>0</v>
      </c>
      <c r="Q145">
        <v>3</v>
      </c>
      <c r="R145">
        <v>3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599</v>
      </c>
      <c r="AA145" t="str">
        <f>VLOOKUP(J145,Practice!$A$2:$F$41,6,0)</f>
        <v>Y</v>
      </c>
    </row>
    <row r="146" spans="1:30" x14ac:dyDescent="0.25">
      <c r="A146" s="40">
        <f t="shared" ca="1" si="5"/>
        <v>45017</v>
      </c>
      <c r="B146" s="41" t="str">
        <f>VLOOKUP(J146,Practice!$A$1:$E$48,5,0)</f>
        <v>WF-5</v>
      </c>
      <c r="J146" t="s">
        <v>64</v>
      </c>
      <c r="L146">
        <v>5725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702</v>
      </c>
      <c r="AA146" t="str">
        <f>VLOOKUP(J146,Practice!$A$2:$F$41,6,0)</f>
        <v>N</v>
      </c>
    </row>
    <row r="147" spans="1:30" x14ac:dyDescent="0.25">
      <c r="A147" s="40">
        <f t="shared" ca="1" si="5"/>
        <v>45017</v>
      </c>
      <c r="B147" s="41" t="str">
        <f>VLOOKUP(J147,Practice!$A$1:$E$48,5,0)</f>
        <v>WF-1</v>
      </c>
      <c r="J147" t="s">
        <v>92</v>
      </c>
      <c r="L147">
        <v>7428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840</v>
      </c>
      <c r="AA147" t="str">
        <f>VLOOKUP(J147,Practice!$A$2:$F$41,6,0)</f>
        <v>N</v>
      </c>
    </row>
    <row r="148" spans="1:30" x14ac:dyDescent="0.25">
      <c r="A148" s="40">
        <f t="shared" ca="1" si="5"/>
        <v>45017</v>
      </c>
      <c r="B148" s="41" t="str">
        <f>VLOOKUP(J148,Practice!$A$1:$E$48,5,0)</f>
        <v>WF-2</v>
      </c>
      <c r="J148" t="s">
        <v>28</v>
      </c>
      <c r="L148">
        <v>13167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6</v>
      </c>
      <c r="S148">
        <v>0</v>
      </c>
      <c r="T148">
        <v>0</v>
      </c>
      <c r="U148">
        <v>2</v>
      </c>
      <c r="V148">
        <v>2</v>
      </c>
      <c r="W148">
        <v>0</v>
      </c>
      <c r="X148">
        <v>0</v>
      </c>
      <c r="Y148">
        <v>0</v>
      </c>
      <c r="Z148">
        <v>1626</v>
      </c>
      <c r="AA148" t="str">
        <f>VLOOKUP(J148,Practice!$A$2:$F$41,6,0)</f>
        <v>Y</v>
      </c>
    </row>
    <row r="149" spans="1:30" x14ac:dyDescent="0.25">
      <c r="A149" s="40">
        <f t="shared" ca="1" si="5"/>
        <v>45017</v>
      </c>
      <c r="B149" s="41" t="str">
        <f>VLOOKUP(J149,Practice!$A$1:$E$48,5,0)</f>
        <v>WF-6</v>
      </c>
      <c r="J149" t="s">
        <v>106</v>
      </c>
      <c r="L149">
        <v>9034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1175</v>
      </c>
      <c r="AA149" t="str">
        <f>VLOOKUP(J149,Practice!$A$2:$F$41,6,0)</f>
        <v>N</v>
      </c>
    </row>
    <row r="150" spans="1:30" x14ac:dyDescent="0.25">
      <c r="A150" s="40">
        <f t="shared" ca="1" si="5"/>
        <v>45017</v>
      </c>
      <c r="B150" s="41" t="str">
        <f>VLOOKUP(J150,Practice!$A$1:$E$48,5,0)</f>
        <v>WF-4</v>
      </c>
      <c r="J150" t="s">
        <v>62</v>
      </c>
      <c r="L150">
        <v>7944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865</v>
      </c>
      <c r="AA150" t="str">
        <f>VLOOKUP(J150,Practice!$A$2:$F$41,6,0)</f>
        <v>N</v>
      </c>
    </row>
    <row r="151" spans="1:30" x14ac:dyDescent="0.25">
      <c r="A151" s="40">
        <f t="shared" ca="1" si="5"/>
        <v>45017</v>
      </c>
      <c r="B151" s="41" t="str">
        <f>VLOOKUP(J151,Practice!$A$1:$E$48,5,0)</f>
        <v>WF-1</v>
      </c>
      <c r="J151" t="s">
        <v>35</v>
      </c>
      <c r="L151">
        <v>8576</v>
      </c>
      <c r="M151">
        <v>0</v>
      </c>
      <c r="N151">
        <v>0</v>
      </c>
      <c r="O151">
        <v>0</v>
      </c>
      <c r="P151">
        <v>0</v>
      </c>
      <c r="Q151">
        <v>3</v>
      </c>
      <c r="R151">
        <v>6</v>
      </c>
      <c r="S151">
        <v>0</v>
      </c>
      <c r="T151">
        <v>0</v>
      </c>
      <c r="U151">
        <v>0</v>
      </c>
      <c r="V151">
        <v>0</v>
      </c>
      <c r="W151">
        <v>6</v>
      </c>
      <c r="X151">
        <v>0</v>
      </c>
      <c r="Y151">
        <v>0</v>
      </c>
      <c r="Z151">
        <v>1005</v>
      </c>
      <c r="AA151" t="str">
        <f>VLOOKUP(J151,Practice!$A$2:$F$41,6,0)</f>
        <v>Y</v>
      </c>
    </row>
    <row r="152" spans="1:30" x14ac:dyDescent="0.25">
      <c r="A152" s="40">
        <f t="shared" ca="1" si="5"/>
        <v>45017</v>
      </c>
      <c r="B152" s="41" t="str">
        <f>VLOOKUP(J152,Practice!$A$1:$E$48,5,0)</f>
        <v>WF-5</v>
      </c>
      <c r="J152" t="s">
        <v>66</v>
      </c>
      <c r="L152">
        <v>14938</v>
      </c>
      <c r="M152">
        <v>0</v>
      </c>
      <c r="N152">
        <v>0</v>
      </c>
      <c r="O152">
        <v>0</v>
      </c>
      <c r="P152">
        <v>9</v>
      </c>
      <c r="Q152">
        <v>16</v>
      </c>
      <c r="R152">
        <v>7</v>
      </c>
      <c r="S152">
        <v>8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1676</v>
      </c>
      <c r="AA152" t="str">
        <f>VLOOKUP(J152,Practice!$A$2:$F$41,6,0)</f>
        <v>Y</v>
      </c>
    </row>
    <row r="153" spans="1:30" x14ac:dyDescent="0.25">
      <c r="A153" s="40">
        <f t="shared" ca="1" si="5"/>
        <v>45017</v>
      </c>
      <c r="B153" s="162" t="str">
        <f>VLOOKUP(J153,Practice!$A$1:$E$48,5,0)</f>
        <v>WF-7</v>
      </c>
      <c r="J153" t="s">
        <v>98</v>
      </c>
      <c r="L153">
        <v>6400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730</v>
      </c>
      <c r="AA153" t="str">
        <f>VLOOKUP(J153,Practice!$A$2:$F$41,6,0)</f>
        <v>N</v>
      </c>
      <c r="AC153" s="163"/>
      <c r="AD153" s="163"/>
    </row>
    <row r="154" spans="1:30" x14ac:dyDescent="0.25">
      <c r="A154" s="40">
        <f t="shared" ca="1" si="5"/>
        <v>45017</v>
      </c>
      <c r="B154" s="41" t="str">
        <f>VLOOKUP(J154,Practice!$A$1:$E$48,5,0)</f>
        <v>WF-1</v>
      </c>
      <c r="J154" t="s">
        <v>104</v>
      </c>
      <c r="L154">
        <v>4366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273</v>
      </c>
      <c r="AA154" t="str">
        <f>VLOOKUP(J154,Practice!$A$2:$F$41,6,0)</f>
        <v>N</v>
      </c>
    </row>
    <row r="155" spans="1:30" x14ac:dyDescent="0.25">
      <c r="A155" s="40">
        <f t="shared" ca="1" si="5"/>
        <v>45017</v>
      </c>
      <c r="B155" s="41" t="str">
        <f>VLOOKUP(J155,Practice!$A$1:$E$48,5,0)</f>
        <v>WF-4</v>
      </c>
      <c r="J155" t="s">
        <v>51</v>
      </c>
      <c r="L155">
        <v>7130</v>
      </c>
      <c r="M155">
        <v>0</v>
      </c>
      <c r="N155">
        <v>0</v>
      </c>
      <c r="O155">
        <v>0</v>
      </c>
      <c r="P155">
        <v>1</v>
      </c>
      <c r="Q155">
        <v>0</v>
      </c>
      <c r="R155">
        <v>0</v>
      </c>
      <c r="S155">
        <v>4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801</v>
      </c>
      <c r="AA155" t="str">
        <f>VLOOKUP(J155,Practice!$A$2:$F$41,6,0)</f>
        <v>Y</v>
      </c>
    </row>
    <row r="156" spans="1:30" x14ac:dyDescent="0.25">
      <c r="A156" s="40">
        <f t="shared" ca="1" si="5"/>
        <v>45017</v>
      </c>
      <c r="B156" s="41" t="str">
        <f>VLOOKUP(J156,Practice!$A$1:$E$48,5,0)</f>
        <v>WF-1</v>
      </c>
      <c r="J156" t="s">
        <v>32</v>
      </c>
      <c r="L156">
        <v>3842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445</v>
      </c>
      <c r="AA156" t="str">
        <f>VLOOKUP(J156,Practice!$A$2:$F$41,6,0)</f>
        <v>N</v>
      </c>
    </row>
    <row r="157" spans="1:30" x14ac:dyDescent="0.25">
      <c r="A157" s="40">
        <f t="shared" ca="1" si="5"/>
        <v>45017</v>
      </c>
      <c r="B157" s="41" t="str">
        <f>VLOOKUP(J157,Practice!$A$1:$E$48,5,0)</f>
        <v>WF-5</v>
      </c>
      <c r="J157" t="s">
        <v>60</v>
      </c>
      <c r="L157">
        <v>4009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3</v>
      </c>
      <c r="W157">
        <v>0</v>
      </c>
      <c r="X157">
        <v>0</v>
      </c>
      <c r="Y157">
        <v>0</v>
      </c>
      <c r="Z157">
        <v>421</v>
      </c>
      <c r="AA157" t="str">
        <f>VLOOKUP(J157,Practice!$A$2:$F$41,6,0)</f>
        <v>N</v>
      </c>
    </row>
    <row r="158" spans="1:30" x14ac:dyDescent="0.25">
      <c r="A158" s="40">
        <f t="shared" ca="1" si="5"/>
        <v>45017</v>
      </c>
      <c r="B158" s="41" t="str">
        <f>VLOOKUP(J158,Practice!$A$1:$E$48,5,0)</f>
        <v>WF-5</v>
      </c>
      <c r="J158" t="s">
        <v>68</v>
      </c>
      <c r="L158">
        <v>3447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2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329</v>
      </c>
      <c r="AA158" t="str">
        <f>VLOOKUP(J158,Practice!$A$2:$F$41,6,0)</f>
        <v>N</v>
      </c>
    </row>
    <row r="159" spans="1:30" x14ac:dyDescent="0.25">
      <c r="A159" s="40">
        <f t="shared" ca="1" si="5"/>
        <v>45017</v>
      </c>
      <c r="B159" s="41" t="str">
        <f>VLOOKUP(J159,Practice!$A$1:$E$48,5,0)</f>
        <v>WF-6</v>
      </c>
      <c r="J159" t="s">
        <v>81</v>
      </c>
      <c r="L159">
        <v>2843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422</v>
      </c>
      <c r="AA159" t="str">
        <f>VLOOKUP(J159,Practice!$A$2:$F$41,6,0)</f>
        <v>N</v>
      </c>
    </row>
    <row r="160" spans="1:30" x14ac:dyDescent="0.25">
      <c r="A160" s="40">
        <f t="shared" ca="1" si="5"/>
        <v>45017</v>
      </c>
      <c r="B160" s="41" t="str">
        <f>VLOOKUP(J160,Practice!$A$1:$E$48,5,0)</f>
        <v>WF-4</v>
      </c>
      <c r="J160" t="s">
        <v>56</v>
      </c>
      <c r="L160">
        <v>3433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334</v>
      </c>
      <c r="AA160" t="str">
        <f>VLOOKUP(J160,Practice!$A$2:$F$41,6,0)</f>
        <v>N</v>
      </c>
    </row>
    <row r="161" spans="1:27" x14ac:dyDescent="0.25">
      <c r="A161" s="40">
        <f t="shared" ca="1" si="5"/>
        <v>45017</v>
      </c>
      <c r="B161" s="41" t="str">
        <f>VLOOKUP(J161,Practice!$A$1:$E$48,5,0)</f>
        <v>WF-2</v>
      </c>
      <c r="J161" t="s">
        <v>25</v>
      </c>
      <c r="L161">
        <v>9697</v>
      </c>
      <c r="M161">
        <v>0</v>
      </c>
      <c r="N161">
        <v>0</v>
      </c>
      <c r="O161">
        <v>0</v>
      </c>
      <c r="P161">
        <v>4</v>
      </c>
      <c r="Q161">
        <v>11</v>
      </c>
      <c r="R161">
        <v>12</v>
      </c>
      <c r="S161">
        <v>4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1125</v>
      </c>
      <c r="AA161" t="str">
        <f>VLOOKUP(J161,Practice!$A$2:$F$41,6,0)</f>
        <v>Y</v>
      </c>
    </row>
    <row r="162" spans="1:27" x14ac:dyDescent="0.25">
      <c r="A162" s="40">
        <f t="shared" ca="1" si="5"/>
        <v>45017</v>
      </c>
      <c r="B162" s="41" t="str">
        <f>VLOOKUP(J162,Practice!$A$1:$E$48,5,0)</f>
        <v>WF-1</v>
      </c>
      <c r="J162" t="s">
        <v>100</v>
      </c>
      <c r="L162">
        <v>6598</v>
      </c>
      <c r="M162">
        <v>0</v>
      </c>
      <c r="N162">
        <v>0</v>
      </c>
      <c r="O162">
        <v>0</v>
      </c>
      <c r="P162">
        <v>0</v>
      </c>
      <c r="Q162">
        <v>1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686</v>
      </c>
      <c r="AA162" t="str">
        <f>VLOOKUP(J162,Practice!$A$2:$F$41,6,0)</f>
        <v>N</v>
      </c>
    </row>
    <row r="163" spans="1:27" x14ac:dyDescent="0.25">
      <c r="A163" s="40">
        <f t="shared" ca="1" si="5"/>
        <v>45017</v>
      </c>
      <c r="B163" s="41" t="e">
        <f>VLOOKUP(J163,Practice!$A$1:$E$48,5,0)</f>
        <v>#N/A</v>
      </c>
      <c r="J163" t="s">
        <v>125</v>
      </c>
      <c r="L163">
        <v>272149</v>
      </c>
      <c r="M163">
        <v>0</v>
      </c>
      <c r="N163">
        <v>0</v>
      </c>
      <c r="O163">
        <v>2</v>
      </c>
      <c r="P163">
        <v>20</v>
      </c>
      <c r="Q163">
        <v>60</v>
      </c>
      <c r="R163">
        <v>60</v>
      </c>
      <c r="S163">
        <v>25</v>
      </c>
      <c r="T163">
        <v>0</v>
      </c>
      <c r="U163">
        <v>22</v>
      </c>
      <c r="V163">
        <v>5</v>
      </c>
      <c r="W163">
        <v>16</v>
      </c>
      <c r="X163">
        <v>0</v>
      </c>
      <c r="Y163">
        <v>2</v>
      </c>
      <c r="Z163">
        <v>30265</v>
      </c>
      <c r="AA163" t="e">
        <f>VLOOKUP(J163,Practice!$A$2:$F$41,6,0)</f>
        <v>#N/A</v>
      </c>
    </row>
    <row r="164" spans="1:27" x14ac:dyDescent="0.25">
      <c r="A164" s="40">
        <f t="shared" ca="1" si="5"/>
        <v>45017</v>
      </c>
      <c r="B164" s="41" t="str">
        <f>VLOOKUP(J164,Practice!$A$1:$E$48,5,0)</f>
        <v>WF-4</v>
      </c>
      <c r="J164" t="s">
        <v>76</v>
      </c>
      <c r="L164">
        <v>9817</v>
      </c>
      <c r="M164">
        <v>0</v>
      </c>
      <c r="N164">
        <v>0</v>
      </c>
      <c r="O164">
        <v>0</v>
      </c>
      <c r="P164">
        <v>0</v>
      </c>
      <c r="Q164">
        <v>3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1</v>
      </c>
      <c r="X164">
        <v>0</v>
      </c>
      <c r="Y164">
        <v>0</v>
      </c>
      <c r="Z164">
        <v>1201</v>
      </c>
      <c r="AA164" t="str">
        <f>VLOOKUP(J164,Practice!$A$2:$F$41,6,0)</f>
        <v>Y</v>
      </c>
    </row>
    <row r="165" spans="1:27" x14ac:dyDescent="0.25">
      <c r="A165" s="40">
        <f t="shared" ca="1" si="5"/>
        <v>45017</v>
      </c>
      <c r="B165" s="41" t="str">
        <f>VLOOKUP(J165,Practice!$A$1:$E$48,5,0)</f>
        <v>WF-2</v>
      </c>
      <c r="J165" t="s">
        <v>110</v>
      </c>
      <c r="L165">
        <v>16041</v>
      </c>
      <c r="M165">
        <v>0</v>
      </c>
      <c r="N165">
        <v>0</v>
      </c>
      <c r="O165">
        <v>0</v>
      </c>
      <c r="P165">
        <v>7</v>
      </c>
      <c r="Q165">
        <v>19</v>
      </c>
      <c r="R165">
        <v>10</v>
      </c>
      <c r="S165">
        <v>9</v>
      </c>
      <c r="T165">
        <v>0</v>
      </c>
      <c r="U165">
        <v>1</v>
      </c>
      <c r="V165">
        <v>0</v>
      </c>
      <c r="W165">
        <v>0</v>
      </c>
      <c r="X165">
        <v>0</v>
      </c>
      <c r="Y165">
        <v>0</v>
      </c>
      <c r="Z165">
        <v>1641</v>
      </c>
      <c r="AA165" t="str">
        <f>VLOOKUP(J165,Practice!$A$2:$F$41,6,0)</f>
        <v>Y</v>
      </c>
    </row>
    <row r="166" spans="1:27" x14ac:dyDescent="0.25">
      <c r="A166" s="40">
        <f t="shared" ca="1" si="5"/>
        <v>45017</v>
      </c>
      <c r="B166" s="41" t="str">
        <f>VLOOKUP(J166,Practice!$A$1:$E$48,5,0)</f>
        <v>WF-1</v>
      </c>
      <c r="J166" t="s">
        <v>39</v>
      </c>
      <c r="L166">
        <v>4937</v>
      </c>
      <c r="M166">
        <v>0</v>
      </c>
      <c r="N166">
        <v>0</v>
      </c>
      <c r="O166">
        <v>0</v>
      </c>
      <c r="P166">
        <v>2</v>
      </c>
      <c r="Q166">
        <v>3</v>
      </c>
      <c r="R166">
        <v>1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553</v>
      </c>
      <c r="AA166" t="str">
        <f>VLOOKUP(J166,Practice!$A$2:$F$41,6,0)</f>
        <v>Y</v>
      </c>
    </row>
    <row r="167" spans="1:27" x14ac:dyDescent="0.25">
      <c r="A167" s="40">
        <f t="shared" ca="1" si="5"/>
        <v>45017</v>
      </c>
      <c r="B167" s="41" t="str">
        <f>VLOOKUP(J167,Practice!$A$1:$E$48,5,0)</f>
        <v>WF-1</v>
      </c>
      <c r="J167" t="s">
        <v>108</v>
      </c>
      <c r="L167">
        <v>7064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1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866</v>
      </c>
      <c r="AA167" t="str">
        <f>VLOOKUP(J167,Practice!$A$2:$F$41,6,0)</f>
        <v>N</v>
      </c>
    </row>
    <row r="168" spans="1:27" x14ac:dyDescent="0.25">
      <c r="A168" s="40">
        <f t="shared" ref="A168:A170" ca="1" si="6">IF(E168="Last Run:",OFFSET(E168,3,0),A167)</f>
        <v>45017</v>
      </c>
      <c r="B168" s="41" t="str">
        <f>VLOOKUP(J168,Practice!$A$1:$E$48,5,0)</f>
        <v>WF-3</v>
      </c>
      <c r="J168" t="s">
        <v>74</v>
      </c>
      <c r="L168">
        <v>15066</v>
      </c>
      <c r="M168">
        <v>0</v>
      </c>
      <c r="N168">
        <v>0</v>
      </c>
      <c r="O168">
        <v>0</v>
      </c>
      <c r="P168" s="322">
        <v>0</v>
      </c>
      <c r="Q168" s="329">
        <v>2</v>
      </c>
      <c r="R168" s="313">
        <v>0</v>
      </c>
      <c r="S168" s="163">
        <v>0</v>
      </c>
      <c r="T168">
        <v>0</v>
      </c>
      <c r="U168">
        <v>0</v>
      </c>
      <c r="V168">
        <v>0</v>
      </c>
      <c r="W168" s="331">
        <v>0</v>
      </c>
      <c r="X168">
        <v>0</v>
      </c>
      <c r="Y168">
        <v>0</v>
      </c>
      <c r="Z168">
        <v>1791</v>
      </c>
      <c r="AA168" t="str">
        <f>VLOOKUP(J168,Practice!$A$2:$F$41,6,0)</f>
        <v>N</v>
      </c>
    </row>
    <row r="169" spans="1:27" x14ac:dyDescent="0.25">
      <c r="A169" s="40">
        <f t="shared" ca="1" si="6"/>
        <v>45017</v>
      </c>
      <c r="B169" s="41" t="e">
        <f>VLOOKUP(J169,Practice!$A$1:$E$48,5,0)</f>
        <v>#N/A</v>
      </c>
      <c r="O169"/>
      <c r="P169" s="322"/>
      <c r="Q169" s="329"/>
      <c r="R169" s="313"/>
      <c r="S169" s="163"/>
      <c r="T169" s="329"/>
      <c r="V169"/>
      <c r="W169" s="331"/>
      <c r="AA169" t="e">
        <f>VLOOKUP(J169,Practice!$A$2:$F$41,6,0)</f>
        <v>#N/A</v>
      </c>
    </row>
    <row r="170" spans="1:27" x14ac:dyDescent="0.25">
      <c r="A170" s="40">
        <f t="shared" ca="1" si="6"/>
        <v>45017</v>
      </c>
      <c r="B170" s="41" t="e">
        <f>VLOOKUP(J170,Practice!$A$1:$E$48,5,0)</f>
        <v>#N/A</v>
      </c>
      <c r="O170"/>
      <c r="P170" s="322"/>
      <c r="Q170" s="329"/>
      <c r="R170" s="313"/>
      <c r="S170" s="163"/>
      <c r="T170" s="329"/>
      <c r="V170"/>
      <c r="W170" s="331"/>
      <c r="AA170" t="e">
        <f>VLOOKUP(J170,Practice!$A$2:$F$41,6,0)</f>
        <v>#N/A</v>
      </c>
    </row>
    <row r="171" spans="1:27" x14ac:dyDescent="0.25">
      <c r="AA171" t="e">
        <f>VLOOKUP(J171,Practice!$A$2:$F$41,6,0)</f>
        <v>#N/A</v>
      </c>
    </row>
    <row r="172" spans="1:27" x14ac:dyDescent="0.25">
      <c r="AA172" t="e">
        <f>VLOOKUP(J172,Practice!$A$2:$F$41,6,0)</f>
        <v>#N/A</v>
      </c>
    </row>
    <row r="173" spans="1:27" x14ac:dyDescent="0.25">
      <c r="AA173" t="e">
        <f>VLOOKUP(J173,Practice!$A$2:$F$41,6,0)</f>
        <v>#N/A</v>
      </c>
    </row>
    <row r="174" spans="1:27" x14ac:dyDescent="0.25">
      <c r="AA174" t="e">
        <f>VLOOKUP(J174,Practice!$A$2:$F$41,6,0)</f>
        <v>#N/A</v>
      </c>
    </row>
    <row r="175" spans="1:27" x14ac:dyDescent="0.25">
      <c r="AA175" t="e">
        <f>VLOOKUP(J175,Practice!$A$2:$F$41,6,0)</f>
        <v>#N/A</v>
      </c>
    </row>
    <row r="176" spans="1:27" x14ac:dyDescent="0.25">
      <c r="AA176" t="e">
        <f>VLOOKUP(J176,Practice!$A$2:$F$41,6,0)</f>
        <v>#N/A</v>
      </c>
    </row>
    <row r="177" spans="27:27" x14ac:dyDescent="0.25">
      <c r="AA177" t="e">
        <f>VLOOKUP(J177,Practice!$A$2:$F$41,6,0)</f>
        <v>#N/A</v>
      </c>
    </row>
    <row r="178" spans="27:27" x14ac:dyDescent="0.25">
      <c r="AA178" t="e">
        <f>VLOOKUP(J178,Practice!$A$2:$F$41,6,0)</f>
        <v>#N/A</v>
      </c>
    </row>
    <row r="179" spans="27:27" x14ac:dyDescent="0.25">
      <c r="AA179" t="e">
        <f>VLOOKUP(J179,Practice!$A$2:$F$41,6,0)</f>
        <v>#N/A</v>
      </c>
    </row>
    <row r="180" spans="27:27" x14ac:dyDescent="0.25">
      <c r="AA180" t="e">
        <f>VLOOKUP(J180,Practice!$A$2:$F$41,6,0)</f>
        <v>#N/A</v>
      </c>
    </row>
    <row r="181" spans="27:27" x14ac:dyDescent="0.25">
      <c r="AA181" t="e">
        <f>VLOOKUP(J181,Practice!$A$2:$F$41,6,0)</f>
        <v>#N/A</v>
      </c>
    </row>
    <row r="182" spans="27:27" x14ac:dyDescent="0.25">
      <c r="AA182" t="e">
        <f>VLOOKUP(J182,Practice!$A$2:$F$41,6,0)</f>
        <v>#N/A</v>
      </c>
    </row>
    <row r="183" spans="27:27" x14ac:dyDescent="0.25">
      <c r="AA183" t="e">
        <f>VLOOKUP(J183,Practice!$A$2:$F$41,6,0)</f>
        <v>#N/A</v>
      </c>
    </row>
    <row r="184" spans="27:27" x14ac:dyDescent="0.25">
      <c r="AA184" t="e">
        <f>VLOOKUP(J184,Practice!$A$2:$F$41,6,0)</f>
        <v>#N/A</v>
      </c>
    </row>
    <row r="185" spans="27:27" x14ac:dyDescent="0.25">
      <c r="AA185" t="e">
        <f>VLOOKUP(J185,Practice!$A$2:$F$41,6,0)</f>
        <v>#N/A</v>
      </c>
    </row>
    <row r="186" spans="27:27" x14ac:dyDescent="0.25">
      <c r="AA186" t="e">
        <f>VLOOKUP(J186,Practice!$A$2:$F$41,6,0)</f>
        <v>#N/A</v>
      </c>
    </row>
    <row r="187" spans="27:27" x14ac:dyDescent="0.25">
      <c r="AA187" t="e">
        <f>VLOOKUP(J187,Practice!$A$2:$F$41,6,0)</f>
        <v>#N/A</v>
      </c>
    </row>
    <row r="188" spans="27:27" x14ac:dyDescent="0.25">
      <c r="AA188" t="e">
        <f>VLOOKUP(J188,Practice!$A$2:$F$41,6,0)</f>
        <v>#N/A</v>
      </c>
    </row>
    <row r="189" spans="27:27" x14ac:dyDescent="0.25">
      <c r="AA189" t="e">
        <f>VLOOKUP(J189,Practice!$A$2:$F$41,6,0)</f>
        <v>#N/A</v>
      </c>
    </row>
    <row r="190" spans="27:27" x14ac:dyDescent="0.25">
      <c r="AA190" t="e">
        <f>VLOOKUP(J190,Practice!$A$2:$F$41,6,0)</f>
        <v>#N/A</v>
      </c>
    </row>
    <row r="191" spans="27:27" x14ac:dyDescent="0.25">
      <c r="AA191" t="e">
        <f>VLOOKUP(J191,Practice!$A$2:$F$41,6,0)</f>
        <v>#N/A</v>
      </c>
    </row>
    <row r="192" spans="27:27" x14ac:dyDescent="0.25">
      <c r="AA192" t="e">
        <f>VLOOKUP(J192,Practice!$A$2:$F$41,6,0)</f>
        <v>#N/A</v>
      </c>
    </row>
    <row r="193" spans="27:27" x14ac:dyDescent="0.25">
      <c r="AA193" t="e">
        <f>VLOOKUP(J193,Practice!$A$2:$F$41,6,0)</f>
        <v>#N/A</v>
      </c>
    </row>
    <row r="194" spans="27:27" x14ac:dyDescent="0.25">
      <c r="AA194" t="e">
        <f>VLOOKUP(J194,Practice!$A$2:$F$41,6,0)</f>
        <v>#N/A</v>
      </c>
    </row>
    <row r="195" spans="27:27" x14ac:dyDescent="0.25">
      <c r="AA195" t="e">
        <f>VLOOKUP(J195,Practice!$A$2:$F$41,6,0)</f>
        <v>#N/A</v>
      </c>
    </row>
    <row r="196" spans="27:27" x14ac:dyDescent="0.25">
      <c r="AA196" t="e">
        <f>VLOOKUP(J196,Practice!$A$2:$F$41,6,0)</f>
        <v>#N/A</v>
      </c>
    </row>
    <row r="197" spans="27:27" x14ac:dyDescent="0.25">
      <c r="AA197" t="e">
        <f>VLOOKUP(J197,Practice!$A$2:$F$41,6,0)</f>
        <v>#N/A</v>
      </c>
    </row>
    <row r="198" spans="27:27" x14ac:dyDescent="0.25">
      <c r="AA198" t="e">
        <f>VLOOKUP(J198,Practice!$A$2:$F$41,6,0)</f>
        <v>#N/A</v>
      </c>
    </row>
    <row r="199" spans="27:27" x14ac:dyDescent="0.25">
      <c r="AA199" t="e">
        <f>VLOOKUP(J199,Practice!$A$2:$F$41,6,0)</f>
        <v>#N/A</v>
      </c>
    </row>
    <row r="200" spans="27:27" x14ac:dyDescent="0.25">
      <c r="AA200" t="e">
        <f>VLOOKUP(J200,Practice!$A$2:$F$41,6,0)</f>
        <v>#N/A</v>
      </c>
    </row>
    <row r="201" spans="27:27" x14ac:dyDescent="0.25">
      <c r="AA201" t="e">
        <f>VLOOKUP(J201,Practice!$A$2:$F$41,6,0)</f>
        <v>#N/A</v>
      </c>
    </row>
    <row r="202" spans="27:27" x14ac:dyDescent="0.25">
      <c r="AA202" t="e">
        <f>VLOOKUP(J202,Practice!$A$2:$F$41,6,0)</f>
        <v>#N/A</v>
      </c>
    </row>
    <row r="203" spans="27:27" x14ac:dyDescent="0.25">
      <c r="AA203" t="e">
        <f>VLOOKUP(J203,Practice!$A$2:$F$41,6,0)</f>
        <v>#N/A</v>
      </c>
    </row>
    <row r="204" spans="27:27" x14ac:dyDescent="0.25">
      <c r="AA204" t="e">
        <f>VLOOKUP(J204,Practice!$A$2:$F$41,6,0)</f>
        <v>#N/A</v>
      </c>
    </row>
    <row r="205" spans="27:27" x14ac:dyDescent="0.25">
      <c r="AA205" t="e">
        <f>VLOOKUP(J205,Practice!$A$2:$F$41,6,0)</f>
        <v>#N/A</v>
      </c>
    </row>
    <row r="206" spans="27:27" x14ac:dyDescent="0.25">
      <c r="AA206" t="e">
        <f>VLOOKUP(J206,Practice!$A$2:$F$41,6,0)</f>
        <v>#N/A</v>
      </c>
    </row>
    <row r="207" spans="27:27" x14ac:dyDescent="0.25">
      <c r="AA207" t="e">
        <f>VLOOKUP(J207,Practice!$A$2:$F$41,6,0)</f>
        <v>#N/A</v>
      </c>
    </row>
    <row r="208" spans="27:27" x14ac:dyDescent="0.25">
      <c r="AA208" t="e">
        <f>VLOOKUP(J208,Practice!$A$2:$F$41,6,0)</f>
        <v>#N/A</v>
      </c>
    </row>
    <row r="209" spans="27:27" x14ac:dyDescent="0.25">
      <c r="AA209" t="e">
        <f>VLOOKUP(J209,Practice!$A$2:$F$41,6,0)</f>
        <v>#N/A</v>
      </c>
    </row>
    <row r="210" spans="27:27" x14ac:dyDescent="0.25">
      <c r="AA210" t="e">
        <f>VLOOKUP(J210,Practice!$A$2:$F$41,6,0)</f>
        <v>#N/A</v>
      </c>
    </row>
    <row r="211" spans="27:27" x14ac:dyDescent="0.25">
      <c r="AA211" t="e">
        <f>VLOOKUP(J211,Practice!$A$2:$F$41,6,0)</f>
        <v>#N/A</v>
      </c>
    </row>
    <row r="212" spans="27:27" x14ac:dyDescent="0.25">
      <c r="AA212" t="e">
        <f>VLOOKUP(J212,Practice!$A$2:$F$41,6,0)</f>
        <v>#N/A</v>
      </c>
    </row>
    <row r="213" spans="27:27" x14ac:dyDescent="0.25">
      <c r="AA213" t="e">
        <f>VLOOKUP(J213,Practice!$A$2:$F$41,6,0)</f>
        <v>#N/A</v>
      </c>
    </row>
    <row r="214" spans="27:27" x14ac:dyDescent="0.25">
      <c r="AA214" t="e">
        <f>VLOOKUP(J214,Practice!$A$2:$F$41,6,0)</f>
        <v>#N/A</v>
      </c>
    </row>
    <row r="215" spans="27:27" x14ac:dyDescent="0.25">
      <c r="AA215" t="e">
        <f>VLOOKUP(J215,Practice!$A$2:$F$41,6,0)</f>
        <v>#N/A</v>
      </c>
    </row>
    <row r="216" spans="27:27" x14ac:dyDescent="0.25">
      <c r="AA216" t="e">
        <f>VLOOKUP(J216,Practice!$A$2:$F$41,6,0)</f>
        <v>#N/A</v>
      </c>
    </row>
    <row r="217" spans="27:27" x14ac:dyDescent="0.25">
      <c r="AA217" t="e">
        <f>VLOOKUP(J217,Practice!$A$2:$F$41,6,0)</f>
        <v>#N/A</v>
      </c>
    </row>
    <row r="218" spans="27:27" x14ac:dyDescent="0.25">
      <c r="AA218" t="e">
        <f>VLOOKUP(J218,Practice!$A$2:$F$41,6,0)</f>
        <v>#N/A</v>
      </c>
    </row>
    <row r="219" spans="27:27" x14ac:dyDescent="0.25">
      <c r="AA219" t="e">
        <f>VLOOKUP(J219,Practice!$A$2:$F$41,6,0)</f>
        <v>#N/A</v>
      </c>
    </row>
    <row r="220" spans="27:27" x14ac:dyDescent="0.25">
      <c r="AA220" t="e">
        <f>VLOOKUP(J220,Practice!$A$2:$F$41,6,0)</f>
        <v>#N/A</v>
      </c>
    </row>
    <row r="221" spans="27:27" x14ac:dyDescent="0.25">
      <c r="AA221" t="e">
        <f>VLOOKUP(J221,Practice!$A$2:$F$41,6,0)</f>
        <v>#N/A</v>
      </c>
    </row>
    <row r="222" spans="27:27" x14ac:dyDescent="0.25">
      <c r="AA222" t="e">
        <f>VLOOKUP(J222,Practice!$A$2:$F$41,6,0)</f>
        <v>#N/A</v>
      </c>
    </row>
    <row r="223" spans="27:27" x14ac:dyDescent="0.25">
      <c r="AA223" t="e">
        <f>VLOOKUP(J223,Practice!$A$2:$F$41,6,0)</f>
        <v>#N/A</v>
      </c>
    </row>
    <row r="224" spans="27:27" x14ac:dyDescent="0.25">
      <c r="AA224" t="e">
        <f>VLOOKUP(J224,Practice!$A$2:$F$41,6,0)</f>
        <v>#N/A</v>
      </c>
    </row>
    <row r="225" spans="27:27" x14ac:dyDescent="0.25">
      <c r="AA225" t="e">
        <f>VLOOKUP(J225,Practice!$A$2:$F$41,6,0)</f>
        <v>#N/A</v>
      </c>
    </row>
    <row r="226" spans="27:27" x14ac:dyDescent="0.25">
      <c r="AA226" t="e">
        <f>VLOOKUP(J226,Practice!$A$2:$F$41,6,0)</f>
        <v>#N/A</v>
      </c>
    </row>
    <row r="227" spans="27:27" x14ac:dyDescent="0.25">
      <c r="AA227" t="e">
        <f>VLOOKUP(J227,Practice!$A$2:$F$41,6,0)</f>
        <v>#N/A</v>
      </c>
    </row>
    <row r="228" spans="27:27" x14ac:dyDescent="0.25">
      <c r="AA228" t="e">
        <f>VLOOKUP(J228,Practice!$A$2:$F$41,6,0)</f>
        <v>#N/A</v>
      </c>
    </row>
    <row r="229" spans="27:27" x14ac:dyDescent="0.25">
      <c r="AA229" t="e">
        <f>VLOOKUP(J229,Practice!$A$2:$F$41,6,0)</f>
        <v>#N/A</v>
      </c>
    </row>
    <row r="230" spans="27:27" x14ac:dyDescent="0.25">
      <c r="AA230" t="e">
        <f>VLOOKUP(J230,Practice!$A$2:$F$41,6,0)</f>
        <v>#N/A</v>
      </c>
    </row>
    <row r="231" spans="27:27" x14ac:dyDescent="0.25">
      <c r="AA231" t="e">
        <f>VLOOKUP(J231,Practice!$A$2:$F$41,6,0)</f>
        <v>#N/A</v>
      </c>
    </row>
    <row r="232" spans="27:27" x14ac:dyDescent="0.25">
      <c r="AA232" t="e">
        <f>VLOOKUP(J232,Practice!$A$2:$F$41,6,0)</f>
        <v>#N/A</v>
      </c>
    </row>
    <row r="233" spans="27:27" x14ac:dyDescent="0.25">
      <c r="AA233" t="e">
        <f>VLOOKUP(J233,Practice!$A$2:$F$41,6,0)</f>
        <v>#N/A</v>
      </c>
    </row>
    <row r="234" spans="27:27" x14ac:dyDescent="0.25">
      <c r="AA234" t="e">
        <f>VLOOKUP(J234,Practice!$A$2:$F$41,6,0)</f>
        <v>#N/A</v>
      </c>
    </row>
    <row r="235" spans="27:27" x14ac:dyDescent="0.25">
      <c r="AA235" t="e">
        <f>VLOOKUP(J235,Practice!$A$2:$F$41,6,0)</f>
        <v>#N/A</v>
      </c>
    </row>
    <row r="236" spans="27:27" x14ac:dyDescent="0.25">
      <c r="AA236" t="e">
        <f>VLOOKUP(J236,Practice!$A$2:$F$41,6,0)</f>
        <v>#N/A</v>
      </c>
    </row>
    <row r="237" spans="27:27" x14ac:dyDescent="0.25">
      <c r="AA237" t="e">
        <f>VLOOKUP(J237,Practice!$A$2:$F$41,6,0)</f>
        <v>#N/A</v>
      </c>
    </row>
    <row r="238" spans="27:27" x14ac:dyDescent="0.25">
      <c r="AA238" t="e">
        <f>VLOOKUP(J238,Practice!$A$2:$F$41,6,0)</f>
        <v>#N/A</v>
      </c>
    </row>
    <row r="239" spans="27:27" x14ac:dyDescent="0.25">
      <c r="AA239" t="e">
        <f>VLOOKUP(J239,Practice!$A$2:$F$41,6,0)</f>
        <v>#N/A</v>
      </c>
    </row>
    <row r="240" spans="27:27" x14ac:dyDescent="0.25">
      <c r="AA240" t="e">
        <f>VLOOKUP(J240,Practice!$A$2:$F$41,6,0)</f>
        <v>#N/A</v>
      </c>
    </row>
    <row r="241" spans="27:27" x14ac:dyDescent="0.25">
      <c r="AA241" t="e">
        <f>VLOOKUP(J241,Practice!$A$2:$F$41,6,0)</f>
        <v>#N/A</v>
      </c>
    </row>
    <row r="242" spans="27:27" x14ac:dyDescent="0.25">
      <c r="AA242" t="e">
        <f>VLOOKUP(J242,Practice!$A$2:$F$41,6,0)</f>
        <v>#N/A</v>
      </c>
    </row>
    <row r="243" spans="27:27" x14ac:dyDescent="0.25">
      <c r="AA243" t="e">
        <f>VLOOKUP(J243,Practice!$A$2:$F$41,6,0)</f>
        <v>#N/A</v>
      </c>
    </row>
    <row r="244" spans="27:27" x14ac:dyDescent="0.25">
      <c r="AA244" t="e">
        <f>VLOOKUP(J244,Practice!$A$2:$F$41,6,0)</f>
        <v>#N/A</v>
      </c>
    </row>
    <row r="245" spans="27:27" x14ac:dyDescent="0.25">
      <c r="AA245" t="e">
        <f>VLOOKUP(J245,Practice!$A$2:$F$41,6,0)</f>
        <v>#N/A</v>
      </c>
    </row>
    <row r="246" spans="27:27" x14ac:dyDescent="0.25">
      <c r="AA246" t="e">
        <f>VLOOKUP(J246,Practice!$A$2:$F$41,6,0)</f>
        <v>#N/A</v>
      </c>
    </row>
    <row r="247" spans="27:27" x14ac:dyDescent="0.25">
      <c r="AA247" t="e">
        <f>VLOOKUP(J247,Practice!$A$2:$F$41,6,0)</f>
        <v>#N/A</v>
      </c>
    </row>
    <row r="248" spans="27:27" x14ac:dyDescent="0.25">
      <c r="AA248" t="e">
        <f>VLOOKUP(J248,Practice!$A$2:$F$41,6,0)</f>
        <v>#N/A</v>
      </c>
    </row>
    <row r="249" spans="27:27" x14ac:dyDescent="0.25">
      <c r="AA249" t="e">
        <f>VLOOKUP(J249,Practice!$A$2:$F$41,6,0)</f>
        <v>#N/A</v>
      </c>
    </row>
    <row r="250" spans="27:27" x14ac:dyDescent="0.25">
      <c r="AA250" t="e">
        <f>VLOOKUP(J250,Practice!$A$2:$F$41,6,0)</f>
        <v>#N/A</v>
      </c>
    </row>
    <row r="251" spans="27:27" x14ac:dyDescent="0.25">
      <c r="AA251" t="e">
        <f>VLOOKUP(J251,Practice!$A$2:$F$41,6,0)</f>
        <v>#N/A</v>
      </c>
    </row>
    <row r="252" spans="27:27" x14ac:dyDescent="0.25">
      <c r="AA252" t="e">
        <f>VLOOKUP(J252,Practice!$A$2:$F$41,6,0)</f>
        <v>#N/A</v>
      </c>
    </row>
    <row r="253" spans="27:27" x14ac:dyDescent="0.25">
      <c r="AA253" t="e">
        <f>VLOOKUP(J253,Practice!$A$2:$F$41,6,0)</f>
        <v>#N/A</v>
      </c>
    </row>
    <row r="254" spans="27:27" x14ac:dyDescent="0.25">
      <c r="AA254" t="e">
        <f>VLOOKUP(J254,Practice!$A$2:$F$41,6,0)</f>
        <v>#N/A</v>
      </c>
    </row>
    <row r="255" spans="27:27" x14ac:dyDescent="0.25">
      <c r="AA255" t="e">
        <f>VLOOKUP(J255,Practice!$A$2:$F$41,6,0)</f>
        <v>#N/A</v>
      </c>
    </row>
    <row r="256" spans="27:27" x14ac:dyDescent="0.25">
      <c r="AA256" t="e">
        <f>VLOOKUP(J256,Practice!$A$2:$F$41,6,0)</f>
        <v>#N/A</v>
      </c>
    </row>
    <row r="257" spans="27:27" x14ac:dyDescent="0.25">
      <c r="AA257" t="e">
        <f>VLOOKUP(J257,Practice!$A$2:$F$41,6,0)</f>
        <v>#N/A</v>
      </c>
    </row>
    <row r="258" spans="27:27" x14ac:dyDescent="0.25">
      <c r="AA258" t="e">
        <f>VLOOKUP(J258,Practice!$A$2:$F$41,6,0)</f>
        <v>#N/A</v>
      </c>
    </row>
    <row r="259" spans="27:27" x14ac:dyDescent="0.25">
      <c r="AA259" t="e">
        <f>VLOOKUP(J259,Practice!$A$2:$F$41,6,0)</f>
        <v>#N/A</v>
      </c>
    </row>
    <row r="260" spans="27:27" x14ac:dyDescent="0.25">
      <c r="AA260" t="e">
        <f>VLOOKUP(J260,Practice!$A$2:$F$41,6,0)</f>
        <v>#N/A</v>
      </c>
    </row>
    <row r="261" spans="27:27" x14ac:dyDescent="0.25">
      <c r="AA261" t="e">
        <f>VLOOKUP(J261,Practice!$A$2:$F$41,6,0)</f>
        <v>#N/A</v>
      </c>
    </row>
    <row r="262" spans="27:27" x14ac:dyDescent="0.25">
      <c r="AA262" t="e">
        <f>VLOOKUP(J262,Practice!$A$2:$F$41,6,0)</f>
        <v>#N/A</v>
      </c>
    </row>
    <row r="263" spans="27:27" x14ac:dyDescent="0.25">
      <c r="AA263" t="e">
        <f>VLOOKUP(J263,Practice!$A$2:$F$41,6,0)</f>
        <v>#N/A</v>
      </c>
    </row>
    <row r="264" spans="27:27" x14ac:dyDescent="0.25">
      <c r="AA264" t="e">
        <f>VLOOKUP(J264,Practice!$A$2:$F$41,6,0)</f>
        <v>#N/A</v>
      </c>
    </row>
    <row r="265" spans="27:27" x14ac:dyDescent="0.25">
      <c r="AA265" t="e">
        <f>VLOOKUP(J265,Practice!$A$2:$F$41,6,0)</f>
        <v>#N/A</v>
      </c>
    </row>
    <row r="266" spans="27:27" x14ac:dyDescent="0.25">
      <c r="AA266" t="e">
        <f>VLOOKUP(J266,Practice!$A$2:$F$41,6,0)</f>
        <v>#N/A</v>
      </c>
    </row>
    <row r="267" spans="27:27" x14ac:dyDescent="0.25">
      <c r="AA267" t="e">
        <f>VLOOKUP(J267,Practice!$A$2:$F$41,6,0)</f>
        <v>#N/A</v>
      </c>
    </row>
    <row r="268" spans="27:27" x14ac:dyDescent="0.25">
      <c r="AA268" t="e">
        <f>VLOOKUP(J268,Practice!$A$2:$F$41,6,0)</f>
        <v>#N/A</v>
      </c>
    </row>
    <row r="269" spans="27:27" x14ac:dyDescent="0.25">
      <c r="AA269" t="e">
        <f>VLOOKUP(J269,Practice!$A$2:$F$41,6,0)</f>
        <v>#N/A</v>
      </c>
    </row>
    <row r="270" spans="27:27" x14ac:dyDescent="0.25">
      <c r="AA270" t="e">
        <f>VLOOKUP(J270,Practice!$A$2:$F$41,6,0)</f>
        <v>#N/A</v>
      </c>
    </row>
    <row r="271" spans="27:27" x14ac:dyDescent="0.25">
      <c r="AA271" t="e">
        <f>VLOOKUP(J271,Practice!$A$2:$F$41,6,0)</f>
        <v>#N/A</v>
      </c>
    </row>
    <row r="272" spans="27:27" x14ac:dyDescent="0.25">
      <c r="AA272" t="e">
        <f>VLOOKUP(J272,Practice!$A$2:$F$41,6,0)</f>
        <v>#N/A</v>
      </c>
    </row>
    <row r="273" spans="27:27" x14ac:dyDescent="0.25">
      <c r="AA273" t="e">
        <f>VLOOKUP(J273,Practice!$A$2:$F$41,6,0)</f>
        <v>#N/A</v>
      </c>
    </row>
    <row r="274" spans="27:27" x14ac:dyDescent="0.25">
      <c r="AA274" t="e">
        <f>VLOOKUP(J274,Practice!$A$2:$F$41,6,0)</f>
        <v>#N/A</v>
      </c>
    </row>
    <row r="275" spans="27:27" x14ac:dyDescent="0.25">
      <c r="AA275" t="e">
        <f>VLOOKUP(J275,Practice!$A$2:$F$41,6,0)</f>
        <v>#N/A</v>
      </c>
    </row>
    <row r="276" spans="27:27" x14ac:dyDescent="0.25">
      <c r="AA276" t="e">
        <f>VLOOKUP(J276,Practice!$A$2:$F$41,6,0)</f>
        <v>#N/A</v>
      </c>
    </row>
    <row r="277" spans="27:27" x14ac:dyDescent="0.25">
      <c r="AA277" t="e">
        <f>VLOOKUP(J277,Practice!$A$2:$F$41,6,0)</f>
        <v>#N/A</v>
      </c>
    </row>
    <row r="278" spans="27:27" x14ac:dyDescent="0.25">
      <c r="AA278" t="e">
        <f>VLOOKUP(J278,Practice!$A$2:$F$41,6,0)</f>
        <v>#N/A</v>
      </c>
    </row>
    <row r="279" spans="27:27" x14ac:dyDescent="0.25">
      <c r="AA279" t="e">
        <f>VLOOKUP(J279,Practice!$A$2:$F$41,6,0)</f>
        <v>#N/A</v>
      </c>
    </row>
    <row r="280" spans="27:27" x14ac:dyDescent="0.25">
      <c r="AA280" t="e">
        <f>VLOOKUP(J280,Practice!$A$2:$F$41,6,0)</f>
        <v>#N/A</v>
      </c>
    </row>
    <row r="281" spans="27:27" x14ac:dyDescent="0.25">
      <c r="AA281" t="e">
        <f>VLOOKUP(J281,Practice!$A$2:$F$41,6,0)</f>
        <v>#N/A</v>
      </c>
    </row>
    <row r="282" spans="27:27" x14ac:dyDescent="0.25">
      <c r="AA282" t="e">
        <f>VLOOKUP(J282,Practice!$A$2:$F$41,6,0)</f>
        <v>#N/A</v>
      </c>
    </row>
    <row r="283" spans="27:27" x14ac:dyDescent="0.25">
      <c r="AA283" t="e">
        <f>VLOOKUP(J283,Practice!$A$2:$F$41,6,0)</f>
        <v>#N/A</v>
      </c>
    </row>
    <row r="284" spans="27:27" x14ac:dyDescent="0.25">
      <c r="AA284" t="e">
        <f>VLOOKUP(J284,Practice!$A$2:$F$41,6,0)</f>
        <v>#N/A</v>
      </c>
    </row>
    <row r="285" spans="27:27" x14ac:dyDescent="0.25">
      <c r="AA285" t="e">
        <f>VLOOKUP(J285,Practice!$A$2:$F$41,6,0)</f>
        <v>#N/A</v>
      </c>
    </row>
    <row r="286" spans="27:27" x14ac:dyDescent="0.25">
      <c r="AA286" t="e">
        <f>VLOOKUP(J286,Practice!$A$2:$F$41,6,0)</f>
        <v>#N/A</v>
      </c>
    </row>
    <row r="287" spans="27:27" x14ac:dyDescent="0.25">
      <c r="AA287" t="e">
        <f>VLOOKUP(J287,Practice!$A$2:$F$41,6,0)</f>
        <v>#N/A</v>
      </c>
    </row>
    <row r="288" spans="27:27" x14ac:dyDescent="0.25">
      <c r="AA288" t="e">
        <f>VLOOKUP(J288,Practice!$A$2:$F$41,6,0)</f>
        <v>#N/A</v>
      </c>
    </row>
    <row r="289" spans="27:27" x14ac:dyDescent="0.25">
      <c r="AA289" t="e">
        <f>VLOOKUP(J289,Practice!$A$2:$F$41,6,0)</f>
        <v>#N/A</v>
      </c>
    </row>
    <row r="290" spans="27:27" x14ac:dyDescent="0.25">
      <c r="AA290" t="e">
        <f>VLOOKUP(J290,Practice!$A$2:$F$41,6,0)</f>
        <v>#N/A</v>
      </c>
    </row>
    <row r="291" spans="27:27" x14ac:dyDescent="0.25">
      <c r="AA291" t="e">
        <f>VLOOKUP(J291,Practice!$A$2:$F$41,6,0)</f>
        <v>#N/A</v>
      </c>
    </row>
    <row r="292" spans="27:27" x14ac:dyDescent="0.25">
      <c r="AA292" t="e">
        <f>VLOOKUP(J292,Practice!$A$2:$F$41,6,0)</f>
        <v>#N/A</v>
      </c>
    </row>
    <row r="293" spans="27:27" x14ac:dyDescent="0.25">
      <c r="AA293" t="e">
        <f>VLOOKUP(J293,Practice!$A$2:$F$41,6,0)</f>
        <v>#N/A</v>
      </c>
    </row>
    <row r="294" spans="27:27" x14ac:dyDescent="0.25">
      <c r="AA294" t="e">
        <f>VLOOKUP(J294,Practice!$A$2:$F$41,6,0)</f>
        <v>#N/A</v>
      </c>
    </row>
    <row r="295" spans="27:27" x14ac:dyDescent="0.25">
      <c r="AA295" t="e">
        <f>VLOOKUP(J295,Practice!$A$2:$F$41,6,0)</f>
        <v>#N/A</v>
      </c>
    </row>
    <row r="296" spans="27:27" x14ac:dyDescent="0.25">
      <c r="AA296" t="e">
        <f>VLOOKUP(J296,Practice!$A$2:$F$41,6,0)</f>
        <v>#N/A</v>
      </c>
    </row>
    <row r="297" spans="27:27" x14ac:dyDescent="0.25">
      <c r="AA297" t="e">
        <f>VLOOKUP(J297,Practice!$A$2:$F$41,6,0)</f>
        <v>#N/A</v>
      </c>
    </row>
    <row r="298" spans="27:27" x14ac:dyDescent="0.25">
      <c r="AA298" t="e">
        <f>VLOOKUP(J298,Practice!$A$2:$F$41,6,0)</f>
        <v>#N/A</v>
      </c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2">
    <tabColor rgb="FFC00000"/>
  </sheetPr>
  <dimension ref="A1:I14"/>
  <sheetViews>
    <sheetView workbookViewId="0">
      <selection activeCell="G16" sqref="G16"/>
    </sheetView>
  </sheetViews>
  <sheetFormatPr defaultRowHeight="15" x14ac:dyDescent="0.25"/>
  <cols>
    <col min="1" max="1" width="13.42578125" bestFit="1" customWidth="1"/>
    <col min="3" max="3" width="18" bestFit="1" customWidth="1"/>
    <col min="5" max="5" width="14.42578125" bestFit="1" customWidth="1"/>
    <col min="6" max="6" width="10.7109375" bestFit="1" customWidth="1"/>
    <col min="9" max="9" width="10.7109375" bestFit="1" customWidth="1"/>
  </cols>
  <sheetData>
    <row r="1" spans="1:9" ht="15.75" thickBot="1" x14ac:dyDescent="0.3">
      <c r="A1" s="1"/>
      <c r="B1" s="1" t="s">
        <v>0</v>
      </c>
      <c r="C1" s="2" t="s">
        <v>1</v>
      </c>
      <c r="D1" s="3"/>
      <c r="E1" s="1" t="s">
        <v>2</v>
      </c>
      <c r="F1" s="1" t="s">
        <v>3</v>
      </c>
    </row>
    <row r="2" spans="1:9" ht="15.75" thickBot="1" x14ac:dyDescent="0.3">
      <c r="A2" s="4" t="s">
        <v>4</v>
      </c>
      <c r="B2" s="5" t="s">
        <v>5</v>
      </c>
      <c r="C2" s="6"/>
      <c r="E2" s="7" t="s">
        <v>6</v>
      </c>
      <c r="F2" s="8">
        <v>44743</v>
      </c>
      <c r="H2" t="s">
        <v>12</v>
      </c>
      <c r="I2" s="44">
        <f>VLOOKUP($H$2,$E$2:$F$5,2,0)</f>
        <v>45017</v>
      </c>
    </row>
    <row r="3" spans="1:9" ht="15.75" thickBot="1" x14ac:dyDescent="0.3">
      <c r="A3" s="9" t="s">
        <v>7</v>
      </c>
      <c r="B3" s="5" t="s">
        <v>0</v>
      </c>
      <c r="C3" s="6"/>
      <c r="E3" s="7" t="s">
        <v>8</v>
      </c>
      <c r="F3" s="8">
        <v>44835</v>
      </c>
    </row>
    <row r="4" spans="1:9" ht="15.75" thickBot="1" x14ac:dyDescent="0.3">
      <c r="A4" s="9" t="s">
        <v>9</v>
      </c>
      <c r="B4" s="10">
        <v>1</v>
      </c>
      <c r="D4" s="11"/>
      <c r="E4" s="7" t="s">
        <v>10</v>
      </c>
      <c r="F4" s="8">
        <v>44927</v>
      </c>
    </row>
    <row r="5" spans="1:9" ht="15.75" thickBot="1" x14ac:dyDescent="0.3">
      <c r="A5" s="9" t="s">
        <v>11</v>
      </c>
      <c r="B5" s="12">
        <v>3</v>
      </c>
      <c r="C5" s="6"/>
      <c r="D5" s="11"/>
      <c r="E5" s="7" t="s">
        <v>12</v>
      </c>
      <c r="F5" s="8">
        <v>45017</v>
      </c>
    </row>
    <row r="6" spans="1:9" x14ac:dyDescent="0.25">
      <c r="A6" s="13" t="s">
        <v>13</v>
      </c>
      <c r="B6" s="14" t="str">
        <f>IF(B2="N","BLANK!","'"&amp;B3&amp;"'!")</f>
        <v>'DATA'!</v>
      </c>
      <c r="C6" s="15" t="str">
        <f ca="1">$B$6&amp;ADDRESS(1,1)&amp;":"&amp;ADDRESS(B7,B8)</f>
        <v>'DATA'!$A$1:$AA$170</v>
      </c>
      <c r="E6" s="16"/>
      <c r="F6" s="17"/>
    </row>
    <row r="7" spans="1:9" x14ac:dyDescent="0.25">
      <c r="A7" s="13" t="s">
        <v>14</v>
      </c>
      <c r="B7" s="11">
        <f t="array" aca="1" ref="B7" ca="1">MAX(IF(NOT(ISBLANK(INDIRECT(B6&amp;"A1:A50000"))),ROW($A$1:$A$49990),0))</f>
        <v>170</v>
      </c>
      <c r="C7" s="6"/>
      <c r="D7" s="11"/>
      <c r="E7" s="16"/>
      <c r="F7" s="17"/>
    </row>
    <row r="8" spans="1:9" ht="15.75" thickBot="1" x14ac:dyDescent="0.3">
      <c r="A8" s="13" t="s">
        <v>15</v>
      </c>
      <c r="B8" s="11">
        <f ca="1">COUNTA(INDIRECT(B6&amp;B4&amp;":"&amp;B4))</f>
        <v>27</v>
      </c>
      <c r="C8" s="6"/>
      <c r="D8" s="11"/>
      <c r="E8" s="16"/>
      <c r="F8" s="17"/>
    </row>
    <row r="9" spans="1:9" ht="15.75" thickBot="1" x14ac:dyDescent="0.3">
      <c r="A9" s="18" t="s">
        <v>16</v>
      </c>
      <c r="B9" s="10">
        <v>10</v>
      </c>
      <c r="C9" s="15" t="str">
        <f ca="1">$B$6&amp;ADDRESS(1,B9)&amp;":"&amp;ADDRESS($B$7,B9)</f>
        <v>'DATA'!$J$1:$J$170</v>
      </c>
      <c r="E9" s="16"/>
      <c r="F9" s="17"/>
    </row>
    <row r="10" spans="1:9" ht="15.75" thickBot="1" x14ac:dyDescent="0.3">
      <c r="A10" s="19" t="s">
        <v>17</v>
      </c>
      <c r="B10" s="10">
        <v>1</v>
      </c>
      <c r="C10" s="15" t="str">
        <f ca="1">$B$6&amp;ADDRESS(1,B10)&amp;":"&amp;ADDRESS($B$7,B10)</f>
        <v>'DATA'!$A$1:$A$170</v>
      </c>
      <c r="E10" s="16"/>
      <c r="F10" s="17"/>
    </row>
    <row r="11" spans="1:9" ht="15.75" thickBot="1" x14ac:dyDescent="0.3">
      <c r="A11" s="18" t="s">
        <v>18</v>
      </c>
      <c r="B11" s="14" t="s">
        <v>19</v>
      </c>
      <c r="C11" s="15" t="str">
        <f ca="1">$B$6&amp;ADDRESS(B4,1)&amp;":"&amp;ADDRESS(B4,B8)</f>
        <v>'DATA'!$A$1:$AA$1</v>
      </c>
      <c r="E11" s="16"/>
      <c r="F11" s="17"/>
    </row>
    <row r="12" spans="1:9" ht="15.75" thickBot="1" x14ac:dyDescent="0.3">
      <c r="A12" s="19" t="s">
        <v>20</v>
      </c>
      <c r="B12" s="10">
        <v>2</v>
      </c>
      <c r="C12" s="15" t="str">
        <f ca="1">$B$6&amp;ADDRESS(1,B12)&amp;":"&amp;ADDRESS($B$7,B12)</f>
        <v>'DATA'!$B$1:$B$170</v>
      </c>
      <c r="E12" s="16"/>
      <c r="F12" s="17"/>
    </row>
    <row r="13" spans="1:9" x14ac:dyDescent="0.25">
      <c r="A13" s="160" t="s">
        <v>191</v>
      </c>
      <c r="B13" s="161">
        <f ca="1">B8</f>
        <v>27</v>
      </c>
      <c r="C13" s="15" t="str">
        <f ca="1">$B$6&amp;ADDRESS(1,B13)&amp;":"&amp;ADDRESS($B$7,B13)</f>
        <v>'DATA'!$AA$1:$AA$170</v>
      </c>
      <c r="E13" s="16"/>
      <c r="F13" s="17"/>
    </row>
    <row r="14" spans="1:9" x14ac:dyDescent="0.25">
      <c r="C14" s="6"/>
      <c r="E14" s="16"/>
      <c r="F14" s="20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3">
    <tabColor rgb="FFC00000"/>
  </sheetPr>
  <dimension ref="A1:O48"/>
  <sheetViews>
    <sheetView topLeftCell="A2" workbookViewId="0">
      <selection activeCell="F30" sqref="F30"/>
    </sheetView>
  </sheetViews>
  <sheetFormatPr defaultRowHeight="15" x14ac:dyDescent="0.25"/>
  <cols>
    <col min="1" max="1" width="11.42578125" bestFit="1" customWidth="1"/>
    <col min="2" max="2" width="40.28515625" bestFit="1" customWidth="1"/>
    <col min="3" max="3" width="9" bestFit="1" customWidth="1"/>
    <col min="4" max="4" width="5.85546875" bestFit="1" customWidth="1"/>
    <col min="5" max="5" width="8.7109375" bestFit="1" customWidth="1"/>
    <col min="14" max="14" width="52.5703125" bestFit="1" customWidth="1"/>
  </cols>
  <sheetData>
    <row r="1" spans="1:15" ht="30.75" thickBot="1" x14ac:dyDescent="0.3">
      <c r="A1" s="21" t="s">
        <v>19</v>
      </c>
      <c r="B1" s="21" t="s">
        <v>21</v>
      </c>
      <c r="C1" s="21" t="s">
        <v>22</v>
      </c>
      <c r="D1" s="21" t="s">
        <v>23</v>
      </c>
      <c r="E1" s="21" t="s">
        <v>24</v>
      </c>
      <c r="F1" s="21" t="s">
        <v>189</v>
      </c>
    </row>
    <row r="2" spans="1:15" ht="30.75" thickBot="1" x14ac:dyDescent="0.3">
      <c r="A2" s="22" t="s">
        <v>25</v>
      </c>
      <c r="B2" s="23" t="s">
        <v>26</v>
      </c>
      <c r="E2" s="23" t="s">
        <v>27</v>
      </c>
      <c r="F2" t="s">
        <v>5</v>
      </c>
      <c r="G2">
        <f>COUNTIF(F2:F41,"N")</f>
        <v>22</v>
      </c>
      <c r="N2" s="382" t="s">
        <v>210</v>
      </c>
    </row>
    <row r="3" spans="1:15" ht="15.75" thickBot="1" x14ac:dyDescent="0.3">
      <c r="A3" s="22" t="s">
        <v>28</v>
      </c>
      <c r="B3" s="23" t="s">
        <v>29</v>
      </c>
      <c r="E3" s="23" t="s">
        <v>27</v>
      </c>
      <c r="F3" t="s">
        <v>5</v>
      </c>
      <c r="M3" s="22" t="s">
        <v>35</v>
      </c>
      <c r="N3" s="383" t="s">
        <v>213</v>
      </c>
      <c r="O3" t="s">
        <v>34</v>
      </c>
    </row>
    <row r="4" spans="1:15" ht="15.75" thickBot="1" x14ac:dyDescent="0.3">
      <c r="A4" s="22" t="s">
        <v>30</v>
      </c>
      <c r="B4" s="23" t="s">
        <v>31</v>
      </c>
      <c r="E4" s="23" t="s">
        <v>27</v>
      </c>
      <c r="F4" s="385" t="s">
        <v>5</v>
      </c>
      <c r="G4">
        <f>COUNTIF(F2:F41,"Y")</f>
        <v>18</v>
      </c>
      <c r="M4" s="22" t="s">
        <v>25</v>
      </c>
      <c r="N4" s="383" t="s">
        <v>26</v>
      </c>
      <c r="O4" t="s">
        <v>27</v>
      </c>
    </row>
    <row r="5" spans="1:15" ht="15.75" thickBot="1" x14ac:dyDescent="0.3">
      <c r="A5" s="22" t="s">
        <v>32</v>
      </c>
      <c r="B5" s="23" t="s">
        <v>33</v>
      </c>
      <c r="E5" s="23" t="s">
        <v>34</v>
      </c>
      <c r="F5" t="s">
        <v>190</v>
      </c>
      <c r="M5" s="22" t="s">
        <v>28</v>
      </c>
      <c r="N5" s="383" t="s">
        <v>29</v>
      </c>
      <c r="O5" t="s">
        <v>27</v>
      </c>
    </row>
    <row r="6" spans="1:15" ht="15.75" thickBot="1" x14ac:dyDescent="0.3">
      <c r="A6" s="22" t="s">
        <v>35</v>
      </c>
      <c r="B6" s="23" t="s">
        <v>36</v>
      </c>
      <c r="E6" s="23" t="s">
        <v>34</v>
      </c>
      <c r="F6" t="s">
        <v>5</v>
      </c>
      <c r="M6" t="s">
        <v>110</v>
      </c>
      <c r="N6" s="383" t="s">
        <v>212</v>
      </c>
      <c r="O6" t="s">
        <v>27</v>
      </c>
    </row>
    <row r="7" spans="1:15" ht="15.75" thickBot="1" x14ac:dyDescent="0.3">
      <c r="A7" s="22" t="s">
        <v>37</v>
      </c>
      <c r="B7" s="23" t="s">
        <v>38</v>
      </c>
      <c r="E7" s="23" t="s">
        <v>27</v>
      </c>
      <c r="F7" t="s">
        <v>5</v>
      </c>
      <c r="M7" s="22" t="s">
        <v>37</v>
      </c>
      <c r="N7" s="383" t="s">
        <v>217</v>
      </c>
      <c r="O7" t="s">
        <v>27</v>
      </c>
    </row>
    <row r="8" spans="1:15" ht="15.75" thickBot="1" x14ac:dyDescent="0.3">
      <c r="A8" s="22" t="s">
        <v>39</v>
      </c>
      <c r="B8" s="23" t="s">
        <v>40</v>
      </c>
      <c r="E8" s="23" t="s">
        <v>34</v>
      </c>
      <c r="F8" t="s">
        <v>5</v>
      </c>
      <c r="M8" s="22" t="s">
        <v>30</v>
      </c>
      <c r="N8" s="383" t="s">
        <v>31</v>
      </c>
      <c r="O8" t="s">
        <v>27</v>
      </c>
    </row>
    <row r="9" spans="1:15" ht="15.75" thickBot="1" x14ac:dyDescent="0.3">
      <c r="A9" s="22" t="s">
        <v>41</v>
      </c>
      <c r="B9" s="23" t="s">
        <v>42</v>
      </c>
      <c r="E9" s="23" t="s">
        <v>43</v>
      </c>
      <c r="F9" t="s">
        <v>190</v>
      </c>
      <c r="M9" s="22" t="s">
        <v>51</v>
      </c>
      <c r="N9" s="383" t="s">
        <v>52</v>
      </c>
      <c r="O9" t="s">
        <v>46</v>
      </c>
    </row>
    <row r="10" spans="1:15" ht="15.75" thickBot="1" x14ac:dyDescent="0.3">
      <c r="A10" s="22" t="s">
        <v>44</v>
      </c>
      <c r="B10" s="23" t="s">
        <v>45</v>
      </c>
      <c r="E10" s="23" t="s">
        <v>46</v>
      </c>
      <c r="F10" t="s">
        <v>5</v>
      </c>
      <c r="M10" s="22" t="s">
        <v>70</v>
      </c>
      <c r="N10" s="383" t="s">
        <v>216</v>
      </c>
      <c r="O10" t="s">
        <v>46</v>
      </c>
    </row>
    <row r="11" spans="1:15" ht="15.75" thickBot="1" x14ac:dyDescent="0.3">
      <c r="A11" s="22" t="s">
        <v>47</v>
      </c>
      <c r="B11" s="23" t="s">
        <v>48</v>
      </c>
      <c r="E11" s="23" t="s">
        <v>43</v>
      </c>
      <c r="F11" t="s">
        <v>190</v>
      </c>
      <c r="M11" s="22" t="s">
        <v>66</v>
      </c>
      <c r="N11" s="383" t="s">
        <v>215</v>
      </c>
      <c r="O11" t="s">
        <v>55</v>
      </c>
    </row>
    <row r="12" spans="1:15" ht="15.75" thickBot="1" x14ac:dyDescent="0.3">
      <c r="A12" s="22" t="s">
        <v>49</v>
      </c>
      <c r="B12" s="23" t="s">
        <v>50</v>
      </c>
      <c r="E12" s="23" t="s">
        <v>46</v>
      </c>
      <c r="F12" t="s">
        <v>190</v>
      </c>
      <c r="M12" s="22" t="s">
        <v>78</v>
      </c>
      <c r="N12" s="383" t="s">
        <v>211</v>
      </c>
      <c r="O12" t="s">
        <v>80</v>
      </c>
    </row>
    <row r="13" spans="1:15" ht="15.75" thickBot="1" x14ac:dyDescent="0.3">
      <c r="A13" s="22" t="s">
        <v>51</v>
      </c>
      <c r="B13" s="23" t="s">
        <v>52</v>
      </c>
      <c r="E13" s="23" t="s">
        <v>46</v>
      </c>
      <c r="F13" t="s">
        <v>5</v>
      </c>
      <c r="M13" s="22" t="s">
        <v>83</v>
      </c>
      <c r="N13" s="384" t="s">
        <v>214</v>
      </c>
      <c r="O13" t="s">
        <v>80</v>
      </c>
    </row>
    <row r="14" spans="1:15" ht="15.75" thickBot="1" x14ac:dyDescent="0.3">
      <c r="A14" s="22" t="s">
        <v>53</v>
      </c>
      <c r="B14" s="23" t="s">
        <v>54</v>
      </c>
      <c r="E14" s="23" t="s">
        <v>55</v>
      </c>
      <c r="F14" t="s">
        <v>5</v>
      </c>
      <c r="M14" s="22" t="s">
        <v>89</v>
      </c>
      <c r="N14" s="383" t="s">
        <v>218</v>
      </c>
      <c r="O14" t="s">
        <v>91</v>
      </c>
    </row>
    <row r="15" spans="1:15" x14ac:dyDescent="0.25">
      <c r="A15" s="22" t="s">
        <v>56</v>
      </c>
      <c r="B15" s="23" t="s">
        <v>57</v>
      </c>
      <c r="E15" s="23" t="s">
        <v>46</v>
      </c>
      <c r="F15" t="s">
        <v>190</v>
      </c>
    </row>
    <row r="16" spans="1:15" x14ac:dyDescent="0.25">
      <c r="A16" s="22" t="s">
        <v>58</v>
      </c>
      <c r="B16" s="23" t="s">
        <v>59</v>
      </c>
      <c r="E16" s="23" t="s">
        <v>55</v>
      </c>
      <c r="F16" t="s">
        <v>190</v>
      </c>
    </row>
    <row r="17" spans="1:6" x14ac:dyDescent="0.25">
      <c r="A17" s="22" t="s">
        <v>60</v>
      </c>
      <c r="B17" s="23" t="s">
        <v>61</v>
      </c>
      <c r="E17" s="23" t="s">
        <v>55</v>
      </c>
      <c r="F17" t="s">
        <v>190</v>
      </c>
    </row>
    <row r="18" spans="1:6" x14ac:dyDescent="0.25">
      <c r="A18" s="22" t="s">
        <v>62</v>
      </c>
      <c r="B18" s="23" t="s">
        <v>63</v>
      </c>
      <c r="E18" s="23" t="s">
        <v>46</v>
      </c>
      <c r="F18" t="s">
        <v>190</v>
      </c>
    </row>
    <row r="19" spans="1:6" x14ac:dyDescent="0.25">
      <c r="A19" s="22" t="s">
        <v>64</v>
      </c>
      <c r="B19" s="23" t="s">
        <v>65</v>
      </c>
      <c r="E19" s="23" t="s">
        <v>55</v>
      </c>
      <c r="F19" t="s">
        <v>190</v>
      </c>
    </row>
    <row r="20" spans="1:6" x14ac:dyDescent="0.25">
      <c r="A20" s="22" t="s">
        <v>66</v>
      </c>
      <c r="B20" s="23" t="s">
        <v>67</v>
      </c>
      <c r="E20" s="23" t="s">
        <v>55</v>
      </c>
      <c r="F20" t="s">
        <v>5</v>
      </c>
    </row>
    <row r="21" spans="1:6" x14ac:dyDescent="0.25">
      <c r="A21" s="22" t="s">
        <v>68</v>
      </c>
      <c r="B21" s="23" t="s">
        <v>69</v>
      </c>
      <c r="E21" s="23" t="s">
        <v>55</v>
      </c>
      <c r="F21" t="s">
        <v>190</v>
      </c>
    </row>
    <row r="22" spans="1:6" x14ac:dyDescent="0.25">
      <c r="A22" s="22" t="s">
        <v>70</v>
      </c>
      <c r="B22" s="23" t="s">
        <v>71</v>
      </c>
      <c r="E22" s="23" t="s">
        <v>46</v>
      </c>
      <c r="F22" t="s">
        <v>5</v>
      </c>
    </row>
    <row r="23" spans="1:6" x14ac:dyDescent="0.25">
      <c r="A23" s="22" t="s">
        <v>72</v>
      </c>
      <c r="B23" s="23" t="s">
        <v>73</v>
      </c>
      <c r="E23" s="23" t="s">
        <v>43</v>
      </c>
      <c r="F23" t="s">
        <v>190</v>
      </c>
    </row>
    <row r="24" spans="1:6" x14ac:dyDescent="0.25">
      <c r="A24" s="22" t="s">
        <v>74</v>
      </c>
      <c r="B24" s="23" t="s">
        <v>75</v>
      </c>
      <c r="E24" s="23" t="s">
        <v>43</v>
      </c>
      <c r="F24" t="s">
        <v>190</v>
      </c>
    </row>
    <row r="25" spans="1:6" x14ac:dyDescent="0.25">
      <c r="A25" s="22" t="s">
        <v>76</v>
      </c>
      <c r="B25" s="23" t="s">
        <v>77</v>
      </c>
      <c r="E25" s="23" t="s">
        <v>46</v>
      </c>
      <c r="F25" t="s">
        <v>5</v>
      </c>
    </row>
    <row r="26" spans="1:6" x14ac:dyDescent="0.25">
      <c r="A26" s="22" t="s">
        <v>78</v>
      </c>
      <c r="B26" s="23" t="s">
        <v>79</v>
      </c>
      <c r="E26" s="23" t="s">
        <v>80</v>
      </c>
      <c r="F26" t="s">
        <v>5</v>
      </c>
    </row>
    <row r="27" spans="1:6" x14ac:dyDescent="0.25">
      <c r="A27" s="22" t="s">
        <v>81</v>
      </c>
      <c r="B27" t="s">
        <v>82</v>
      </c>
      <c r="E27" s="23" t="s">
        <v>80</v>
      </c>
      <c r="F27" t="s">
        <v>190</v>
      </c>
    </row>
    <row r="28" spans="1:6" x14ac:dyDescent="0.25">
      <c r="A28" s="22" t="s">
        <v>83</v>
      </c>
      <c r="B28" s="23" t="s">
        <v>84</v>
      </c>
      <c r="E28" s="23" t="s">
        <v>80</v>
      </c>
      <c r="F28" t="s">
        <v>5</v>
      </c>
    </row>
    <row r="29" spans="1:6" x14ac:dyDescent="0.25">
      <c r="A29" s="22" t="s">
        <v>85</v>
      </c>
      <c r="B29" s="23" t="s">
        <v>86</v>
      </c>
      <c r="E29" s="23" t="s">
        <v>34</v>
      </c>
      <c r="F29" t="s">
        <v>5</v>
      </c>
    </row>
    <row r="30" spans="1:6" x14ac:dyDescent="0.25">
      <c r="A30" s="22" t="s">
        <v>87</v>
      </c>
      <c r="B30" s="23" t="s">
        <v>88</v>
      </c>
      <c r="E30" s="23" t="s">
        <v>80</v>
      </c>
      <c r="F30" t="s">
        <v>190</v>
      </c>
    </row>
    <row r="31" spans="1:6" x14ac:dyDescent="0.25">
      <c r="A31" s="22" t="s">
        <v>89</v>
      </c>
      <c r="B31" s="23" t="s">
        <v>90</v>
      </c>
      <c r="E31" s="23" t="s">
        <v>91</v>
      </c>
      <c r="F31" t="s">
        <v>5</v>
      </c>
    </row>
    <row r="32" spans="1:6" x14ac:dyDescent="0.25">
      <c r="A32" s="22" t="s">
        <v>92</v>
      </c>
      <c r="B32" s="23" t="s">
        <v>93</v>
      </c>
      <c r="E32" s="23" t="s">
        <v>34</v>
      </c>
      <c r="F32" t="s">
        <v>190</v>
      </c>
    </row>
    <row r="33" spans="1:6" x14ac:dyDescent="0.25">
      <c r="A33" s="22" t="s">
        <v>94</v>
      </c>
      <c r="B33" s="23" t="s">
        <v>95</v>
      </c>
      <c r="E33" s="23" t="s">
        <v>91</v>
      </c>
      <c r="F33" t="s">
        <v>190</v>
      </c>
    </row>
    <row r="34" spans="1:6" x14ac:dyDescent="0.25">
      <c r="A34" s="22" t="s">
        <v>96</v>
      </c>
      <c r="B34" s="23" t="s">
        <v>97</v>
      </c>
      <c r="E34" s="23" t="s">
        <v>91</v>
      </c>
      <c r="F34" t="s">
        <v>5</v>
      </c>
    </row>
    <row r="35" spans="1:6" x14ac:dyDescent="0.25">
      <c r="A35" s="22" t="s">
        <v>98</v>
      </c>
      <c r="B35" s="23" t="s">
        <v>99</v>
      </c>
      <c r="E35" s="23" t="s">
        <v>91</v>
      </c>
      <c r="F35" t="s">
        <v>190</v>
      </c>
    </row>
    <row r="36" spans="1:6" x14ac:dyDescent="0.25">
      <c r="A36" s="22" t="s">
        <v>100</v>
      </c>
      <c r="B36" s="23" t="s">
        <v>101</v>
      </c>
      <c r="E36" s="23" t="s">
        <v>34</v>
      </c>
      <c r="F36" t="s">
        <v>190</v>
      </c>
    </row>
    <row r="37" spans="1:6" x14ac:dyDescent="0.25">
      <c r="A37" s="22" t="s">
        <v>102</v>
      </c>
      <c r="B37" s="23" t="s">
        <v>103</v>
      </c>
      <c r="E37" s="23" t="s">
        <v>91</v>
      </c>
      <c r="F37" t="s">
        <v>190</v>
      </c>
    </row>
    <row r="38" spans="1:6" x14ac:dyDescent="0.25">
      <c r="A38" t="s">
        <v>104</v>
      </c>
      <c r="B38" s="23" t="s">
        <v>105</v>
      </c>
      <c r="E38" s="23" t="s">
        <v>34</v>
      </c>
      <c r="F38" t="s">
        <v>190</v>
      </c>
    </row>
    <row r="39" spans="1:6" x14ac:dyDescent="0.25">
      <c r="A39" t="s">
        <v>106</v>
      </c>
      <c r="B39" s="23" t="s">
        <v>107</v>
      </c>
      <c r="E39" s="23" t="s">
        <v>80</v>
      </c>
      <c r="F39" t="s">
        <v>190</v>
      </c>
    </row>
    <row r="40" spans="1:6" x14ac:dyDescent="0.25">
      <c r="A40" t="s">
        <v>108</v>
      </c>
      <c r="B40" s="23" t="s">
        <v>109</v>
      </c>
      <c r="E40" s="23" t="s">
        <v>34</v>
      </c>
      <c r="F40" t="s">
        <v>190</v>
      </c>
    </row>
    <row r="41" spans="1:6" x14ac:dyDescent="0.25">
      <c r="A41" t="s">
        <v>110</v>
      </c>
      <c r="B41" t="s">
        <v>111</v>
      </c>
      <c r="E41" t="s">
        <v>27</v>
      </c>
      <c r="F41" t="s">
        <v>5</v>
      </c>
    </row>
    <row r="42" spans="1:6" x14ac:dyDescent="0.25">
      <c r="A42" t="s">
        <v>34</v>
      </c>
      <c r="B42" t="s">
        <v>158</v>
      </c>
      <c r="E42" s="23" t="s">
        <v>34</v>
      </c>
    </row>
    <row r="43" spans="1:6" x14ac:dyDescent="0.25">
      <c r="A43" t="s">
        <v>27</v>
      </c>
      <c r="B43" t="s">
        <v>159</v>
      </c>
      <c r="E43" s="23" t="s">
        <v>27</v>
      </c>
    </row>
    <row r="44" spans="1:6" x14ac:dyDescent="0.25">
      <c r="A44" t="s">
        <v>43</v>
      </c>
      <c r="B44" t="s">
        <v>160</v>
      </c>
      <c r="E44" s="23" t="s">
        <v>43</v>
      </c>
    </row>
    <row r="45" spans="1:6" x14ac:dyDescent="0.25">
      <c r="A45" t="s">
        <v>46</v>
      </c>
      <c r="B45" t="s">
        <v>161</v>
      </c>
      <c r="E45" s="23" t="s">
        <v>46</v>
      </c>
    </row>
    <row r="46" spans="1:6" x14ac:dyDescent="0.25">
      <c r="A46" t="s">
        <v>55</v>
      </c>
      <c r="B46" t="s">
        <v>162</v>
      </c>
      <c r="E46" s="23" t="s">
        <v>55</v>
      </c>
    </row>
    <row r="47" spans="1:6" x14ac:dyDescent="0.25">
      <c r="A47" t="s">
        <v>80</v>
      </c>
      <c r="B47" t="s">
        <v>163</v>
      </c>
      <c r="E47" s="23" t="s">
        <v>80</v>
      </c>
    </row>
    <row r="48" spans="1:6" x14ac:dyDescent="0.25">
      <c r="A48" t="s">
        <v>91</v>
      </c>
      <c r="B48" t="s">
        <v>164</v>
      </c>
      <c r="E48" s="23" t="s">
        <v>91</v>
      </c>
    </row>
  </sheetData>
  <sortState xmlns:xlrd2="http://schemas.microsoft.com/office/spreadsheetml/2017/richdata2" ref="M3:O14">
    <sortCondition ref="O3:O14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8A7E906B-7758-4277-8D9A-8A95EDEA7BF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DA955A-D5AE-4352-B135-DD9970DD9767}">
  <ds:schemaRefs>
    <ds:schemaRef ds:uri="http://schemas.microsoft.com/office/2006/metadata/properties"/>
    <ds:schemaRef ds:uri="http://schemas.microsoft.com/office/infopath/2007/PartnerControls"/>
    <ds:schemaRef ds:uri="d5efd484-15aa-41a0-83f6-0646502cb6d6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B96E2FBC-82D2-4DAA-BD0F-B8A4003C37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2A14776B-5118-4E1C-B93E-B1A4F5FB8304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Q Summary</vt:lpstr>
      <vt:lpstr>C &amp; G Screening (Ex15-24y) </vt:lpstr>
      <vt:lpstr>C &amp; G Screening (15 - 24y)</vt:lpstr>
      <vt:lpstr>HIV, Hep B,Syphil Screening</vt:lpstr>
      <vt:lpstr>Hep B Vaccine &amp; Post-Vacc test</vt:lpstr>
      <vt:lpstr>STI dx Pt notification &amp; Ref</vt:lpstr>
      <vt:lpstr>Chlamydia dx, Pt Notif &amp; follow</vt:lpstr>
      <vt:lpstr>HIV dx, Pt Notif &amp; referral</vt:lpstr>
      <vt:lpstr>Herpes-Warts dx, Pt notif &amp; ref</vt:lpstr>
      <vt:lpstr>Implant insert &amp; Removal</vt:lpstr>
      <vt:lpstr>IUCD-Mirena-Jaydess insert &amp;rem</vt:lpstr>
      <vt:lpstr>Condom Issued</vt:lpstr>
      <vt:lpstr>Data</vt:lpstr>
      <vt:lpstr>Control</vt:lpstr>
      <vt:lpstr>Practice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setup</dc:creator>
  <cp:lastModifiedBy>Thomas Bradshaw</cp:lastModifiedBy>
  <cp:lastPrinted>2019-07-26T15:29:24Z</cp:lastPrinted>
  <dcterms:created xsi:type="dcterms:W3CDTF">2019-07-26T14:33:03Z</dcterms:created>
  <dcterms:modified xsi:type="dcterms:W3CDTF">2023-04-18T09:57:02Z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