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2.xml" ContentType="application/vnd.openxmlformats-officedocument.drawing+xml"/>
  <Override PartName="/xl/activeX/activeX4.xml" ContentType="application/vnd.ms-office.activeX+xml"/>
  <Override PartName="/xl/activeX/activeX4.bin" ContentType="application/vnd.ms-office.activeX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ml.chartshapes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7.xml" ContentType="application/vnd.openxmlformats-officedocument.drawingml.chartshape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 codeName="ThisWorkbook"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WF/SMI Physical HC/"/>
    </mc:Choice>
  </mc:AlternateContent>
  <xr:revisionPtr revIDLastSave="440" documentId="11_07D85AF9C73AD2FFDBC86363607CC60C7439A991" xr6:coauthVersionLast="47" xr6:coauthVersionMax="47" xr10:uidLastSave="{FDCB790B-88FA-43AF-9DA5-DFA3C2A34955}"/>
  <bookViews>
    <workbookView xWindow="-120" yWindow="-120" windowWidth="29040" windowHeight="15840" xr2:uid="{00000000-000D-0000-FFFF-FFFF00000000}"/>
  </bookViews>
  <sheets>
    <sheet name="Home" sheetId="6" r:id="rId1"/>
    <sheet name="Details" sheetId="4" r:id="rId2"/>
    <sheet name="TREND" sheetId="7" state="hidden" r:id="rId3"/>
    <sheet name="Chart" sheetId="9" state="hidden" r:id="rId4"/>
    <sheet name="WF_AVERAGE" sheetId="8" state="hidden" r:id="rId5"/>
    <sheet name="PRACTICE" sheetId="2" state="hidden" r:id="rId6"/>
    <sheet name="Control" sheetId="5" state="hidden" r:id="rId7"/>
    <sheet name="Sheet1" sheetId="10" state="hidden" r:id="rId8"/>
    <sheet name="SMI_PHC" sheetId="12" state="hidden" r:id="rId9"/>
  </sheets>
  <definedNames>
    <definedName name="ExternalData_1" localSheetId="8" hidden="1">SMI_PHC!$A$1:$S$961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4" i="9" l="1"/>
  <c r="D6" i="6" l="1"/>
  <c r="S9" i="6" l="1"/>
  <c r="B75" i="9"/>
  <c r="D80" i="9"/>
  <c r="A73" i="9"/>
  <c r="C2" i="8"/>
  <c r="K9" i="6"/>
  <c r="B48" i="9"/>
  <c r="E3" i="2"/>
  <c r="L6" i="6" s="1"/>
  <c r="D53" i="9"/>
  <c r="A46" i="9" l="1"/>
  <c r="C9" i="6" l="1"/>
  <c r="C4" i="7"/>
  <c r="B17" i="9"/>
  <c r="C1" i="9"/>
  <c r="A76" i="9" s="1"/>
  <c r="D22" i="9"/>
  <c r="E2" i="2"/>
  <c r="B4" i="7" s="1"/>
  <c r="F13" i="7" s="1"/>
  <c r="A4" i="7"/>
  <c r="B7" i="5"/>
  <c r="AK48" i="4" l="1"/>
  <c r="AI49" i="4"/>
  <c r="AI48" i="4"/>
  <c r="AI39" i="4"/>
  <c r="AI28" i="4"/>
  <c r="AI18" i="4"/>
  <c r="AI9" i="4"/>
  <c r="AK46" i="4"/>
  <c r="AK36" i="4"/>
  <c r="AK27" i="4"/>
  <c r="AK17" i="4"/>
  <c r="AK10" i="4"/>
  <c r="AK11" i="4"/>
  <c r="AI46" i="4"/>
  <c r="AI26" i="4"/>
  <c r="AI11" i="4"/>
  <c r="AK34" i="4"/>
  <c r="AK15" i="4"/>
  <c r="AI45" i="4"/>
  <c r="AI34" i="4"/>
  <c r="AI15" i="4"/>
  <c r="AK42" i="4"/>
  <c r="AK24" i="4"/>
  <c r="AI21" i="4"/>
  <c r="AK29" i="4"/>
  <c r="AI29" i="4"/>
  <c r="AI20" i="4"/>
  <c r="AK37" i="4"/>
  <c r="AK9" i="4"/>
  <c r="AI47" i="4"/>
  <c r="AI36" i="4"/>
  <c r="AI27" i="4"/>
  <c r="AI17" i="4"/>
  <c r="AI10" i="4"/>
  <c r="AK45" i="4"/>
  <c r="AK35" i="4"/>
  <c r="AK26" i="4"/>
  <c r="AK16" i="4"/>
  <c r="AI35" i="4"/>
  <c r="AI16" i="4"/>
  <c r="AK43" i="4"/>
  <c r="AK25" i="4"/>
  <c r="AK12" i="4"/>
  <c r="AI25" i="4"/>
  <c r="AI12" i="4"/>
  <c r="AK33" i="4"/>
  <c r="AK14" i="4"/>
  <c r="AI7" i="4"/>
  <c r="AK8" i="4"/>
  <c r="AK47" i="4"/>
  <c r="AK18" i="4"/>
  <c r="AK20" i="4"/>
  <c r="AK5" i="4"/>
  <c r="AI43" i="4"/>
  <c r="AI33" i="4"/>
  <c r="AI24" i="4"/>
  <c r="AI14" i="4"/>
  <c r="AI5" i="4"/>
  <c r="AK41" i="4"/>
  <c r="AK32" i="4"/>
  <c r="AK22" i="4"/>
  <c r="AK6" i="4"/>
  <c r="AI42" i="4"/>
  <c r="AI32" i="4"/>
  <c r="AI22" i="4"/>
  <c r="AI6" i="4"/>
  <c r="AK49" i="4"/>
  <c r="AK40" i="4"/>
  <c r="AK30" i="4"/>
  <c r="AK21" i="4"/>
  <c r="AK7" i="4"/>
  <c r="AI37" i="4"/>
  <c r="AI41" i="4"/>
  <c r="AI30" i="4"/>
  <c r="AK39" i="4"/>
  <c r="AI40" i="4"/>
  <c r="AI8" i="4"/>
  <c r="AK28" i="4"/>
  <c r="W30" i="4"/>
  <c r="U16" i="4"/>
  <c r="T16" i="4"/>
  <c r="F12" i="4"/>
  <c r="W7" i="4"/>
  <c r="V30" i="4"/>
  <c r="W22" i="4"/>
  <c r="O22" i="4"/>
  <c r="P16" i="4"/>
  <c r="Q12" i="4"/>
  <c r="T7" i="4"/>
  <c r="K22" i="4"/>
  <c r="O12" i="4"/>
  <c r="T22" i="4"/>
  <c r="K7" i="4"/>
  <c r="AG7" i="4"/>
  <c r="S16" i="4"/>
  <c r="O7" i="4"/>
  <c r="U30" i="4"/>
  <c r="V22" i="4"/>
  <c r="W16" i="4"/>
  <c r="O16" i="4"/>
  <c r="P12" i="4"/>
  <c r="K16" i="4"/>
  <c r="K12" i="4"/>
  <c r="Q7" i="4"/>
  <c r="U12" i="4"/>
  <c r="R22" i="4"/>
  <c r="F29" i="4"/>
  <c r="T30" i="4"/>
  <c r="U22" i="4"/>
  <c r="V16" i="4"/>
  <c r="S30" i="4"/>
  <c r="U1" i="4"/>
  <c r="R30" i="4"/>
  <c r="Q30" i="4"/>
  <c r="P30" i="4"/>
  <c r="Q22" i="4"/>
  <c r="R16" i="4"/>
  <c r="S12" i="4"/>
  <c r="V7" i="4"/>
  <c r="F30" i="4"/>
  <c r="F22" i="4"/>
  <c r="AJ22" i="4" s="1"/>
  <c r="O30" i="4"/>
  <c r="P22" i="4"/>
  <c r="Q16" i="4"/>
  <c r="R12" i="4"/>
  <c r="U7" i="4"/>
  <c r="K30" i="4"/>
  <c r="F16" i="4"/>
  <c r="AJ16" i="4" s="1"/>
  <c r="S7" i="4"/>
  <c r="W12" i="4"/>
  <c r="R7" i="4"/>
  <c r="V12" i="4"/>
  <c r="S22" i="4"/>
  <c r="P7" i="4"/>
  <c r="T12" i="4"/>
  <c r="E12" i="4"/>
  <c r="E30" i="4"/>
  <c r="E22" i="4"/>
  <c r="E16" i="4"/>
  <c r="E7" i="4"/>
  <c r="F7" i="4"/>
  <c r="F49" i="4"/>
  <c r="AJ49" i="4" s="1"/>
  <c r="F40" i="4"/>
  <c r="F21" i="4"/>
  <c r="AJ21" i="4" s="1"/>
  <c r="O48" i="4"/>
  <c r="O29" i="4"/>
  <c r="F20" i="4"/>
  <c r="AJ20" i="4" s="1"/>
  <c r="F48" i="4"/>
  <c r="AJ48" i="4" s="1"/>
  <c r="F10" i="4"/>
  <c r="AJ10" i="4" s="1"/>
  <c r="F47" i="4"/>
  <c r="AJ47" i="4" s="1"/>
  <c r="F37" i="4"/>
  <c r="F28" i="4"/>
  <c r="F18" i="4"/>
  <c r="F9" i="4"/>
  <c r="O46" i="4"/>
  <c r="O36" i="4"/>
  <c r="O27" i="4"/>
  <c r="O17" i="4"/>
  <c r="O8" i="4"/>
  <c r="F46" i="4"/>
  <c r="F36" i="4"/>
  <c r="F27" i="4"/>
  <c r="F17" i="4"/>
  <c r="F8" i="4"/>
  <c r="O45" i="4"/>
  <c r="O35" i="4"/>
  <c r="O26" i="4"/>
  <c r="O33" i="4"/>
  <c r="O14" i="4"/>
  <c r="F39" i="4"/>
  <c r="O18" i="4"/>
  <c r="O37" i="4"/>
  <c r="F45" i="4"/>
  <c r="AJ45" i="4" s="1"/>
  <c r="F35" i="4"/>
  <c r="F26" i="4"/>
  <c r="AJ26" i="4" s="1"/>
  <c r="O43" i="4"/>
  <c r="O34" i="4"/>
  <c r="O25" i="4"/>
  <c r="O15" i="4"/>
  <c r="O6" i="4"/>
  <c r="F25" i="4"/>
  <c r="AJ25" i="4" s="1"/>
  <c r="F6" i="4"/>
  <c r="AJ6" i="4" s="1"/>
  <c r="O24" i="4"/>
  <c r="O10" i="4"/>
  <c r="O28" i="4"/>
  <c r="F43" i="4"/>
  <c r="F34" i="4"/>
  <c r="F15" i="4"/>
  <c r="O42" i="4"/>
  <c r="O9" i="4"/>
  <c r="F42" i="4"/>
  <c r="AJ42" i="4" s="1"/>
  <c r="F33" i="4"/>
  <c r="F24" i="4"/>
  <c r="F14" i="4"/>
  <c r="F5" i="4"/>
  <c r="AJ5" i="4" s="1"/>
  <c r="O41" i="4"/>
  <c r="O32" i="4"/>
  <c r="F41" i="4"/>
  <c r="F32" i="4"/>
  <c r="O49" i="4"/>
  <c r="O40" i="4"/>
  <c r="O21" i="4"/>
  <c r="O11" i="4"/>
  <c r="F11" i="4"/>
  <c r="O39" i="4"/>
  <c r="O20" i="4"/>
  <c r="O47" i="4"/>
  <c r="C48" i="9"/>
  <c r="L11" i="6" s="1"/>
  <c r="K41" i="4"/>
  <c r="K32" i="4"/>
  <c r="AG48" i="4"/>
  <c r="AG39" i="4"/>
  <c r="AG29" i="4"/>
  <c r="AG20" i="4"/>
  <c r="AG10" i="4"/>
  <c r="U49" i="4"/>
  <c r="U48" i="4"/>
  <c r="U47" i="4"/>
  <c r="U46" i="4"/>
  <c r="U45" i="4"/>
  <c r="U43" i="4"/>
  <c r="U42" i="4"/>
  <c r="U41" i="4"/>
  <c r="U40" i="4"/>
  <c r="U39" i="4"/>
  <c r="U37" i="4"/>
  <c r="U36" i="4"/>
  <c r="U35" i="4"/>
  <c r="U34" i="4"/>
  <c r="U33" i="4"/>
  <c r="U32" i="4"/>
  <c r="U29" i="4"/>
  <c r="U28" i="4"/>
  <c r="U27" i="4"/>
  <c r="U26" i="4"/>
  <c r="U25" i="4"/>
  <c r="U24" i="4"/>
  <c r="U21" i="4"/>
  <c r="U20" i="4"/>
  <c r="U18" i="4"/>
  <c r="U17" i="4"/>
  <c r="U15" i="4"/>
  <c r="U14" i="4"/>
  <c r="U11" i="4"/>
  <c r="U10" i="4"/>
  <c r="U9" i="4"/>
  <c r="U8" i="4"/>
  <c r="U6" i="4"/>
  <c r="U5" i="4"/>
  <c r="E45" i="4"/>
  <c r="E35" i="4"/>
  <c r="E26" i="4"/>
  <c r="E34" i="4"/>
  <c r="E15" i="4"/>
  <c r="E24" i="4"/>
  <c r="V27" i="4"/>
  <c r="K49" i="4"/>
  <c r="K40" i="4"/>
  <c r="K21" i="4"/>
  <c r="K11" i="4"/>
  <c r="AG47" i="4"/>
  <c r="AG37" i="4"/>
  <c r="AG28" i="4"/>
  <c r="AG18" i="4"/>
  <c r="AG9" i="4"/>
  <c r="T49" i="4"/>
  <c r="T48" i="4"/>
  <c r="T47" i="4"/>
  <c r="T46" i="4"/>
  <c r="T45" i="4"/>
  <c r="T43" i="4"/>
  <c r="T42" i="4"/>
  <c r="T41" i="4"/>
  <c r="T40" i="4"/>
  <c r="T39" i="4"/>
  <c r="T37" i="4"/>
  <c r="T36" i="4"/>
  <c r="T35" i="4"/>
  <c r="T34" i="4"/>
  <c r="T33" i="4"/>
  <c r="T32" i="4"/>
  <c r="T29" i="4"/>
  <c r="T28" i="4"/>
  <c r="T27" i="4"/>
  <c r="T26" i="4"/>
  <c r="T25" i="4"/>
  <c r="T24" i="4"/>
  <c r="T21" i="4"/>
  <c r="T20" i="4"/>
  <c r="T18" i="4"/>
  <c r="T17" i="4"/>
  <c r="T15" i="4"/>
  <c r="T14" i="4"/>
  <c r="T11" i="4"/>
  <c r="T10" i="4"/>
  <c r="T9" i="4"/>
  <c r="T8" i="4"/>
  <c r="T6" i="4"/>
  <c r="T5" i="4"/>
  <c r="E43" i="4"/>
  <c r="E25" i="4"/>
  <c r="E6" i="4"/>
  <c r="V26" i="4"/>
  <c r="K48" i="4"/>
  <c r="K39" i="4"/>
  <c r="K29" i="4"/>
  <c r="K20" i="4"/>
  <c r="K10" i="4"/>
  <c r="AG46" i="4"/>
  <c r="AG36" i="4"/>
  <c r="AG27" i="4"/>
  <c r="AG17" i="4"/>
  <c r="AG8" i="4"/>
  <c r="S49" i="4"/>
  <c r="S48" i="4"/>
  <c r="S47" i="4"/>
  <c r="S46" i="4"/>
  <c r="S45" i="4"/>
  <c r="S43" i="4"/>
  <c r="S42" i="4"/>
  <c r="S41" i="4"/>
  <c r="S40" i="4"/>
  <c r="S39" i="4"/>
  <c r="S37" i="4"/>
  <c r="S36" i="4"/>
  <c r="S35" i="4"/>
  <c r="S34" i="4"/>
  <c r="S33" i="4"/>
  <c r="S32" i="4"/>
  <c r="S29" i="4"/>
  <c r="S28" i="4"/>
  <c r="S27" i="4"/>
  <c r="S26" i="4"/>
  <c r="S25" i="4"/>
  <c r="S24" i="4"/>
  <c r="S21" i="4"/>
  <c r="S20" i="4"/>
  <c r="S18" i="4"/>
  <c r="S17" i="4"/>
  <c r="S15" i="4"/>
  <c r="S14" i="4"/>
  <c r="S11" i="4"/>
  <c r="S10" i="4"/>
  <c r="S9" i="4"/>
  <c r="S8" i="4"/>
  <c r="S6" i="4"/>
  <c r="S5" i="4"/>
  <c r="E42" i="4"/>
  <c r="E33" i="4"/>
  <c r="E14" i="4"/>
  <c r="E5" i="4"/>
  <c r="V25" i="4"/>
  <c r="K47" i="4"/>
  <c r="K37" i="4"/>
  <c r="K28" i="4"/>
  <c r="K18" i="4"/>
  <c r="K9" i="4"/>
  <c r="AG45" i="4"/>
  <c r="AG35" i="4"/>
  <c r="AG26" i="4"/>
  <c r="AG16" i="4"/>
  <c r="R49" i="4"/>
  <c r="R48" i="4"/>
  <c r="R47" i="4"/>
  <c r="R46" i="4"/>
  <c r="R45" i="4"/>
  <c r="R43" i="4"/>
  <c r="R42" i="4"/>
  <c r="R41" i="4"/>
  <c r="R40" i="4"/>
  <c r="R39" i="4"/>
  <c r="R37" i="4"/>
  <c r="R36" i="4"/>
  <c r="R35" i="4"/>
  <c r="R34" i="4"/>
  <c r="R33" i="4"/>
  <c r="R32" i="4"/>
  <c r="R29" i="4"/>
  <c r="R28" i="4"/>
  <c r="R27" i="4"/>
  <c r="R26" i="4"/>
  <c r="R25" i="4"/>
  <c r="R24" i="4"/>
  <c r="R21" i="4"/>
  <c r="R20" i="4"/>
  <c r="R18" i="4"/>
  <c r="R17" i="4"/>
  <c r="R15" i="4"/>
  <c r="R14" i="4"/>
  <c r="R11" i="4"/>
  <c r="R10" i="4"/>
  <c r="R9" i="4"/>
  <c r="R8" i="4"/>
  <c r="R6" i="4"/>
  <c r="R5" i="4"/>
  <c r="E41" i="4"/>
  <c r="E32" i="4"/>
  <c r="K46" i="4"/>
  <c r="K36" i="4"/>
  <c r="K27" i="4"/>
  <c r="K17" i="4"/>
  <c r="K8" i="4"/>
  <c r="AG43" i="4"/>
  <c r="AG34" i="4"/>
  <c r="AG25" i="4"/>
  <c r="AG15" i="4"/>
  <c r="AG6" i="4"/>
  <c r="Q49" i="4"/>
  <c r="Q48" i="4"/>
  <c r="Q47" i="4"/>
  <c r="Q46" i="4"/>
  <c r="Q45" i="4"/>
  <c r="Q43" i="4"/>
  <c r="Q42" i="4"/>
  <c r="Q41" i="4"/>
  <c r="Q40" i="4"/>
  <c r="Q39" i="4"/>
  <c r="Q37" i="4"/>
  <c r="Q36" i="4"/>
  <c r="Q35" i="4"/>
  <c r="Q34" i="4"/>
  <c r="Q33" i="4"/>
  <c r="Q32" i="4"/>
  <c r="Q29" i="4"/>
  <c r="Q28" i="4"/>
  <c r="Q27" i="4"/>
  <c r="Q26" i="4"/>
  <c r="Q25" i="4"/>
  <c r="Q24" i="4"/>
  <c r="Q21" i="4"/>
  <c r="Q20" i="4"/>
  <c r="Q18" i="4"/>
  <c r="Q17" i="4"/>
  <c r="Q15" i="4"/>
  <c r="Q14" i="4"/>
  <c r="Q11" i="4"/>
  <c r="Q10" i="4"/>
  <c r="Q9" i="4"/>
  <c r="Q8" i="4"/>
  <c r="Q6" i="4"/>
  <c r="Q5" i="4"/>
  <c r="E49" i="4"/>
  <c r="E40" i="4"/>
  <c r="E21" i="4"/>
  <c r="E11" i="4"/>
  <c r="E39" i="4"/>
  <c r="E20" i="4"/>
  <c r="V39" i="4"/>
  <c r="V34" i="4"/>
  <c r="V29" i="4"/>
  <c r="K45" i="4"/>
  <c r="K35" i="4"/>
  <c r="K26" i="4"/>
  <c r="AG42" i="4"/>
  <c r="AG33" i="4"/>
  <c r="AG24" i="4"/>
  <c r="AG14" i="4"/>
  <c r="AG5" i="4"/>
  <c r="P49" i="4"/>
  <c r="P48" i="4"/>
  <c r="P47" i="4"/>
  <c r="P46" i="4"/>
  <c r="P45" i="4"/>
  <c r="P43" i="4"/>
  <c r="P42" i="4"/>
  <c r="P41" i="4"/>
  <c r="P40" i="4"/>
  <c r="P39" i="4"/>
  <c r="P37" i="4"/>
  <c r="P36" i="4"/>
  <c r="P35" i="4"/>
  <c r="P34" i="4"/>
  <c r="P33" i="4"/>
  <c r="P32" i="4"/>
  <c r="P29" i="4"/>
  <c r="P28" i="4"/>
  <c r="P27" i="4"/>
  <c r="P26" i="4"/>
  <c r="P25" i="4"/>
  <c r="P24" i="4"/>
  <c r="P21" i="4"/>
  <c r="P20" i="4"/>
  <c r="P18" i="4"/>
  <c r="P17" i="4"/>
  <c r="P15" i="4"/>
  <c r="P14" i="4"/>
  <c r="P11" i="4"/>
  <c r="P10" i="4"/>
  <c r="P9" i="4"/>
  <c r="P8" i="4"/>
  <c r="P6" i="4"/>
  <c r="P5" i="4"/>
  <c r="O5" i="4"/>
  <c r="E48" i="4"/>
  <c r="E29" i="4"/>
  <c r="E10" i="4"/>
  <c r="V36" i="4"/>
  <c r="V32" i="4"/>
  <c r="V24" i="4"/>
  <c r="K43" i="4"/>
  <c r="K34" i="4"/>
  <c r="K25" i="4"/>
  <c r="K15" i="4"/>
  <c r="K6" i="4"/>
  <c r="AG41" i="4"/>
  <c r="AG32" i="4"/>
  <c r="AG22" i="4"/>
  <c r="AG12" i="4"/>
  <c r="W49" i="4"/>
  <c r="W48" i="4"/>
  <c r="W47" i="4"/>
  <c r="W46" i="4"/>
  <c r="W45" i="4"/>
  <c r="W43" i="4"/>
  <c r="W42" i="4"/>
  <c r="W41" i="4"/>
  <c r="W40" i="4"/>
  <c r="W39" i="4"/>
  <c r="W37" i="4"/>
  <c r="W36" i="4"/>
  <c r="W35" i="4"/>
  <c r="W34" i="4"/>
  <c r="W33" i="4"/>
  <c r="W32" i="4"/>
  <c r="W29" i="4"/>
  <c r="W28" i="4"/>
  <c r="W27" i="4"/>
  <c r="W26" i="4"/>
  <c r="W25" i="4"/>
  <c r="W24" i="4"/>
  <c r="W21" i="4"/>
  <c r="W20" i="4"/>
  <c r="W18" i="4"/>
  <c r="W17" i="4"/>
  <c r="W15" i="4"/>
  <c r="W14" i="4"/>
  <c r="W11" i="4"/>
  <c r="W10" i="4"/>
  <c r="W9" i="4"/>
  <c r="W8" i="4"/>
  <c r="W6" i="4"/>
  <c r="W5" i="4"/>
  <c r="K5" i="4"/>
  <c r="E47" i="4"/>
  <c r="E37" i="4"/>
  <c r="E28" i="4"/>
  <c r="E18" i="4"/>
  <c r="E9" i="4"/>
  <c r="K42" i="4"/>
  <c r="K33" i="4"/>
  <c r="K24" i="4"/>
  <c r="K14" i="4"/>
  <c r="AG49" i="4"/>
  <c r="AG40" i="4"/>
  <c r="AG30" i="4"/>
  <c r="AG21" i="4"/>
  <c r="AG11" i="4"/>
  <c r="V49" i="4"/>
  <c r="V48" i="4"/>
  <c r="V47" i="4"/>
  <c r="V46" i="4"/>
  <c r="V45" i="4"/>
  <c r="V43" i="4"/>
  <c r="V42" i="4"/>
  <c r="V41" i="4"/>
  <c r="V40" i="4"/>
  <c r="V37" i="4"/>
  <c r="V35" i="4"/>
  <c r="V33" i="4"/>
  <c r="V28" i="4"/>
  <c r="V18" i="4"/>
  <c r="V9" i="4"/>
  <c r="E36" i="4"/>
  <c r="V17" i="4"/>
  <c r="V8" i="4"/>
  <c r="E27" i="4"/>
  <c r="E17" i="4"/>
  <c r="V15" i="4"/>
  <c r="V6" i="4"/>
  <c r="E8" i="4"/>
  <c r="V14" i="4"/>
  <c r="V5" i="4"/>
  <c r="V10" i="4"/>
  <c r="V21" i="4"/>
  <c r="V11" i="4"/>
  <c r="V20" i="4"/>
  <c r="E46" i="4"/>
  <c r="B77" i="9"/>
  <c r="B76" i="9"/>
  <c r="A79" i="9"/>
  <c r="B2" i="7"/>
  <c r="A49" i="9"/>
  <c r="A18" i="9"/>
  <c r="F20" i="7"/>
  <c r="F16" i="7"/>
  <c r="F15" i="7"/>
  <c r="F14" i="7"/>
  <c r="F17" i="7"/>
  <c r="F22" i="7"/>
  <c r="F19" i="7"/>
  <c r="F25" i="7"/>
  <c r="F23" i="7"/>
  <c r="F18" i="7"/>
  <c r="F24" i="7"/>
  <c r="F21" i="7"/>
  <c r="A16" i="9"/>
  <c r="M43" i="4"/>
  <c r="M39" i="4"/>
  <c r="M45" i="4"/>
  <c r="M5" i="4"/>
  <c r="M42" i="4"/>
  <c r="M33" i="4"/>
  <c r="M29" i="4"/>
  <c r="M18" i="4"/>
  <c r="M12" i="4"/>
  <c r="M17" i="4"/>
  <c r="M20" i="4"/>
  <c r="M35" i="4"/>
  <c r="M47" i="4"/>
  <c r="M7" i="4"/>
  <c r="M10" i="4"/>
  <c r="M15" i="4"/>
  <c r="M37" i="4"/>
  <c r="M26" i="4"/>
  <c r="M25" i="4"/>
  <c r="M40" i="4"/>
  <c r="M9" i="4"/>
  <c r="M32" i="4"/>
  <c r="M30" i="4"/>
  <c r="M22" i="4"/>
  <c r="M21" i="4"/>
  <c r="M48" i="4"/>
  <c r="M27" i="4"/>
  <c r="M28" i="4"/>
  <c r="M14" i="4"/>
  <c r="M36" i="4"/>
  <c r="M11" i="4"/>
  <c r="M24" i="4"/>
  <c r="C2" i="7"/>
  <c r="M46" i="4"/>
  <c r="M6" i="4"/>
  <c r="M34" i="4"/>
  <c r="M41" i="4"/>
  <c r="M16" i="4"/>
  <c r="M49" i="4"/>
  <c r="M8" i="4"/>
  <c r="G18" i="7"/>
  <c r="C49" i="9"/>
  <c r="B18" i="9"/>
  <c r="G20" i="7"/>
  <c r="G22" i="7"/>
  <c r="C18" i="9"/>
  <c r="G19" i="7"/>
  <c r="AJ18" i="4" l="1"/>
  <c r="AJ30" i="4"/>
  <c r="AJ40" i="4"/>
  <c r="AJ46" i="4"/>
  <c r="AJ29" i="4"/>
  <c r="AJ43" i="4"/>
  <c r="AJ33" i="4"/>
  <c r="AJ36" i="4"/>
  <c r="AJ41" i="4"/>
  <c r="AJ35" i="4"/>
  <c r="AJ8" i="4"/>
  <c r="AJ34" i="4"/>
  <c r="AJ17" i="4"/>
  <c r="AJ28" i="4"/>
  <c r="AJ15" i="4"/>
  <c r="AJ14" i="4"/>
  <c r="AJ39" i="4"/>
  <c r="AJ9" i="4"/>
  <c r="AJ12" i="4"/>
  <c r="AJ32" i="4"/>
  <c r="AJ37" i="4"/>
  <c r="AJ11" i="4"/>
  <c r="AJ27" i="4"/>
  <c r="AJ24" i="4"/>
  <c r="AI31" i="4"/>
  <c r="AI38" i="4"/>
  <c r="AJ7" i="4"/>
  <c r="AI44" i="4"/>
  <c r="AI23" i="4"/>
  <c r="AI50" i="4"/>
  <c r="AI13" i="4"/>
  <c r="AI19" i="4"/>
  <c r="Y5" i="4"/>
  <c r="C17" i="9"/>
  <c r="C21" i="9" s="1"/>
  <c r="D21" i="6" s="1"/>
  <c r="Q31" i="4"/>
  <c r="AA5" i="4"/>
  <c r="Z5" i="4"/>
  <c r="AE5" i="4"/>
  <c r="AC5" i="4"/>
  <c r="AD5" i="4"/>
  <c r="AB5" i="4"/>
  <c r="X5" i="4"/>
  <c r="AF5" i="4"/>
  <c r="AH36" i="4"/>
  <c r="AH5" i="4"/>
  <c r="AE30" i="4"/>
  <c r="AC7" i="4"/>
  <c r="Y7" i="4"/>
  <c r="AF40" i="4"/>
  <c r="AB30" i="4"/>
  <c r="AB22" i="4"/>
  <c r="AA22" i="4"/>
  <c r="Z22" i="4"/>
  <c r="AD22" i="4"/>
  <c r="N22" i="4"/>
  <c r="X22" i="4"/>
  <c r="Y22" i="4"/>
  <c r="AF22" i="4"/>
  <c r="AC22" i="4"/>
  <c r="AE22" i="4"/>
  <c r="X7" i="4"/>
  <c r="Y40" i="4"/>
  <c r="AC40" i="4"/>
  <c r="AA40" i="4"/>
  <c r="X40" i="4"/>
  <c r="Z40" i="4"/>
  <c r="AD40" i="4"/>
  <c r="N41" i="4"/>
  <c r="AF48" i="4"/>
  <c r="X48" i="4"/>
  <c r="AE48" i="4"/>
  <c r="AA21" i="4"/>
  <c r="Z14" i="4"/>
  <c r="N29" i="4"/>
  <c r="AD41" i="4"/>
  <c r="AA41" i="4"/>
  <c r="Z41" i="4"/>
  <c r="AC48" i="4"/>
  <c r="AB41" i="4"/>
  <c r="Z48" i="4"/>
  <c r="AD48" i="4"/>
  <c r="N48" i="4"/>
  <c r="AA48" i="4"/>
  <c r="AF41" i="4"/>
  <c r="X41" i="4"/>
  <c r="AE41" i="4"/>
  <c r="AC41" i="4"/>
  <c r="N5" i="4"/>
  <c r="L40" i="4"/>
  <c r="AK19" i="4"/>
  <c r="AG50" i="4"/>
  <c r="Y41" i="4"/>
  <c r="AG19" i="4"/>
  <c r="AG31" i="4"/>
  <c r="AG13" i="4"/>
  <c r="AK31" i="4"/>
  <c r="AK38" i="4"/>
  <c r="AG23" i="4"/>
  <c r="AK13" i="4"/>
  <c r="AG44" i="4"/>
  <c r="AK44" i="4"/>
  <c r="AK23" i="4"/>
  <c r="AG38" i="4"/>
  <c r="AK50" i="4"/>
  <c r="AH17" i="4"/>
  <c r="AL17" i="4"/>
  <c r="AL49" i="4"/>
  <c r="AH49" i="4"/>
  <c r="AH20" i="4"/>
  <c r="AL20" i="4"/>
  <c r="AH26" i="4"/>
  <c r="AL26" i="4"/>
  <c r="L35" i="4"/>
  <c r="AH35" i="4"/>
  <c r="AL35" i="4"/>
  <c r="AH14" i="4"/>
  <c r="AL14" i="4"/>
  <c r="AH39" i="4"/>
  <c r="AL39" i="4"/>
  <c r="AH10" i="4"/>
  <c r="AL10" i="4"/>
  <c r="AH25" i="4"/>
  <c r="AL25" i="4"/>
  <c r="AL16" i="4"/>
  <c r="AH16" i="4"/>
  <c r="AH18" i="4"/>
  <c r="AL18" i="4"/>
  <c r="AL8" i="4"/>
  <c r="AH8" i="4"/>
  <c r="AL33" i="4"/>
  <c r="AH33" i="4"/>
  <c r="AH27" i="4"/>
  <c r="AL27" i="4"/>
  <c r="AH28" i="4"/>
  <c r="AL28" i="4"/>
  <c r="AH9" i="4"/>
  <c r="AL9" i="4"/>
  <c r="AH29" i="4"/>
  <c r="AL29" i="4"/>
  <c r="AH34" i="4"/>
  <c r="AL34" i="4"/>
  <c r="AL7" i="4"/>
  <c r="AH7" i="4"/>
  <c r="AH15" i="4"/>
  <c r="AL15" i="4"/>
  <c r="AL11" i="4"/>
  <c r="AH11" i="4"/>
  <c r="AL21" i="4"/>
  <c r="AH21" i="4"/>
  <c r="AL6" i="4"/>
  <c r="AH6" i="4"/>
  <c r="AH24" i="4"/>
  <c r="AL24" i="4"/>
  <c r="AH30" i="4"/>
  <c r="AL30" i="4"/>
  <c r="AH12" i="4"/>
  <c r="AL12" i="4"/>
  <c r="AL32" i="4"/>
  <c r="AH32" i="4"/>
  <c r="AH45" i="4"/>
  <c r="AL45" i="4"/>
  <c r="AL47" i="4"/>
  <c r="AH47" i="4"/>
  <c r="AL43" i="4"/>
  <c r="AH43" i="4"/>
  <c r="AL22" i="4"/>
  <c r="AH22" i="4"/>
  <c r="AL5" i="4"/>
  <c r="AL42" i="4"/>
  <c r="AH42" i="4"/>
  <c r="AH46" i="4"/>
  <c r="AL46" i="4"/>
  <c r="L36" i="4"/>
  <c r="AL36" i="4"/>
  <c r="AL37" i="4"/>
  <c r="AH37" i="4"/>
  <c r="AH41" i="4"/>
  <c r="AL41" i="4"/>
  <c r="AL40" i="4"/>
  <c r="AH40" i="4"/>
  <c r="AH48" i="4"/>
  <c r="AL48" i="4"/>
  <c r="AC17" i="4"/>
  <c r="AC29" i="4"/>
  <c r="AB48" i="4"/>
  <c r="AB39" i="4"/>
  <c r="AE39" i="4"/>
  <c r="AA14" i="4"/>
  <c r="N39" i="4"/>
  <c r="AD14" i="4"/>
  <c r="Y14" i="4"/>
  <c r="L32" i="4"/>
  <c r="AE14" i="4"/>
  <c r="Y48" i="4"/>
  <c r="L39" i="4"/>
  <c r="AD35" i="4"/>
  <c r="AB14" i="4"/>
  <c r="D49" i="9"/>
  <c r="E49" i="9" s="1"/>
  <c r="L17" i="6" s="1"/>
  <c r="Y30" i="4"/>
  <c r="D48" i="9"/>
  <c r="N11" i="4"/>
  <c r="L46" i="4"/>
  <c r="AF11" i="4"/>
  <c r="AB29" i="4"/>
  <c r="X21" i="4"/>
  <c r="Z29" i="4"/>
  <c r="AB9" i="4"/>
  <c r="AF29" i="4"/>
  <c r="AD29" i="4"/>
  <c r="Y29" i="4"/>
  <c r="Y21" i="4"/>
  <c r="X29" i="4"/>
  <c r="AE21" i="4"/>
  <c r="Z30" i="4"/>
  <c r="AF21" i="4"/>
  <c r="X32" i="4"/>
  <c r="AE12" i="4"/>
  <c r="AD12" i="4"/>
  <c r="AC30" i="4"/>
  <c r="L21" i="4"/>
  <c r="AC27" i="4"/>
  <c r="Z12" i="4"/>
  <c r="AE29" i="4"/>
  <c r="AA29" i="4"/>
  <c r="N30" i="4"/>
  <c r="Z21" i="4"/>
  <c r="AC21" i="4"/>
  <c r="L11" i="4"/>
  <c r="AE11" i="4"/>
  <c r="AB11" i="4"/>
  <c r="AC16" i="4"/>
  <c r="AA11" i="4"/>
  <c r="X11" i="4"/>
  <c r="Y11" i="4"/>
  <c r="L19" i="6"/>
  <c r="B63" i="9"/>
  <c r="B65" i="9" s="1"/>
  <c r="G4" i="7"/>
  <c r="B49" i="9"/>
  <c r="B50" i="9"/>
  <c r="A52" i="9"/>
  <c r="A2" i="7"/>
  <c r="C52" i="9"/>
  <c r="L21" i="6" s="1"/>
  <c r="C50" i="9"/>
  <c r="L15" i="6" s="1"/>
  <c r="B19" i="9"/>
  <c r="AD11" i="4"/>
  <c r="L22" i="4"/>
  <c r="AC11" i="4"/>
  <c r="Z11" i="4"/>
  <c r="X14" i="4"/>
  <c r="N12" i="4"/>
  <c r="AB43" i="4"/>
  <c r="L9" i="4"/>
  <c r="L26" i="4"/>
  <c r="AF30" i="4"/>
  <c r="L30" i="4"/>
  <c r="L12" i="4"/>
  <c r="AF32" i="4"/>
  <c r="AF12" i="4"/>
  <c r="X30" i="4"/>
  <c r="AC12" i="4"/>
  <c r="AA32" i="4"/>
  <c r="AA30" i="4"/>
  <c r="AA12" i="4"/>
  <c r="AB12" i="4"/>
  <c r="X12" i="4"/>
  <c r="AD30" i="4"/>
  <c r="AF47" i="4"/>
  <c r="Y12" i="4"/>
  <c r="K23" i="4"/>
  <c r="L5" i="4"/>
  <c r="X42" i="4"/>
  <c r="Z26" i="4"/>
  <c r="AF26" i="4"/>
  <c r="AE9" i="4"/>
  <c r="Z33" i="4"/>
  <c r="AA9" i="4"/>
  <c r="AC35" i="4"/>
  <c r="K19" i="4"/>
  <c r="AA35" i="4"/>
  <c r="AB35" i="4"/>
  <c r="N35" i="4"/>
  <c r="Y35" i="4"/>
  <c r="Z35" i="4"/>
  <c r="AF9" i="4"/>
  <c r="AE35" i="4"/>
  <c r="L14" i="4"/>
  <c r="E44" i="4"/>
  <c r="L27" i="4"/>
  <c r="A21" i="9"/>
  <c r="AC8" i="4"/>
  <c r="N8" i="4"/>
  <c r="AE8" i="4"/>
  <c r="X8" i="4"/>
  <c r="L29" i="4"/>
  <c r="L48" i="4"/>
  <c r="L8" i="4"/>
  <c r="AD8" i="4"/>
  <c r="AB8" i="4"/>
  <c r="Z8" i="4"/>
  <c r="AA8" i="4"/>
  <c r="Y8" i="4"/>
  <c r="Z7" i="4"/>
  <c r="E38" i="4"/>
  <c r="AF8" i="4"/>
  <c r="D19" i="6"/>
  <c r="K31" i="4"/>
  <c r="K38" i="4"/>
  <c r="K44" i="4"/>
  <c r="N15" i="4"/>
  <c r="K50" i="4"/>
  <c r="B31" i="9"/>
  <c r="K13" i="4"/>
  <c r="K4" i="7"/>
  <c r="F4" i="7"/>
  <c r="E50" i="4"/>
  <c r="L41" i="4"/>
  <c r="AA28" i="4"/>
  <c r="AE25" i="4"/>
  <c r="AD43" i="4"/>
  <c r="AF43" i="4"/>
  <c r="X9" i="4"/>
  <c r="X49" i="4"/>
  <c r="AB6" i="4"/>
  <c r="N49" i="4"/>
  <c r="AF49" i="4"/>
  <c r="AF18" i="4"/>
  <c r="AA37" i="4"/>
  <c r="Y9" i="4"/>
  <c r="E19" i="4"/>
  <c r="N9" i="4"/>
  <c r="AD47" i="4"/>
  <c r="N26" i="4"/>
  <c r="AD37" i="4"/>
  <c r="AD7" i="4"/>
  <c r="AB18" i="4"/>
  <c r="X37" i="4"/>
  <c r="X18" i="4"/>
  <c r="AC28" i="4"/>
  <c r="N16" i="4"/>
  <c r="AB37" i="4"/>
  <c r="N28" i="4"/>
  <c r="AC18" i="4"/>
  <c r="Y18" i="4"/>
  <c r="AB28" i="4"/>
  <c r="X17" i="4"/>
  <c r="AE18" i="4"/>
  <c r="R19" i="4"/>
  <c r="AA46" i="4"/>
  <c r="AE27" i="4"/>
  <c r="L43" i="4"/>
  <c r="AE43" i="4"/>
  <c r="X43" i="4"/>
  <c r="X26" i="4"/>
  <c r="AC26" i="4"/>
  <c r="AB26" i="4"/>
  <c r="AD26" i="4"/>
  <c r="N37" i="4"/>
  <c r="Y43" i="4"/>
  <c r="AA26" i="4"/>
  <c r="Z43" i="4"/>
  <c r="AC43" i="4"/>
  <c r="AA43" i="4"/>
  <c r="Y26" i="4"/>
  <c r="AE26" i="4"/>
  <c r="N43" i="4"/>
  <c r="E31" i="4"/>
  <c r="AF37" i="4"/>
  <c r="AE37" i="4"/>
  <c r="Y37" i="4"/>
  <c r="L37" i="4"/>
  <c r="AD20" i="4"/>
  <c r="F23" i="4"/>
  <c r="AB20" i="4"/>
  <c r="N20" i="4"/>
  <c r="L20" i="4"/>
  <c r="Z37" i="4"/>
  <c r="AC9" i="4"/>
  <c r="AC37" i="4"/>
  <c r="E13" i="4"/>
  <c r="Z9" i="4"/>
  <c r="N27" i="4"/>
  <c r="AD9" i="4"/>
  <c r="O38" i="4"/>
  <c r="X35" i="4"/>
  <c r="N6" i="4"/>
  <c r="M13" i="4"/>
  <c r="N24" i="4"/>
  <c r="M31" i="4"/>
  <c r="Y28" i="4"/>
  <c r="P31" i="4"/>
  <c r="AB21" i="4"/>
  <c r="S23" i="4"/>
  <c r="U31" i="4"/>
  <c r="AD24" i="4"/>
  <c r="AF20" i="4"/>
  <c r="W23" i="4"/>
  <c r="AC45" i="4"/>
  <c r="T50" i="4"/>
  <c r="AE33" i="4"/>
  <c r="AC6" i="4"/>
  <c r="AD36" i="4"/>
  <c r="AC47" i="4"/>
  <c r="X47" i="4"/>
  <c r="AF42" i="4"/>
  <c r="Y16" i="4"/>
  <c r="L17" i="4"/>
  <c r="AB17" i="4"/>
  <c r="N34" i="4"/>
  <c r="AE10" i="4"/>
  <c r="V23" i="4"/>
  <c r="AE20" i="4"/>
  <c r="U19" i="4"/>
  <c r="AD15" i="4"/>
  <c r="AA47" i="4"/>
  <c r="AA7" i="4"/>
  <c r="AB49" i="4"/>
  <c r="Y49" i="4"/>
  <c r="L49" i="4"/>
  <c r="AD49" i="4"/>
  <c r="AA49" i="4"/>
  <c r="AE32" i="4"/>
  <c r="V38" i="4"/>
  <c r="V44" i="4"/>
  <c r="AE40" i="4"/>
  <c r="AB32" i="4"/>
  <c r="S38" i="4"/>
  <c r="AC20" i="4"/>
  <c r="T23" i="4"/>
  <c r="Z6" i="4"/>
  <c r="AE49" i="4"/>
  <c r="AC42" i="4"/>
  <c r="N17" i="4"/>
  <c r="AD16" i="4"/>
  <c r="O19" i="4"/>
  <c r="L10" i="4"/>
  <c r="Z10" i="4"/>
  <c r="AF10" i="4"/>
  <c r="N10" i="4"/>
  <c r="X10" i="4"/>
  <c r="R50" i="4"/>
  <c r="AA45" i="4"/>
  <c r="AF24" i="4"/>
  <c r="W31" i="4"/>
  <c r="AD25" i="4"/>
  <c r="Y25" i="4"/>
  <c r="L25" i="4"/>
  <c r="AD6" i="4"/>
  <c r="U13" i="4"/>
  <c r="AB34" i="4"/>
  <c r="AD39" i="4"/>
  <c r="U44" i="4"/>
  <c r="AC25" i="4"/>
  <c r="AC14" i="4"/>
  <c r="T19" i="4"/>
  <c r="Z34" i="4"/>
  <c r="Z25" i="4"/>
  <c r="Z32" i="4"/>
  <c r="Q38" i="4"/>
  <c r="R23" i="4"/>
  <c r="AA20" i="4"/>
  <c r="L18" i="4"/>
  <c r="AD18" i="4"/>
  <c r="AA18" i="4"/>
  <c r="W38" i="4"/>
  <c r="AF35" i="4"/>
  <c r="AC49" i="4"/>
  <c r="AB33" i="4"/>
  <c r="AD45" i="4"/>
  <c r="U50" i="4"/>
  <c r="Z49" i="4"/>
  <c r="X15" i="4"/>
  <c r="AF46" i="4"/>
  <c r="N18" i="4"/>
  <c r="F44" i="4"/>
  <c r="AB25" i="4"/>
  <c r="L16" i="4"/>
  <c r="AB16" i="4"/>
  <c r="P19" i="4"/>
  <c r="Y17" i="4"/>
  <c r="AB42" i="4"/>
  <c r="N42" i="4"/>
  <c r="L42" i="4"/>
  <c r="AF33" i="4"/>
  <c r="L33" i="4"/>
  <c r="AA33" i="4"/>
  <c r="N33" i="4"/>
  <c r="X33" i="4"/>
  <c r="AB10" i="4"/>
  <c r="AB46" i="4"/>
  <c r="AA42" i="4"/>
  <c r="Y27" i="4"/>
  <c r="AB27" i="4"/>
  <c r="X27" i="4"/>
  <c r="AD27" i="4"/>
  <c r="AF27" i="4"/>
  <c r="AE16" i="4"/>
  <c r="V19" i="4"/>
  <c r="X36" i="4"/>
  <c r="Y10" i="4"/>
  <c r="AC46" i="4"/>
  <c r="AB7" i="4"/>
  <c r="S13" i="4"/>
  <c r="P44" i="4"/>
  <c r="Y39" i="4"/>
  <c r="M44" i="4"/>
  <c r="N40" i="4"/>
  <c r="Y34" i="4"/>
  <c r="AE36" i="4"/>
  <c r="AB36" i="4"/>
  <c r="Z36" i="4"/>
  <c r="AA16" i="4"/>
  <c r="Y36" i="4"/>
  <c r="AB15" i="4"/>
  <c r="AE45" i="4"/>
  <c r="F50" i="4"/>
  <c r="L45" i="4"/>
  <c r="N45" i="4"/>
  <c r="AF39" i="4"/>
  <c r="W44" i="4"/>
  <c r="AD21" i="4"/>
  <c r="U23" i="4"/>
  <c r="AC24" i="4"/>
  <c r="T31" i="4"/>
  <c r="AA6" i="4"/>
  <c r="R13" i="4"/>
  <c r="AC32" i="4"/>
  <c r="T38" i="4"/>
  <c r="AF45" i="4"/>
  <c r="W50" i="4"/>
  <c r="Y6" i="4"/>
  <c r="AF15" i="4"/>
  <c r="E23" i="4"/>
  <c r="AE28" i="4"/>
  <c r="AD28" i="4"/>
  <c r="AF28" i="4"/>
  <c r="X28" i="4"/>
  <c r="X39" i="4"/>
  <c r="O44" i="4"/>
  <c r="N25" i="4"/>
  <c r="AF14" i="4"/>
  <c r="W19" i="4"/>
  <c r="T13" i="4"/>
  <c r="AD33" i="4"/>
  <c r="S19" i="4"/>
  <c r="Z42" i="4"/>
  <c r="X34" i="4"/>
  <c r="AA34" i="4"/>
  <c r="AF34" i="4"/>
  <c r="AE34" i="4"/>
  <c r="L34" i="4"/>
  <c r="S31" i="4"/>
  <c r="AB24" i="4"/>
  <c r="AC34" i="4"/>
  <c r="Z39" i="4"/>
  <c r="Q44" i="4"/>
  <c r="AC10" i="4"/>
  <c r="AD34" i="4"/>
  <c r="X45" i="4"/>
  <c r="O50" i="4"/>
  <c r="Z24" i="4"/>
  <c r="Y47" i="4"/>
  <c r="Q13" i="4"/>
  <c r="L7" i="4"/>
  <c r="N7" i="4"/>
  <c r="AF36" i="4"/>
  <c r="Z46" i="4"/>
  <c r="Y46" i="4"/>
  <c r="P50" i="4"/>
  <c r="AE47" i="4"/>
  <c r="V50" i="4"/>
  <c r="AC15" i="4"/>
  <c r="Y15" i="4"/>
  <c r="L15" i="4"/>
  <c r="AE15" i="4"/>
  <c r="AA15" i="4"/>
  <c r="Z15" i="4"/>
  <c r="F19" i="4"/>
  <c r="AJ19" i="4" s="1"/>
  <c r="M23" i="4"/>
  <c r="N21" i="4"/>
  <c r="Z45" i="4"/>
  <c r="Q50" i="4"/>
  <c r="P23" i="4"/>
  <c r="Y20" i="4"/>
  <c r="Z17" i="4"/>
  <c r="Q19" i="4"/>
  <c r="AD42" i="4"/>
  <c r="AA27" i="4"/>
  <c r="R31" i="4"/>
  <c r="AA25" i="4"/>
  <c r="AF17" i="4"/>
  <c r="X16" i="4"/>
  <c r="AD17" i="4"/>
  <c r="O13" i="4"/>
  <c r="O31" i="4"/>
  <c r="AE46" i="4"/>
  <c r="F38" i="4"/>
  <c r="AJ38" i="4" s="1"/>
  <c r="L28" i="4"/>
  <c r="AC39" i="4"/>
  <c r="T44" i="4"/>
  <c r="AA36" i="4"/>
  <c r="R38" i="4"/>
  <c r="X6" i="4"/>
  <c r="F13" i="4"/>
  <c r="AB40" i="4"/>
  <c r="S44" i="4"/>
  <c r="Y32" i="4"/>
  <c r="P38" i="4"/>
  <c r="AD46" i="4"/>
  <c r="O4" i="7"/>
  <c r="M4" i="7"/>
  <c r="L4" i="7"/>
  <c r="N36" i="4"/>
  <c r="X46" i="4"/>
  <c r="X20" i="4"/>
  <c r="O23" i="4"/>
  <c r="P13" i="4"/>
  <c r="Y24" i="4"/>
  <c r="AA24" i="4"/>
  <c r="F31" i="4"/>
  <c r="AJ31" i="4" s="1"/>
  <c r="L24" i="4"/>
  <c r="X24" i="4"/>
  <c r="AE42" i="4"/>
  <c r="AD10" i="4"/>
  <c r="AE17" i="4"/>
  <c r="AF6" i="4"/>
  <c r="W13" i="4"/>
  <c r="N32" i="4"/>
  <c r="M38" i="4"/>
  <c r="Z27" i="4"/>
  <c r="Y45" i="4"/>
  <c r="Y33" i="4"/>
  <c r="Z18" i="4"/>
  <c r="AC36" i="4"/>
  <c r="AC33" i="4"/>
  <c r="X25" i="4"/>
  <c r="AF16" i="4"/>
  <c r="AB47" i="4"/>
  <c r="N47" i="4"/>
  <c r="L47" i="4"/>
  <c r="Z47" i="4"/>
  <c r="N46" i="4"/>
  <c r="M50" i="4"/>
  <c r="AB45" i="4"/>
  <c r="S50" i="4"/>
  <c r="Q23" i="4"/>
  <c r="Z20" i="4"/>
  <c r="N14" i="4"/>
  <c r="M19" i="4"/>
  <c r="V13" i="4"/>
  <c r="AE7" i="4"/>
  <c r="AA39" i="4"/>
  <c r="R44" i="4"/>
  <c r="U38" i="4"/>
  <c r="AD32" i="4"/>
  <c r="AF7" i="4"/>
  <c r="AE24" i="4"/>
  <c r="V31" i="4"/>
  <c r="AA10" i="4"/>
  <c r="Z28" i="4"/>
  <c r="AE6" i="4"/>
  <c r="AF25" i="4"/>
  <c r="AA17" i="4"/>
  <c r="Y42" i="4"/>
  <c r="L6" i="4"/>
  <c r="Z16" i="4"/>
  <c r="G24" i="7"/>
  <c r="G25" i="7"/>
  <c r="G21" i="7"/>
  <c r="G23" i="7"/>
  <c r="G16" i="7"/>
  <c r="G14" i="7"/>
  <c r="G13" i="7"/>
  <c r="G15" i="7"/>
  <c r="G17" i="7"/>
  <c r="AJ44" i="4" l="1"/>
  <c r="AJ23" i="4"/>
  <c r="AJ13" i="4"/>
  <c r="AJ50" i="4"/>
  <c r="Q4" i="7"/>
  <c r="N4" i="7"/>
  <c r="J4" i="7"/>
  <c r="P4" i="7"/>
  <c r="H4" i="7"/>
  <c r="R4" i="7"/>
  <c r="I4" i="7"/>
  <c r="D18" i="9"/>
  <c r="E18" i="9" s="1"/>
  <c r="D17" i="6" s="1"/>
  <c r="D17" i="9"/>
  <c r="C19" i="9"/>
  <c r="D15" i="6" s="1"/>
  <c r="D11" i="6"/>
  <c r="B33" i="9"/>
  <c r="N50" i="4"/>
  <c r="AF23" i="4"/>
  <c r="AC23" i="4"/>
  <c r="AG51" i="4"/>
  <c r="AH44" i="4"/>
  <c r="AL44" i="4"/>
  <c r="AL19" i="4"/>
  <c r="AH19" i="4"/>
  <c r="AL13" i="4"/>
  <c r="AH13" i="4"/>
  <c r="AL31" i="4"/>
  <c r="AH31" i="4"/>
  <c r="AL23" i="4"/>
  <c r="AH23" i="4"/>
  <c r="AH38" i="4"/>
  <c r="AL38" i="4"/>
  <c r="AH50" i="4"/>
  <c r="AL50" i="4"/>
  <c r="D50" i="9"/>
  <c r="D59" i="9"/>
  <c r="C53" i="9"/>
  <c r="E52" i="9"/>
  <c r="L31" i="4"/>
  <c r="L23" i="4"/>
  <c r="L38" i="4"/>
  <c r="L44" i="4"/>
  <c r="X23" i="4"/>
  <c r="Z23" i="4"/>
  <c r="L50" i="4"/>
  <c r="X44" i="4"/>
  <c r="C22" i="9"/>
  <c r="AD38" i="4"/>
  <c r="K51" i="4"/>
  <c r="I3" i="8" s="1"/>
  <c r="E21" i="9"/>
  <c r="N19" i="4"/>
  <c r="AE31" i="4"/>
  <c r="N23" i="4"/>
  <c r="AA23" i="4"/>
  <c r="Y23" i="4"/>
  <c r="AD23" i="4"/>
  <c r="AB50" i="4"/>
  <c r="AC44" i="4"/>
  <c r="AF44" i="4"/>
  <c r="Y44" i="4"/>
  <c r="AB44" i="4"/>
  <c r="AA44" i="4"/>
  <c r="N38" i="4"/>
  <c r="Z44" i="4"/>
  <c r="AE23" i="4"/>
  <c r="AB23" i="4"/>
  <c r="AA38" i="4"/>
  <c r="AD50" i="4"/>
  <c r="Y50" i="4"/>
  <c r="E51" i="4"/>
  <c r="Z50" i="4"/>
  <c r="AF50" i="4"/>
  <c r="X50" i="4"/>
  <c r="AE50" i="4"/>
  <c r="W51" i="4"/>
  <c r="I13" i="8" s="1"/>
  <c r="AF13" i="4"/>
  <c r="Y38" i="4"/>
  <c r="AC31" i="4"/>
  <c r="AD19" i="4"/>
  <c r="AE13" i="4"/>
  <c r="V51" i="4"/>
  <c r="I12" i="8" s="1"/>
  <c r="Z31" i="4"/>
  <c r="AD44" i="4"/>
  <c r="AF31" i="4"/>
  <c r="N31" i="4"/>
  <c r="P51" i="4"/>
  <c r="I6" i="8" s="1"/>
  <c r="Y13" i="4"/>
  <c r="AB19" i="4"/>
  <c r="Z38" i="4"/>
  <c r="X19" i="4"/>
  <c r="AB38" i="4"/>
  <c r="AA31" i="4"/>
  <c r="AB31" i="4"/>
  <c r="N44" i="4"/>
  <c r="AE19" i="4"/>
  <c r="M51" i="4"/>
  <c r="I4" i="8" s="1"/>
  <c r="N13" i="4"/>
  <c r="F51" i="4"/>
  <c r="I2" i="8" s="1"/>
  <c r="L13" i="4"/>
  <c r="T51" i="4"/>
  <c r="I10" i="8" s="1"/>
  <c r="AC13" i="4"/>
  <c r="AC38" i="4"/>
  <c r="AF38" i="4"/>
  <c r="AD13" i="4"/>
  <c r="U51" i="4"/>
  <c r="I11" i="8" s="1"/>
  <c r="AA50" i="4"/>
  <c r="AD31" i="4"/>
  <c r="X31" i="4"/>
  <c r="AE44" i="4"/>
  <c r="O51" i="4"/>
  <c r="I5" i="8" s="1"/>
  <c r="X13" i="4"/>
  <c r="AA19" i="4"/>
  <c r="L19" i="4"/>
  <c r="AF19" i="4"/>
  <c r="AA13" i="4"/>
  <c r="R51" i="4"/>
  <c r="I8" i="8" s="1"/>
  <c r="S51" i="4"/>
  <c r="I9" i="8" s="1"/>
  <c r="AB13" i="4"/>
  <c r="Y19" i="4"/>
  <c r="AC19" i="4"/>
  <c r="AE38" i="4"/>
  <c r="X38" i="4"/>
  <c r="Z19" i="4"/>
  <c r="Z13" i="4"/>
  <c r="Q51" i="4"/>
  <c r="I7" i="8" s="1"/>
  <c r="AC50" i="4"/>
  <c r="Y31" i="4"/>
  <c r="AH51" i="4" l="1"/>
  <c r="D19" i="9"/>
  <c r="D28" i="9"/>
  <c r="C76" i="9"/>
  <c r="C91" i="9" s="1"/>
  <c r="C75" i="9"/>
  <c r="T11" i="6"/>
  <c r="L51" i="4"/>
  <c r="D4" i="8" s="1"/>
  <c r="AD51" i="4"/>
  <c r="D12" i="8" s="1"/>
  <c r="AE51" i="4"/>
  <c r="D13" i="8" s="1"/>
  <c r="N51" i="4"/>
  <c r="D5" i="8" s="1"/>
  <c r="X51" i="4"/>
  <c r="D6" i="8" s="1"/>
  <c r="Z51" i="4"/>
  <c r="D8" i="8" s="1"/>
  <c r="AB51" i="4"/>
  <c r="D10" i="8" s="1"/>
  <c r="AA51" i="4"/>
  <c r="D9" i="8" s="1"/>
  <c r="AC51" i="4"/>
  <c r="D11" i="8" s="1"/>
  <c r="AF51" i="4"/>
  <c r="D14" i="8" s="1"/>
  <c r="Y51" i="4"/>
  <c r="D7" i="8" s="1"/>
  <c r="C79" i="9" l="1"/>
  <c r="E79" i="9" s="1"/>
  <c r="B81" i="9"/>
  <c r="T23" i="6" s="1"/>
  <c r="B54" i="9"/>
  <c r="L23" i="6" s="1"/>
  <c r="C93" i="9"/>
  <c r="T19" i="6"/>
  <c r="D76" i="9"/>
  <c r="D75" i="9"/>
  <c r="C77" i="9"/>
  <c r="T15" i="6" s="1"/>
  <c r="B23" i="9"/>
  <c r="D23" i="6" s="1"/>
  <c r="C80" i="9" l="1"/>
  <c r="T21" i="6"/>
  <c r="D77" i="9"/>
  <c r="D86" i="9"/>
  <c r="E76" i="9"/>
  <c r="T17" i="6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Sample File" description="Connection to the 'Sample File' query in the workbook." type="5" refreshedVersion="0" background="1">
    <dbPr connection="Provider=Microsoft.Mashup.OleDb.1;Data Source=$Workbook$;Location=&quot;Sample File&quot;;Extended Properties=&quot;&quot;" command="SELECT * FROM [Sample File]"/>
  </connection>
  <connection id="2" xr16:uid="{00000000-0015-0000-FFFF-FFFF01000000}" keepAlive="1" name="Query - Sample File Parameter1" description="Connection to the 'Sample File Parameter1' query in the workbook." type="5" refreshedVersion="0" background="1">
    <dbPr connection="Provider=Microsoft.Mashup.OleDb.1;Data Source=$Workbook$;Location=&quot;Sample File Parameter1&quot;;Extended Properties=&quot;&quot;" command="SELECT * FROM [Sample File Parameter1]"/>
  </connection>
  <connection id="3" xr16:uid="{00000000-0015-0000-FFFF-FFFF02000000}" keepAlive="1" name="Query - SMI_PHC" description="Connection to the 'SMI_PHC' query in the workbook." type="5" refreshedVersion="8" background="1" saveData="1">
    <dbPr connection="Provider=Microsoft.Mashup.OleDb.1;Data Source=$Workbook$;Location=SMI_PHC;Extended Properties=&quot;&quot;" command="SELECT * FROM [SMI_PHC]"/>
  </connection>
  <connection id="4" xr16:uid="{00000000-0015-0000-FFFF-FFFF03000000}" keepAlive="1" name="Query - Transform File from Import2" description="Connection to the 'Transform File from Import2' query in the workbook." type="5" refreshedVersion="0" background="1">
    <dbPr connection="Provider=Microsoft.Mashup.OleDb.1;Data Source=$Workbook$;Location=&quot;Transform File from Import2&quot;;Extended Properties=&quot;&quot;" command="SELECT * FROM [Transform File from Import2]"/>
  </connection>
  <connection id="5" xr16:uid="{00000000-0015-0000-FFFF-FFFF04000000}" keepAlive="1" name="Query - Transform Sample File from Import2" description="Connection to the 'Transform Sample File from Import2' query in the workbook." type="5" refreshedVersion="0" background="1">
    <dbPr connection="Provider=Microsoft.Mashup.OleDb.1;Data Source=$Workbook$;Location=&quot;Transform Sample File from Import2&quot;;Extended Properties=&quot;&quot;" command="SELECT * FROM [Transform Sample File from Import2]"/>
  </connection>
</connections>
</file>

<file path=xl/sharedStrings.xml><?xml version="1.0" encoding="utf-8"?>
<sst xmlns="http://schemas.openxmlformats.org/spreadsheetml/2006/main" count="3452" uniqueCount="230">
  <si>
    <t>Rel_D</t>
  </si>
  <si>
    <t>OrgID</t>
  </si>
  <si>
    <t>F86006</t>
  </si>
  <si>
    <t>F86030</t>
  </si>
  <si>
    <t>F86036</t>
  </si>
  <si>
    <t>F86038</t>
  </si>
  <si>
    <t>F86045</t>
  </si>
  <si>
    <t>F86058</t>
  </si>
  <si>
    <t>F86062</t>
  </si>
  <si>
    <t>F86078</t>
  </si>
  <si>
    <t>F86086</t>
  </si>
  <si>
    <t>F86088</t>
  </si>
  <si>
    <t>F86607</t>
  </si>
  <si>
    <t>F86621</t>
  </si>
  <si>
    <t>F86625</t>
  </si>
  <si>
    <t>F86626</t>
  </si>
  <si>
    <t>F86627</t>
  </si>
  <si>
    <t>F86644</t>
  </si>
  <si>
    <t>F86650</t>
  </si>
  <si>
    <t>F86664</t>
  </si>
  <si>
    <t>F86666</t>
  </si>
  <si>
    <t>F86679</t>
  </si>
  <si>
    <t>F86689</t>
  </si>
  <si>
    <t>F86696</t>
  </si>
  <si>
    <t>F86700</t>
  </si>
  <si>
    <t>F86701</t>
  </si>
  <si>
    <t>F86705</t>
  </si>
  <si>
    <t>F86708</t>
  </si>
  <si>
    <t>Y01291</t>
  </si>
  <si>
    <t>Y01839</t>
  </si>
  <si>
    <t>F86712</t>
  </si>
  <si>
    <t>F86616</t>
  </si>
  <si>
    <t>F86044</t>
  </si>
  <si>
    <t>F86011</t>
  </si>
  <si>
    <t>F86005</t>
  </si>
  <si>
    <t>F86001</t>
  </si>
  <si>
    <t>Kings Head Medical Practice</t>
  </si>
  <si>
    <t>Larkshall Medical Centre</t>
  </si>
  <si>
    <t>F86638</t>
  </si>
  <si>
    <t xml:space="preserve"> The Penryhn Surgery</t>
  </si>
  <si>
    <t>Dr Shantir Practice</t>
  </si>
  <si>
    <t>Lime Tree &amp; Sinnott Healthcare Ltd</t>
  </si>
  <si>
    <t>The Bailey Practice</t>
  </si>
  <si>
    <t>F86026</t>
  </si>
  <si>
    <t>F86004</t>
  </si>
  <si>
    <t>Handsworth Medical Centre</t>
  </si>
  <si>
    <t>Chingford Medical Practice</t>
  </si>
  <si>
    <t>Churchill Medical Centre</t>
  </si>
  <si>
    <t>The Ridgeway Surgery</t>
  </si>
  <si>
    <t>Old Church Surgery</t>
  </si>
  <si>
    <t>The Manor Practice</t>
  </si>
  <si>
    <t>Sma Medical Centre</t>
  </si>
  <si>
    <t>F86074</t>
  </si>
  <si>
    <t>The Allum Medical Centre</t>
  </si>
  <si>
    <t xml:space="preserve"> Crawley Road Medical Centre</t>
  </si>
  <si>
    <t>Francis Road Medical Centre</t>
  </si>
  <si>
    <t>Hampton Medical Centre</t>
  </si>
  <si>
    <t>Lime Tree Surgery</t>
  </si>
  <si>
    <t>The Lyndhurst Surgery</t>
  </si>
  <si>
    <t>F86018</t>
  </si>
  <si>
    <t>Green Man Medical Centre</t>
  </si>
  <si>
    <t>High Road Surgery</t>
  </si>
  <si>
    <t>Kiyani Medical Practice</t>
  </si>
  <si>
    <t>LL Medical Care (Agarwal &amp; Agrwal Practice)</t>
  </si>
  <si>
    <t>The Harrow Road Surgery</t>
  </si>
  <si>
    <t>The Langthorne Sharma Family Practice</t>
  </si>
  <si>
    <t>Addison Road Medical Practice</t>
  </si>
  <si>
    <t>Claremont Medical Centre</t>
  </si>
  <si>
    <t xml:space="preserve"> The Firs</t>
  </si>
  <si>
    <t>Dr Dhital Practice</t>
  </si>
  <si>
    <t>Waltham Forest Community &amp; Family Health Services Ltd</t>
  </si>
  <si>
    <t>Seymour Medical Centre</t>
  </si>
  <si>
    <t xml:space="preserve"> Queens Road Medical Centre</t>
  </si>
  <si>
    <t>Grove Surgery</t>
  </si>
  <si>
    <t>Higham Hill Medical Centre</t>
  </si>
  <si>
    <t>St James Medical Practice Ltd</t>
  </si>
  <si>
    <t>WF-1</t>
  </si>
  <si>
    <t>Chingford/ Walthamstow</t>
  </si>
  <si>
    <t>WF-2</t>
  </si>
  <si>
    <t>Chingford E4</t>
  </si>
  <si>
    <t>WF-3</t>
  </si>
  <si>
    <t>Leyton Collaborative</t>
  </si>
  <si>
    <t>WF-4</t>
  </si>
  <si>
    <t>Forest Integrated Health</t>
  </si>
  <si>
    <t>WF-5</t>
  </si>
  <si>
    <t>South Leytonstone</t>
  </si>
  <si>
    <t>WF-6</t>
  </si>
  <si>
    <t>Central Walthamstow</t>
  </si>
  <si>
    <t>WF-7</t>
  </si>
  <si>
    <t>Walthamstow West</t>
  </si>
  <si>
    <t>00-00</t>
  </si>
  <si>
    <t>MH5-SMI000</t>
  </si>
  <si>
    <t>MH5-SMI11Y</t>
  </si>
  <si>
    <t>MH5-SMI14Y</t>
  </si>
  <si>
    <t>MH5-SMI17Y</t>
  </si>
  <si>
    <t>MH5-SMI19Y</t>
  </si>
  <si>
    <t>MH5-SMI22Y</t>
  </si>
  <si>
    <t>MH5-SMI23Y</t>
  </si>
  <si>
    <t>MH5-SMI24aY</t>
  </si>
  <si>
    <t>MH5-SMI25Y</t>
  </si>
  <si>
    <t>MH5-SMI08Y</t>
  </si>
  <si>
    <t>MH5-SMI09Y</t>
  </si>
  <si>
    <t>MH5-SMI20Y</t>
  </si>
  <si>
    <t>Practice</t>
  </si>
  <si>
    <t xml:space="preserve">List Size </t>
  </si>
  <si>
    <t xml:space="preserve"> SMI excluding in Remission</t>
  </si>
  <si>
    <t>Smoking status</t>
  </si>
  <si>
    <t>BMI</t>
  </si>
  <si>
    <t>BP</t>
  </si>
  <si>
    <t xml:space="preserve"> Alcohol Status</t>
  </si>
  <si>
    <t>HbA1c / Blood Glucose</t>
  </si>
  <si>
    <t>Chol or QRISK</t>
  </si>
  <si>
    <t>Complete Physical Health Check</t>
  </si>
  <si>
    <t>Incomplete Physical Health Check</t>
  </si>
  <si>
    <t>Medicines reconciliation or review</t>
  </si>
  <si>
    <t>Nutritional status and physical activity</t>
  </si>
  <si>
    <t>Drug Misuse Queried</t>
  </si>
  <si>
    <t>% Complete Physical Health Check</t>
  </si>
  <si>
    <t>% Smoking status</t>
  </si>
  <si>
    <t>% BMI</t>
  </si>
  <si>
    <t>% BP</t>
  </si>
  <si>
    <t xml:space="preserve"> % Alcohol Status</t>
  </si>
  <si>
    <t>% HbA1c / Blood Glucose</t>
  </si>
  <si>
    <t>% Chol or QRISK</t>
  </si>
  <si>
    <t>% Medicines reconciliation or review</t>
  </si>
  <si>
    <t>% Nutritional status and physical activity</t>
  </si>
  <si>
    <t>% Drug Misuse Queried</t>
  </si>
  <si>
    <t xml:space="preserve">Date selected </t>
  </si>
  <si>
    <t>linked cell from combo</t>
  </si>
  <si>
    <t>% Incomplete Physical Health Check</t>
  </si>
  <si>
    <t xml:space="preserve">Waltham Forest Total </t>
  </si>
  <si>
    <t>Practice Trend: Trend Chart</t>
  </si>
  <si>
    <t>NACS</t>
  </si>
  <si>
    <t>Locality</t>
  </si>
  <si>
    <t>Listsize</t>
  </si>
  <si>
    <t>Target</t>
  </si>
  <si>
    <t>Selected</t>
  </si>
  <si>
    <t>Date</t>
  </si>
  <si>
    <t>Denominator</t>
  </si>
  <si>
    <t xml:space="preserve">Numerator </t>
  </si>
  <si>
    <t>Area</t>
  </si>
  <si>
    <t xml:space="preserve">Chart Selection </t>
  </si>
  <si>
    <t xml:space="preserve">Chart List </t>
  </si>
  <si>
    <t>Date Control</t>
  </si>
  <si>
    <t>Completed</t>
  </si>
  <si>
    <t>&lt; Min</t>
  </si>
  <si>
    <t>Remain to min</t>
  </si>
  <si>
    <t>xx</t>
  </si>
  <si>
    <t>not%</t>
  </si>
  <si>
    <t>Ave</t>
  </si>
  <si>
    <t>[MH5-SMI000]</t>
  </si>
  <si>
    <t>Total Remaining</t>
  </si>
  <si>
    <t>Min Remaining</t>
  </si>
  <si>
    <t xml:space="preserve">Achieved % </t>
  </si>
  <si>
    <t>WF Average %</t>
  </si>
  <si>
    <t xml:space="preserve">Completed </t>
  </si>
  <si>
    <t>MH5-SMI25Y%</t>
  </si>
  <si>
    <t>MH5-SMI11Y%</t>
  </si>
  <si>
    <t>MH5-SMI14Y%</t>
  </si>
  <si>
    <t>MH5-SMI17Y%</t>
  </si>
  <si>
    <t>MH5-SMI19Y%</t>
  </si>
  <si>
    <t>MH5-SMI22Y%</t>
  </si>
  <si>
    <t>MH5-SMI23Y%</t>
  </si>
  <si>
    <t>MH5-SMI08Y%</t>
  </si>
  <si>
    <t>MH5-SMI09Y%</t>
  </si>
  <si>
    <t>MH5-SMI20Y%</t>
  </si>
  <si>
    <t>PROGRESS TO TARGET</t>
  </si>
  <si>
    <t>Green - &gt;59</t>
  </si>
  <si>
    <t>Amber - &gt;=45 , &lt;59</t>
  </si>
  <si>
    <t>Red - &lt;45</t>
  </si>
  <si>
    <t>Version: 8.0</t>
  </si>
  <si>
    <t>CEG Website:</t>
  </si>
  <si>
    <t>Visit CEG website</t>
  </si>
  <si>
    <t>Fae Wilkins</t>
  </si>
  <si>
    <t xml:space="preserve">Email: </t>
  </si>
  <si>
    <t>Contact Fae</t>
  </si>
  <si>
    <t>CEG Facilitator:</t>
  </si>
  <si>
    <t>Average</t>
  </si>
  <si>
    <t>Waltham Forest Total</t>
  </si>
  <si>
    <t>min remaining</t>
  </si>
  <si>
    <t xml:space="preserve">Network : </t>
  </si>
  <si>
    <t xml:space="preserve">Practice: </t>
  </si>
  <si>
    <t>SELECT A DATE &gt;&gt;</t>
  </si>
  <si>
    <t>SELECT A PRACTICE  &gt;&gt;</t>
  </si>
  <si>
    <t>SELECT A KPI &gt;&gt;</t>
  </si>
  <si>
    <t xml:space="preserve">Network Graphs &amp; values </t>
  </si>
  <si>
    <t xml:space="preserve">Waltham Forest Graphs &amp; values </t>
  </si>
  <si>
    <t xml:space="preserve">graphs </t>
  </si>
  <si>
    <t xml:space="preserve">For graphs </t>
  </si>
  <si>
    <t>MH5-SMI24aY1</t>
  </si>
  <si>
    <t>MH5-SMI25Y1</t>
  </si>
  <si>
    <t>Incomplete Physical Health Check (includes 6 Metric</t>
  </si>
  <si>
    <t>Complete Physical Health Check (includes 9 Metric)</t>
  </si>
  <si>
    <t>Incomplete Physical Health Check(includes 9 Metric)</t>
  </si>
  <si>
    <t>The Microfaculty **</t>
  </si>
  <si>
    <t>Forest Surgery **</t>
  </si>
  <si>
    <t>Handsworth Medical Centre **</t>
  </si>
  <si>
    <t>Leyton Healthcare (Oliver Road) **</t>
  </si>
  <si>
    <t>The Ecclesbourne Practice **</t>
  </si>
  <si>
    <t>**</t>
  </si>
  <si>
    <t>-</t>
  </si>
  <si>
    <t>Version: 9.0</t>
  </si>
  <si>
    <t>MH5-SMI24aY1%</t>
  </si>
  <si>
    <t>Complete Physical Health Check (includes 6 Metric)</t>
  </si>
  <si>
    <t>Crawley Road Medical Centre</t>
  </si>
  <si>
    <t>01/04/2022</t>
  </si>
  <si>
    <t>SubLocality ID</t>
  </si>
  <si>
    <t>Queens Road Medical Centre</t>
  </si>
  <si>
    <t>The Ecclesbourne Practice</t>
  </si>
  <si>
    <t>Forest Surgery</t>
  </si>
  <si>
    <t>Leyton Healthcare (Oliver Road)</t>
  </si>
  <si>
    <t>The Microfaculty</t>
  </si>
  <si>
    <t>SystmOne practice - data available from 01/07/2021</t>
  </si>
  <si>
    <t>The Firs</t>
  </si>
  <si>
    <t>The Penryhn Surgery</t>
  </si>
  <si>
    <t>01/01/2023</t>
  </si>
  <si>
    <t>01/02/2023</t>
  </si>
  <si>
    <t>01/03/2023</t>
  </si>
  <si>
    <t>01/04/2023</t>
  </si>
  <si>
    <t>01/05/2022</t>
  </si>
  <si>
    <t>01/06/2022</t>
  </si>
  <si>
    <t>01/07/2022</t>
  </si>
  <si>
    <t>01/08/2022</t>
  </si>
  <si>
    <t>01/09/2022</t>
  </si>
  <si>
    <t>01/10/2022</t>
  </si>
  <si>
    <t>01/11/2022</t>
  </si>
  <si>
    <t>01/12/2022</t>
  </si>
  <si>
    <t>WALTHAM FOREST SMI PHYSICAL HEALTH CHECK 2022 - 2023</t>
  </si>
  <si>
    <t>Complete Physical Health Check (incl. 9 components)</t>
  </si>
  <si>
    <t>Handsworth Medical Centre**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</si>
</sst>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44" formatCode="_-&quot;£&quot;* #,##0.00_-;\-&quot;£&quot;* #,##0.00_-;_-&quot;£&quot;* &quot;-&quot;??_-;_-@_-"/>
    <numFmt numFmtId="164" formatCode="dd/mmm/yyyy"/>
    <numFmt numFmtId="165" formatCode="0.0%"/>
    <numFmt numFmtId="166" formatCode="0%;\-0%;;@"/>
  </numFmts>
  <fonts count="5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MS Sans Serif"/>
      <family val="2"/>
    </font>
    <font>
      <u/>
      <sz val="11"/>
      <color theme="10"/>
      <name val="Calibri"/>
      <family val="2"/>
      <scheme val="minor"/>
    </font>
    <font>
      <u/>
      <sz val="10"/>
      <color indexed="12"/>
      <name val="Arial"/>
      <family val="2"/>
    </font>
    <font>
      <sz val="11"/>
      <color theme="3" tint="0.3999755851924192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theme="2" tint="-0.749992370372631"/>
      <name val="Calibri"/>
      <family val="2"/>
      <scheme val="minor"/>
    </font>
    <font>
      <sz val="10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10"/>
      <name val="Calibri"/>
      <family val="2"/>
      <scheme val="minor"/>
    </font>
    <font>
      <i/>
      <sz val="11"/>
      <color theme="0" tint="-0.1499984740745262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70C0"/>
      <name val="Calibri"/>
      <family val="2"/>
      <scheme val="minor"/>
    </font>
    <font>
      <b/>
      <sz val="10"/>
      <color theme="0" tint="-0.14999847407452621"/>
      <name val="Calibri"/>
      <family val="2"/>
      <scheme val="minor"/>
    </font>
    <font>
      <b/>
      <sz val="11"/>
      <color theme="2" tint="-0.499984740745262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theme="0"/>
      <name val="Microsoft Sans Serif"/>
      <family val="2"/>
    </font>
    <font>
      <b/>
      <sz val="16"/>
      <color theme="0"/>
      <name val="Calibri"/>
      <family val="2"/>
      <scheme val="minor"/>
    </font>
    <font>
      <sz val="11"/>
      <color rgb="FFFFC000"/>
      <name val="Calibri"/>
      <family val="2"/>
      <scheme val="minor"/>
    </font>
    <font>
      <b/>
      <sz val="11"/>
      <color theme="9"/>
      <name val="Calibri"/>
      <family val="2"/>
      <scheme val="minor"/>
    </font>
    <font>
      <b/>
      <sz val="13"/>
      <color theme="0"/>
      <name val="Microsoft Sans Serif"/>
      <family val="2"/>
    </font>
    <font>
      <b/>
      <sz val="1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9"/>
      <color theme="4" tint="-0.249977111117893"/>
      <name val="Calibri"/>
      <family val="2"/>
      <scheme val="minor"/>
    </font>
    <font>
      <u/>
      <sz val="9"/>
      <name val="Calibri"/>
      <family val="2"/>
      <scheme val="minor"/>
    </font>
    <font>
      <sz val="9"/>
      <name val="Calibri"/>
      <family val="2"/>
      <scheme val="minor"/>
    </font>
    <font>
      <u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u/>
      <sz val="8"/>
      <color rgb="FF131CD1"/>
      <name val="Calibri"/>
      <family val="2"/>
      <scheme val="minor"/>
    </font>
    <font>
      <sz val="11"/>
      <color rgb="FF7030A0"/>
      <name val="Calibri"/>
      <family val="2"/>
      <scheme val="minor"/>
    </font>
    <font>
      <sz val="18"/>
      <color rgb="FF7030A0"/>
      <name val="Calibri"/>
      <family val="2"/>
      <scheme val="minor"/>
    </font>
    <font>
      <b/>
      <sz val="16"/>
      <color rgb="FF7030A0"/>
      <name val="Calibri"/>
      <family val="2"/>
      <scheme val="minor"/>
    </font>
    <font>
      <b/>
      <sz val="18"/>
      <color rgb="FF002060"/>
      <name val="Calibri"/>
      <family val="2"/>
      <scheme val="minor"/>
    </font>
    <font>
      <sz val="14"/>
      <color rgb="FF131CD1"/>
      <name val="Calibri"/>
      <family val="2"/>
      <scheme val="minor"/>
    </font>
    <font>
      <sz val="12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color rgb="FFFFC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4" tint="-0.249977111117893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DFF2FB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EFF8FB"/>
        <bgColor indexed="64"/>
      </patternFill>
    </fill>
    <fill>
      <patternFill patternType="solid">
        <fgColor rgb="FFD9E2F3"/>
        <bgColor indexed="64"/>
      </patternFill>
    </fill>
  </fills>
  <borders count="76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theme="8" tint="-0.24994659260841701"/>
      </bottom>
      <diagonal/>
    </border>
    <border>
      <left/>
      <right/>
      <top style="medium">
        <color theme="8" tint="-0.24994659260841701"/>
      </top>
      <bottom style="medium">
        <color theme="8" tint="-0.24994659260841701"/>
      </bottom>
      <diagonal/>
    </border>
    <border>
      <left/>
      <right/>
      <top style="medium">
        <color theme="8" tint="-0.24994659260841701"/>
      </top>
      <bottom/>
      <diagonal/>
    </border>
    <border>
      <left/>
      <right style="medium">
        <color theme="8" tint="-0.24994659260841701"/>
      </right>
      <top/>
      <bottom/>
      <diagonal/>
    </border>
    <border>
      <left/>
      <right style="medium">
        <color theme="8" tint="-0.24994659260841701"/>
      </right>
      <top/>
      <bottom style="medium">
        <color theme="8" tint="-0.24994659260841701"/>
      </bottom>
      <diagonal/>
    </border>
    <border>
      <left/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/>
      <right style="medium">
        <color theme="8" tint="-0.24994659260841701"/>
      </right>
      <top style="medium">
        <color theme="8" tint="-0.24994659260841701"/>
      </top>
      <bottom/>
      <diagonal/>
    </border>
    <border>
      <left style="medium">
        <color theme="8" tint="-0.24994659260841701"/>
      </left>
      <right/>
      <top style="medium">
        <color theme="8" tint="-0.24994659260841701"/>
      </top>
      <bottom style="medium">
        <color theme="8" tint="-0.24994659260841701"/>
      </bottom>
      <diagonal/>
    </border>
    <border>
      <left style="medium">
        <color theme="8" tint="-0.24994659260841701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theme="4"/>
      </left>
      <right/>
      <top style="medium">
        <color theme="4"/>
      </top>
      <bottom/>
      <diagonal/>
    </border>
    <border>
      <left/>
      <right/>
      <top style="medium">
        <color theme="4"/>
      </top>
      <bottom/>
      <diagonal/>
    </border>
    <border>
      <left/>
      <right style="medium">
        <color theme="4"/>
      </right>
      <top style="medium">
        <color theme="4"/>
      </top>
      <bottom/>
      <diagonal/>
    </border>
    <border>
      <left style="medium">
        <color theme="4"/>
      </left>
      <right/>
      <top/>
      <bottom/>
      <diagonal/>
    </border>
    <border>
      <left/>
      <right style="medium">
        <color theme="4"/>
      </right>
      <top/>
      <bottom/>
      <diagonal/>
    </border>
    <border>
      <left/>
      <right style="medium">
        <color theme="4"/>
      </right>
      <top/>
      <bottom style="medium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4"/>
      </left>
      <right/>
      <top style="medium">
        <color theme="4"/>
      </top>
      <bottom style="medium">
        <color theme="4"/>
      </bottom>
      <diagonal/>
    </border>
    <border>
      <left/>
      <right/>
      <top style="medium">
        <color theme="4"/>
      </top>
      <bottom style="medium">
        <color theme="4"/>
      </bottom>
      <diagonal/>
    </border>
    <border>
      <left/>
      <right style="medium">
        <color theme="4"/>
      </right>
      <top style="medium">
        <color theme="4"/>
      </top>
      <bottom style="medium">
        <color theme="4"/>
      </bottom>
      <diagonal/>
    </border>
    <border>
      <left style="medium">
        <color theme="8" tint="-0.24994659260841701"/>
      </left>
      <right/>
      <top style="medium">
        <color theme="8" tint="-0.24994659260841701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theme="8" tint="-0.24994659260841701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medium">
        <color theme="4" tint="-0.24994659260841701"/>
      </left>
      <right style="medium">
        <color theme="4" tint="-0.24994659260841701"/>
      </right>
      <top style="medium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medium">
        <color theme="4" tint="-0.24994659260841701"/>
      </right>
      <top/>
      <bottom style="medium">
        <color theme="4" tint="-0.24994659260841701"/>
      </bottom>
      <diagonal/>
    </border>
    <border>
      <left style="medium">
        <color theme="4"/>
      </left>
      <right/>
      <top/>
      <bottom style="medium">
        <color theme="4"/>
      </bottom>
      <diagonal/>
    </border>
    <border>
      <left style="medium">
        <color theme="8" tint="-0.24994659260841701"/>
      </left>
      <right/>
      <top/>
      <bottom style="medium">
        <color theme="8" tint="-0.24994659260841701"/>
      </bottom>
      <diagonal/>
    </border>
    <border>
      <left/>
      <right style="thin">
        <color rgb="FFC9D6ED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rgb="FFC9D6ED"/>
      </left>
      <right style="thin">
        <color rgb="FFC9D6ED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rgb="FFC9D6ED"/>
      </left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medium">
        <color theme="8" tint="-0.24994659260841701"/>
      </left>
      <right style="thin">
        <color rgb="FFC9D6ED"/>
      </right>
      <top style="medium">
        <color theme="8" tint="-0.24994659260841701"/>
      </top>
      <bottom/>
      <diagonal/>
    </border>
    <border>
      <left style="thin">
        <color rgb="FFC9D6ED"/>
      </left>
      <right style="thin">
        <color rgb="FFC9D6ED"/>
      </right>
      <top style="medium">
        <color theme="8" tint="-0.24994659260841701"/>
      </top>
      <bottom/>
      <diagonal/>
    </border>
    <border>
      <left style="thin">
        <color rgb="FFC9D6ED"/>
      </left>
      <right style="medium">
        <color theme="8" tint="-0.24994659260841701"/>
      </right>
      <top style="medium">
        <color theme="8" tint="-0.24994659260841701"/>
      </top>
      <bottom/>
      <diagonal/>
    </border>
    <border>
      <left style="medium">
        <color theme="8" tint="-0.24994659260841701"/>
      </left>
      <right style="thin">
        <color rgb="FFC9D6ED"/>
      </right>
      <top/>
      <bottom/>
      <diagonal/>
    </border>
    <border>
      <left style="thin">
        <color rgb="FFC9D6ED"/>
      </left>
      <right style="thin">
        <color rgb="FFC9D6ED"/>
      </right>
      <top/>
      <bottom/>
      <diagonal/>
    </border>
    <border>
      <left style="thin">
        <color rgb="FFC9D6ED"/>
      </left>
      <right style="medium">
        <color theme="8" tint="-0.24994659260841701"/>
      </right>
      <top/>
      <bottom/>
      <diagonal/>
    </border>
    <border>
      <left/>
      <right style="thin">
        <color rgb="FFC9D6ED"/>
      </right>
      <top/>
      <bottom/>
      <diagonal/>
    </border>
    <border>
      <left/>
      <right style="thin">
        <color rgb="FFAABFE4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rgb="FFAABFE4"/>
      </left>
      <right style="thin">
        <color rgb="FFAABFE4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rgb="FFAABFE4"/>
      </left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/>
      <right style="thin">
        <color rgb="FFAABFE4"/>
      </right>
      <top/>
      <bottom/>
      <diagonal/>
    </border>
    <border>
      <left style="thin">
        <color rgb="FFAABFE4"/>
      </left>
      <right style="thin">
        <color rgb="FFAABFE4"/>
      </right>
      <top/>
      <bottom/>
      <diagonal/>
    </border>
    <border>
      <left style="thin">
        <color rgb="FFAABFE4"/>
      </left>
      <right style="medium">
        <color theme="8" tint="-0.24994659260841701"/>
      </right>
      <top/>
      <bottom/>
      <diagonal/>
    </border>
    <border>
      <left style="thin">
        <color rgb="FFAABFE4"/>
      </left>
      <right/>
      <top/>
      <bottom/>
      <diagonal/>
    </border>
    <border>
      <left style="thin">
        <color rgb="FFADC1E5"/>
      </left>
      <right style="thin">
        <color rgb="FFADC1E5"/>
      </right>
      <top style="medium">
        <color theme="8" tint="-0.24994659260841701"/>
      </top>
      <bottom/>
      <diagonal/>
    </border>
    <border>
      <left style="thin">
        <color rgb="FFADC1E5"/>
      </left>
      <right style="medium">
        <color theme="8" tint="-0.24994659260841701"/>
      </right>
      <top style="medium">
        <color theme="8" tint="-0.24994659260841701"/>
      </top>
      <bottom/>
      <diagonal/>
    </border>
    <border>
      <left style="thin">
        <color rgb="FFADC1E5"/>
      </left>
      <right style="thin">
        <color rgb="FFADC1E5"/>
      </right>
      <top/>
      <bottom/>
      <diagonal/>
    </border>
    <border>
      <left style="thin">
        <color rgb="FFADC1E5"/>
      </left>
      <right style="medium">
        <color theme="8" tint="-0.24994659260841701"/>
      </right>
      <top/>
      <bottom/>
      <diagonal/>
    </border>
    <border>
      <left style="thin">
        <color rgb="FFADC1E5"/>
      </left>
      <right style="thin">
        <color rgb="FFADC1E5"/>
      </right>
      <top/>
      <bottom style="thin">
        <color indexed="64"/>
      </bottom>
      <diagonal/>
    </border>
    <border>
      <left/>
      <right style="thin">
        <color rgb="FFADC1E5"/>
      </right>
      <top/>
      <bottom/>
      <diagonal/>
    </border>
    <border>
      <left/>
      <right style="thin">
        <color rgb="FFADC1E5"/>
      </right>
      <top/>
      <bottom style="thin">
        <color indexed="64"/>
      </bottom>
      <diagonal/>
    </border>
    <border>
      <left/>
      <right style="medium">
        <color rgb="FF305496"/>
      </right>
      <top/>
      <bottom/>
      <diagonal/>
    </border>
    <border>
      <left/>
      <right style="medium">
        <color rgb="FF305496"/>
      </right>
      <top/>
      <bottom style="thin">
        <color indexed="64"/>
      </bottom>
      <diagonal/>
    </border>
    <border>
      <left style="thin">
        <color rgb="FFC9D6ED"/>
      </left>
      <right style="medium">
        <color rgb="FF305496"/>
      </right>
      <top/>
      <bottom/>
      <diagonal/>
    </border>
    <border>
      <left/>
      <right style="thin">
        <color rgb="FFADC1E5"/>
      </right>
      <top style="medium">
        <color theme="8" tint="-0.24994659260841701"/>
      </top>
      <bottom/>
      <diagonal/>
    </border>
    <border>
      <left style="thin">
        <color rgb="FFADC1E5"/>
      </left>
      <right style="medium">
        <color rgb="FF305496"/>
      </right>
      <top/>
      <bottom/>
      <diagonal/>
    </border>
    <border>
      <left style="thin">
        <color rgb="FFADC1E5"/>
      </left>
      <right style="medium">
        <color rgb="FF305496"/>
      </right>
      <top/>
      <bottom style="thin">
        <color indexed="64"/>
      </bottom>
      <diagonal/>
    </border>
    <border>
      <left/>
      <right style="hair">
        <color theme="4"/>
      </right>
      <top style="medium">
        <color theme="4"/>
      </top>
      <bottom style="medium">
        <color theme="4"/>
      </bottom>
      <diagonal/>
    </border>
    <border>
      <left/>
      <right style="hair">
        <color theme="4"/>
      </right>
      <top style="medium">
        <color theme="4"/>
      </top>
      <bottom/>
      <diagonal/>
    </border>
    <border>
      <left/>
      <right style="hair">
        <color theme="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theme="8" tint="-0.24994659260841701"/>
      </right>
      <top/>
      <bottom style="thin">
        <color indexed="64"/>
      </bottom>
      <diagonal/>
    </border>
  </borders>
  <cellStyleXfs count="13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294">
    <xf numFmtId="0" fontId="0" fillId="0" borderId="0" xfId="0"/>
    <xf numFmtId="14" fontId="0" fillId="0" borderId="0" xfId="0" applyNumberFormat="1"/>
    <xf numFmtId="0" fontId="0" fillId="3" borderId="7" xfId="0" applyFill="1" applyBorder="1"/>
    <xf numFmtId="0" fontId="0" fillId="2" borderId="8" xfId="0" applyFill="1" applyBorder="1"/>
    <xf numFmtId="0" fontId="0" fillId="3" borderId="9" xfId="0" applyFill="1" applyBorder="1"/>
    <xf numFmtId="0" fontId="0" fillId="3" borderId="11" xfId="0" applyFill="1" applyBorder="1"/>
    <xf numFmtId="0" fontId="0" fillId="3" borderId="13" xfId="0" applyFill="1" applyBorder="1"/>
    <xf numFmtId="0" fontId="0" fillId="6" borderId="0" xfId="0" applyFill="1"/>
    <xf numFmtId="0" fontId="0" fillId="9" borderId="0" xfId="0" applyFill="1"/>
    <xf numFmtId="0" fontId="0" fillId="10" borderId="0" xfId="0" applyFill="1"/>
    <xf numFmtId="0" fontId="0" fillId="2" borderId="8" xfId="0" applyFill="1" applyBorder="1" applyAlignment="1">
      <alignment vertical="center" wrapText="1"/>
    </xf>
    <xf numFmtId="0" fontId="13" fillId="8" borderId="0" xfId="0" applyFont="1" applyFill="1"/>
    <xf numFmtId="0" fontId="2" fillId="8" borderId="0" xfId="0" applyFont="1" applyFill="1"/>
    <xf numFmtId="14" fontId="2" fillId="10" borderId="2" xfId="0" quotePrefix="1" applyNumberFormat="1" applyFont="1" applyFill="1" applyBorder="1"/>
    <xf numFmtId="14" fontId="0" fillId="10" borderId="5" xfId="0" quotePrefix="1" applyNumberFormat="1" applyFill="1" applyBorder="1" applyAlignment="1">
      <alignment horizontal="right"/>
    </xf>
    <xf numFmtId="14" fontId="2" fillId="10" borderId="1" xfId="0" quotePrefix="1" applyNumberFormat="1" applyFont="1" applyFill="1" applyBorder="1"/>
    <xf numFmtId="14" fontId="0" fillId="10" borderId="3" xfId="0" quotePrefix="1" applyNumberFormat="1" applyFill="1" applyBorder="1" applyAlignment="1">
      <alignment horizontal="right"/>
    </xf>
    <xf numFmtId="14" fontId="6" fillId="10" borderId="0" xfId="0" applyNumberFormat="1" applyFont="1" applyFill="1" applyAlignment="1">
      <alignment horizontal="center"/>
    </xf>
    <xf numFmtId="14" fontId="2" fillId="10" borderId="4" xfId="0" quotePrefix="1" applyNumberFormat="1" applyFont="1" applyFill="1" applyBorder="1" applyAlignment="1">
      <alignment horizontal="left"/>
    </xf>
    <xf numFmtId="14" fontId="0" fillId="10" borderId="6" xfId="0" quotePrefix="1" applyNumberFormat="1" applyFill="1" applyBorder="1" applyAlignment="1">
      <alignment horizontal="right"/>
    </xf>
    <xf numFmtId="9" fontId="0" fillId="0" borderId="0" xfId="11" applyFont="1"/>
    <xf numFmtId="0" fontId="0" fillId="0" borderId="15" xfId="0" applyBorder="1"/>
    <xf numFmtId="0" fontId="13" fillId="8" borderId="15" xfId="0" applyFont="1" applyFill="1" applyBorder="1"/>
    <xf numFmtId="0" fontId="2" fillId="8" borderId="15" xfId="0" applyFont="1" applyFill="1" applyBorder="1"/>
    <xf numFmtId="0" fontId="0" fillId="12" borderId="0" xfId="0" applyFill="1"/>
    <xf numFmtId="0" fontId="14" fillId="4" borderId="0" xfId="0" applyFont="1" applyFill="1"/>
    <xf numFmtId="0" fontId="0" fillId="11" borderId="0" xfId="0" applyFill="1"/>
    <xf numFmtId="0" fontId="0" fillId="13" borderId="0" xfId="0" applyFill="1"/>
    <xf numFmtId="0" fontId="2" fillId="0" borderId="0" xfId="0" applyFont="1"/>
    <xf numFmtId="9" fontId="0" fillId="0" borderId="0" xfId="0" applyNumberFormat="1"/>
    <xf numFmtId="0" fontId="2" fillId="9" borderId="16" xfId="0" applyFont="1" applyFill="1" applyBorder="1"/>
    <xf numFmtId="14" fontId="0" fillId="9" borderId="0" xfId="0" applyNumberFormat="1" applyFill="1"/>
    <xf numFmtId="0" fontId="15" fillId="7" borderId="17" xfId="0" applyFont="1" applyFill="1" applyBorder="1"/>
    <xf numFmtId="0" fontId="10" fillId="7" borderId="18" xfId="0" applyFont="1" applyFill="1" applyBorder="1"/>
    <xf numFmtId="0" fontId="16" fillId="12" borderId="0" xfId="0" applyFont="1" applyFill="1"/>
    <xf numFmtId="0" fontId="0" fillId="12" borderId="19" xfId="0" applyFill="1" applyBorder="1"/>
    <xf numFmtId="0" fontId="0" fillId="12" borderId="20" xfId="0" applyFill="1" applyBorder="1"/>
    <xf numFmtId="0" fontId="0" fillId="12" borderId="21" xfId="0" applyFill="1" applyBorder="1"/>
    <xf numFmtId="0" fontId="0" fillId="12" borderId="22" xfId="0" applyFill="1" applyBorder="1"/>
    <xf numFmtId="0" fontId="0" fillId="12" borderId="23" xfId="0" applyFill="1" applyBorder="1"/>
    <xf numFmtId="0" fontId="0" fillId="6" borderId="24" xfId="0" applyFill="1" applyBorder="1"/>
    <xf numFmtId="0" fontId="17" fillId="10" borderId="0" xfId="0" applyFont="1" applyFill="1"/>
    <xf numFmtId="164" fontId="11" fillId="5" borderId="26" xfId="0" applyNumberFormat="1" applyFont="1" applyFill="1" applyBorder="1"/>
    <xf numFmtId="0" fontId="11" fillId="5" borderId="26" xfId="0" applyFont="1" applyFill="1" applyBorder="1"/>
    <xf numFmtId="0" fontId="9" fillId="5" borderId="25" xfId="0" applyFont="1" applyFill="1" applyBorder="1"/>
    <xf numFmtId="0" fontId="0" fillId="0" borderId="9" xfId="0" applyBorder="1"/>
    <xf numFmtId="0" fontId="0" fillId="0" borderId="30" xfId="0" applyBorder="1"/>
    <xf numFmtId="0" fontId="2" fillId="8" borderId="31" xfId="0" applyFont="1" applyFill="1" applyBorder="1"/>
    <xf numFmtId="0" fontId="2" fillId="8" borderId="32" xfId="0" applyFont="1" applyFill="1" applyBorder="1"/>
    <xf numFmtId="0" fontId="16" fillId="0" borderId="0" xfId="0" applyFont="1"/>
    <xf numFmtId="0" fontId="15" fillId="7" borderId="0" xfId="0" applyFont="1" applyFill="1"/>
    <xf numFmtId="0" fontId="10" fillId="7" borderId="0" xfId="0" applyFont="1" applyFill="1"/>
    <xf numFmtId="0" fontId="18" fillId="12" borderId="0" xfId="0" applyFont="1" applyFill="1" applyAlignment="1">
      <alignment vertical="center"/>
    </xf>
    <xf numFmtId="0" fontId="18" fillId="0" borderId="0" xfId="0" applyFont="1" applyAlignment="1">
      <alignment vertical="center"/>
    </xf>
    <xf numFmtId="0" fontId="18" fillId="12" borderId="0" xfId="0" applyFont="1" applyFill="1"/>
    <xf numFmtId="9" fontId="16" fillId="12" borderId="0" xfId="0" applyNumberFormat="1" applyFont="1" applyFill="1" applyAlignment="1">
      <alignment horizontal="right"/>
    </xf>
    <xf numFmtId="0" fontId="16" fillId="12" borderId="0" xfId="0" applyFont="1" applyFill="1" applyAlignment="1">
      <alignment horizontal="right"/>
    </xf>
    <xf numFmtId="0" fontId="16" fillId="0" borderId="0" xfId="0" applyFont="1" applyAlignment="1">
      <alignment horizontal="right"/>
    </xf>
    <xf numFmtId="0" fontId="18" fillId="12" borderId="0" xfId="0" applyFont="1" applyFill="1" applyAlignment="1">
      <alignment horizontal="left"/>
    </xf>
    <xf numFmtId="0" fontId="19" fillId="12" borderId="0" xfId="0" applyFont="1" applyFill="1"/>
    <xf numFmtId="9" fontId="16" fillId="12" borderId="0" xfId="0" applyNumberFormat="1" applyFont="1" applyFill="1"/>
    <xf numFmtId="0" fontId="16" fillId="12" borderId="0" xfId="0" applyFont="1" applyFill="1" applyAlignment="1">
      <alignment horizontal="center"/>
    </xf>
    <xf numFmtId="0" fontId="13" fillId="12" borderId="0" xfId="0" applyFont="1" applyFill="1" applyAlignment="1">
      <alignment horizontal="left" vertical="center" indent="1"/>
    </xf>
    <xf numFmtId="165" fontId="20" fillId="12" borderId="33" xfId="11" applyNumberFormat="1" applyFont="1" applyFill="1" applyBorder="1" applyAlignment="1">
      <alignment horizontal="right"/>
    </xf>
    <xf numFmtId="166" fontId="21" fillId="12" borderId="0" xfId="11" applyNumberFormat="1" applyFont="1" applyFill="1" applyBorder="1" applyAlignment="1">
      <alignment horizontal="right"/>
    </xf>
    <xf numFmtId="165" fontId="16" fillId="12" borderId="0" xfId="11" applyNumberFormat="1" applyFont="1" applyFill="1" applyBorder="1" applyAlignment="1">
      <alignment horizontal="right"/>
    </xf>
    <xf numFmtId="165" fontId="22" fillId="12" borderId="0" xfId="0" applyNumberFormat="1" applyFont="1" applyFill="1"/>
    <xf numFmtId="166" fontId="18" fillId="12" borderId="0" xfId="0" applyNumberFormat="1" applyFont="1" applyFill="1"/>
    <xf numFmtId="9" fontId="18" fillId="12" borderId="0" xfId="11" applyFont="1" applyFill="1" applyBorder="1"/>
    <xf numFmtId="9" fontId="16" fillId="12" borderId="0" xfId="11" applyFont="1" applyFill="1" applyBorder="1"/>
    <xf numFmtId="10" fontId="16" fillId="12" borderId="0" xfId="11" applyNumberFormat="1" applyFont="1" applyFill="1" applyBorder="1"/>
    <xf numFmtId="0" fontId="15" fillId="12" borderId="0" xfId="0" applyFont="1" applyFill="1"/>
    <xf numFmtId="0" fontId="18" fillId="12" borderId="0" xfId="0" applyFont="1" applyFill="1" applyAlignment="1">
      <alignment horizontal="right" vertical="center"/>
    </xf>
    <xf numFmtId="9" fontId="16" fillId="12" borderId="0" xfId="11" applyFont="1" applyFill="1" applyBorder="1" applyAlignment="1">
      <alignment horizontal="right"/>
    </xf>
    <xf numFmtId="0" fontId="0" fillId="2" borderId="8" xfId="0" applyFill="1" applyBorder="1" applyAlignment="1">
      <alignment horizontal="left" vertical="center" wrapText="1"/>
    </xf>
    <xf numFmtId="0" fontId="0" fillId="2" borderId="14" xfId="0" applyFill="1" applyBorder="1" applyAlignment="1">
      <alignment horizontal="left" vertical="center" wrapText="1"/>
    </xf>
    <xf numFmtId="0" fontId="0" fillId="2" borderId="8" xfId="0" applyFill="1" applyBorder="1" applyAlignment="1">
      <alignment horizontal="left" vertical="center"/>
    </xf>
    <xf numFmtId="0" fontId="0" fillId="2" borderId="12" xfId="0" applyFill="1" applyBorder="1" applyAlignment="1">
      <alignment horizontal="left" vertical="center" wrapText="1"/>
    </xf>
    <xf numFmtId="0" fontId="0" fillId="7" borderId="0" xfId="0" applyFill="1"/>
    <xf numFmtId="0" fontId="0" fillId="7" borderId="0" xfId="0" applyFill="1" applyAlignment="1">
      <alignment horizontal="left" vertical="center" wrapText="1"/>
    </xf>
    <xf numFmtId="0" fontId="0" fillId="7" borderId="0" xfId="0" applyFill="1" applyAlignment="1">
      <alignment horizontal="left" vertical="center"/>
    </xf>
    <xf numFmtId="0" fontId="16" fillId="7" borderId="0" xfId="0" applyFont="1" applyFill="1"/>
    <xf numFmtId="9" fontId="0" fillId="0" borderId="0" xfId="11" applyFont="1" applyFill="1" applyBorder="1"/>
    <xf numFmtId="0" fontId="24" fillId="12" borderId="0" xfId="0" applyFont="1" applyFill="1"/>
    <xf numFmtId="165" fontId="0" fillId="0" borderId="0" xfId="11" applyNumberFormat="1" applyFont="1"/>
    <xf numFmtId="0" fontId="0" fillId="6" borderId="37" xfId="0" applyFill="1" applyBorder="1"/>
    <xf numFmtId="0" fontId="29" fillId="6" borderId="19" xfId="0" applyFont="1" applyFill="1" applyBorder="1"/>
    <xf numFmtId="0" fontId="25" fillId="6" borderId="20" xfId="0" applyFont="1" applyFill="1" applyBorder="1"/>
    <xf numFmtId="0" fontId="26" fillId="6" borderId="20" xfId="0" applyFont="1" applyFill="1" applyBorder="1"/>
    <xf numFmtId="0" fontId="0" fillId="6" borderId="20" xfId="0" applyFill="1" applyBorder="1"/>
    <xf numFmtId="0" fontId="0" fillId="6" borderId="21" xfId="0" applyFill="1" applyBorder="1"/>
    <xf numFmtId="0" fontId="0" fillId="2" borderId="9" xfId="0" applyFill="1" applyBorder="1"/>
    <xf numFmtId="0" fontId="28" fillId="2" borderId="9" xfId="0" applyFont="1" applyFill="1" applyBorder="1"/>
    <xf numFmtId="0" fontId="0" fillId="2" borderId="13" xfId="0" applyFill="1" applyBorder="1"/>
    <xf numFmtId="0" fontId="0" fillId="2" borderId="0" xfId="0" applyFill="1"/>
    <xf numFmtId="0" fontId="27" fillId="2" borderId="0" xfId="0" applyFont="1" applyFill="1"/>
    <xf numFmtId="0" fontId="0" fillId="2" borderId="10" xfId="0" applyFill="1" applyBorder="1"/>
    <xf numFmtId="0" fontId="0" fillId="2" borderId="7" xfId="0" applyFill="1" applyBorder="1"/>
    <xf numFmtId="0" fontId="10" fillId="2" borderId="7" xfId="0" applyFont="1" applyFill="1" applyBorder="1"/>
    <xf numFmtId="0" fontId="0" fillId="2" borderId="11" xfId="0" applyFill="1" applyBorder="1"/>
    <xf numFmtId="0" fontId="0" fillId="3" borderId="38" xfId="0" applyFill="1" applyBorder="1"/>
    <xf numFmtId="0" fontId="0" fillId="2" borderId="14" xfId="0" applyFill="1" applyBorder="1"/>
    <xf numFmtId="0" fontId="14" fillId="4" borderId="15" xfId="0" applyFont="1" applyFill="1" applyBorder="1"/>
    <xf numFmtId="0" fontId="0" fillId="2" borderId="30" xfId="0" applyFill="1" applyBorder="1"/>
    <xf numFmtId="0" fontId="0" fillId="2" borderId="38" xfId="0" applyFill="1" applyBorder="1"/>
    <xf numFmtId="0" fontId="12" fillId="12" borderId="0" xfId="0" applyFont="1" applyFill="1"/>
    <xf numFmtId="0" fontId="11" fillId="3" borderId="9" xfId="0" applyFont="1" applyFill="1" applyBorder="1"/>
    <xf numFmtId="0" fontId="30" fillId="3" borderId="30" xfId="0" applyFont="1" applyFill="1" applyBorder="1"/>
    <xf numFmtId="0" fontId="0" fillId="15" borderId="27" xfId="0" applyFill="1" applyBorder="1"/>
    <xf numFmtId="0" fontId="0" fillId="15" borderId="28" xfId="0" applyFill="1" applyBorder="1"/>
    <xf numFmtId="0" fontId="4" fillId="15" borderId="28" xfId="12" applyFill="1" applyBorder="1" applyAlignment="1">
      <alignment vertical="center"/>
    </xf>
    <xf numFmtId="0" fontId="0" fillId="15" borderId="29" xfId="0" applyFill="1" applyBorder="1"/>
    <xf numFmtId="0" fontId="31" fillId="15" borderId="28" xfId="0" applyFont="1" applyFill="1" applyBorder="1" applyAlignment="1">
      <alignment vertical="center"/>
    </xf>
    <xf numFmtId="0" fontId="0" fillId="15" borderId="28" xfId="0" applyFill="1" applyBorder="1" applyAlignment="1">
      <alignment horizontal="center" vertical="center"/>
    </xf>
    <xf numFmtId="0" fontId="32" fillId="15" borderId="28" xfId="12" applyFont="1" applyFill="1" applyBorder="1" applyAlignment="1">
      <alignment vertical="center"/>
    </xf>
    <xf numFmtId="0" fontId="33" fillId="15" borderId="28" xfId="12" applyFont="1" applyFill="1" applyBorder="1" applyAlignment="1">
      <alignment vertical="center"/>
    </xf>
    <xf numFmtId="0" fontId="34" fillId="15" borderId="28" xfId="12" applyFont="1" applyFill="1" applyBorder="1" applyAlignment="1">
      <alignment vertical="center"/>
    </xf>
    <xf numFmtId="0" fontId="35" fillId="15" borderId="28" xfId="0" applyFont="1" applyFill="1" applyBorder="1" applyAlignment="1">
      <alignment horizontal="center" vertical="center"/>
    </xf>
    <xf numFmtId="0" fontId="36" fillId="15" borderId="28" xfId="12" applyFont="1" applyFill="1" applyBorder="1" applyAlignment="1">
      <alignment horizontal="center" vertical="center"/>
    </xf>
    <xf numFmtId="0" fontId="0" fillId="2" borderId="39" xfId="0" applyFill="1" applyBorder="1" applyAlignment="1">
      <alignment horizontal="center" vertical="center"/>
    </xf>
    <xf numFmtId="0" fontId="0" fillId="2" borderId="40" xfId="0" applyFill="1" applyBorder="1" applyAlignment="1">
      <alignment horizontal="center" vertical="center"/>
    </xf>
    <xf numFmtId="0" fontId="0" fillId="2" borderId="40" xfId="0" applyFill="1" applyBorder="1" applyAlignment="1">
      <alignment vertical="center"/>
    </xf>
    <xf numFmtId="0" fontId="0" fillId="2" borderId="40" xfId="0" applyFill="1" applyBorder="1" applyAlignment="1">
      <alignment vertical="center" wrapText="1"/>
    </xf>
    <xf numFmtId="0" fontId="0" fillId="2" borderId="41" xfId="0" applyFill="1" applyBorder="1" applyAlignment="1">
      <alignment vertical="center" wrapText="1"/>
    </xf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45" xfId="0" applyBorder="1"/>
    <xf numFmtId="0" fontId="0" fillId="0" borderId="46" xfId="0" applyBorder="1"/>
    <xf numFmtId="0" fontId="0" fillId="0" borderId="47" xfId="0" applyBorder="1"/>
    <xf numFmtId="0" fontId="13" fillId="8" borderId="45" xfId="0" applyFont="1" applyFill="1" applyBorder="1"/>
    <xf numFmtId="0" fontId="13" fillId="8" borderId="46" xfId="0" applyFont="1" applyFill="1" applyBorder="1"/>
    <xf numFmtId="0" fontId="13" fillId="8" borderId="47" xfId="0" applyFont="1" applyFill="1" applyBorder="1"/>
    <xf numFmtId="0" fontId="2" fillId="8" borderId="45" xfId="0" applyFont="1" applyFill="1" applyBorder="1"/>
    <xf numFmtId="0" fontId="2" fillId="8" borderId="46" xfId="0" applyFont="1" applyFill="1" applyBorder="1"/>
    <xf numFmtId="0" fontId="2" fillId="8" borderId="47" xfId="0" applyFont="1" applyFill="1" applyBorder="1"/>
    <xf numFmtId="0" fontId="14" fillId="4" borderId="48" xfId="0" applyFont="1" applyFill="1" applyBorder="1"/>
    <xf numFmtId="0" fontId="14" fillId="4" borderId="46" xfId="0" applyFont="1" applyFill="1" applyBorder="1"/>
    <xf numFmtId="0" fontId="0" fillId="0" borderId="56" xfId="0" applyBorder="1"/>
    <xf numFmtId="9" fontId="0" fillId="0" borderId="57" xfId="11" applyFont="1" applyBorder="1"/>
    <xf numFmtId="0" fontId="0" fillId="0" borderId="58" xfId="0" applyBorder="1"/>
    <xf numFmtId="9" fontId="0" fillId="0" borderId="59" xfId="11" applyFont="1" applyBorder="1"/>
    <xf numFmtId="0" fontId="13" fillId="8" borderId="58" xfId="0" applyFont="1" applyFill="1" applyBorder="1"/>
    <xf numFmtId="165" fontId="13" fillId="8" borderId="59" xfId="11" applyNumberFormat="1" applyFont="1" applyFill="1" applyBorder="1"/>
    <xf numFmtId="9" fontId="13" fillId="8" borderId="59" xfId="11" applyFont="1" applyFill="1" applyBorder="1"/>
    <xf numFmtId="0" fontId="2" fillId="8" borderId="58" xfId="0" applyFont="1" applyFill="1" applyBorder="1"/>
    <xf numFmtId="165" fontId="2" fillId="8" borderId="59" xfId="11" applyNumberFormat="1" applyFont="1" applyFill="1" applyBorder="1"/>
    <xf numFmtId="9" fontId="2" fillId="8" borderId="59" xfId="11" applyFont="1" applyFill="1" applyBorder="1"/>
    <xf numFmtId="0" fontId="2" fillId="8" borderId="60" xfId="0" applyFont="1" applyFill="1" applyBorder="1"/>
    <xf numFmtId="0" fontId="14" fillId="4" borderId="61" xfId="0" applyFont="1" applyFill="1" applyBorder="1"/>
    <xf numFmtId="0" fontId="14" fillId="4" borderId="58" xfId="0" applyFont="1" applyFill="1" applyBorder="1"/>
    <xf numFmtId="0" fontId="2" fillId="8" borderId="62" xfId="0" applyFont="1" applyFill="1" applyBorder="1"/>
    <xf numFmtId="0" fontId="2" fillId="8" borderId="64" xfId="0" applyFont="1" applyFill="1" applyBorder="1"/>
    <xf numFmtId="0" fontId="14" fillId="4" borderId="63" xfId="0" applyFont="1" applyFill="1" applyBorder="1"/>
    <xf numFmtId="0" fontId="2" fillId="8" borderId="65" xfId="0" applyFont="1" applyFill="1" applyBorder="1"/>
    <xf numFmtId="0" fontId="14" fillId="4" borderId="65" xfId="0" applyFont="1" applyFill="1" applyBorder="1"/>
    <xf numFmtId="9" fontId="0" fillId="0" borderId="59" xfId="11" applyFont="1" applyBorder="1" applyAlignment="1">
      <alignment horizontal="center"/>
    </xf>
    <xf numFmtId="0" fontId="0" fillId="0" borderId="66" xfId="0" applyBorder="1"/>
    <xf numFmtId="0" fontId="0" fillId="0" borderId="61" xfId="0" applyBorder="1"/>
    <xf numFmtId="0" fontId="13" fillId="8" borderId="61" xfId="0" applyFont="1" applyFill="1" applyBorder="1"/>
    <xf numFmtId="0" fontId="2" fillId="8" borderId="61" xfId="0" applyFont="1" applyFill="1" applyBorder="1"/>
    <xf numFmtId="0" fontId="0" fillId="2" borderId="12" xfId="0" applyFill="1" applyBorder="1" applyAlignment="1">
      <alignment vertical="center"/>
    </xf>
    <xf numFmtId="0" fontId="0" fillId="0" borderId="13" xfId="0" applyBorder="1"/>
    <xf numFmtId="0" fontId="0" fillId="0" borderId="10" xfId="0" applyBorder="1"/>
    <xf numFmtId="0" fontId="13" fillId="8" borderId="10" xfId="0" applyFont="1" applyFill="1" applyBorder="1"/>
    <xf numFmtId="0" fontId="2" fillId="8" borderId="10" xfId="0" applyFont="1" applyFill="1" applyBorder="1"/>
    <xf numFmtId="0" fontId="0" fillId="0" borderId="63" xfId="0" applyBorder="1"/>
    <xf numFmtId="0" fontId="2" fillId="8" borderId="48" xfId="0" applyFont="1" applyFill="1" applyBorder="1"/>
    <xf numFmtId="9" fontId="2" fillId="8" borderId="68" xfId="11" applyFont="1" applyFill="1" applyBorder="1"/>
    <xf numFmtId="165" fontId="14" fillId="4" borderId="67" xfId="11" applyNumberFormat="1" applyFont="1" applyFill="1" applyBorder="1"/>
    <xf numFmtId="0" fontId="4" fillId="2" borderId="0" xfId="12" applyFill="1" applyBorder="1"/>
    <xf numFmtId="0" fontId="37" fillId="15" borderId="28" xfId="12" applyFont="1" applyFill="1" applyBorder="1" applyAlignment="1">
      <alignment vertical="center"/>
    </xf>
    <xf numFmtId="0" fontId="2" fillId="2" borderId="15" xfId="0" applyFont="1" applyFill="1" applyBorder="1" applyAlignment="1">
      <alignment horizontal="right"/>
    </xf>
    <xf numFmtId="0" fontId="2" fillId="2" borderId="0" xfId="0" applyFont="1" applyFill="1"/>
    <xf numFmtId="0" fontId="0" fillId="12" borderId="70" xfId="0" applyFill="1" applyBorder="1"/>
    <xf numFmtId="0" fontId="0" fillId="12" borderId="71" xfId="0" applyFill="1" applyBorder="1"/>
    <xf numFmtId="0" fontId="0" fillId="15" borderId="69" xfId="0" applyFill="1" applyBorder="1"/>
    <xf numFmtId="0" fontId="38" fillId="12" borderId="0" xfId="0" applyFont="1" applyFill="1"/>
    <xf numFmtId="0" fontId="39" fillId="12" borderId="0" xfId="0" applyFont="1" applyFill="1"/>
    <xf numFmtId="0" fontId="36" fillId="15" borderId="69" xfId="12" applyFont="1" applyFill="1" applyBorder="1" applyAlignment="1">
      <alignment horizontal="center" vertical="center"/>
    </xf>
    <xf numFmtId="0" fontId="40" fillId="12" borderId="0" xfId="0" applyFont="1" applyFill="1"/>
    <xf numFmtId="0" fontId="41" fillId="12" borderId="0" xfId="0" applyFont="1" applyFill="1" applyAlignment="1">
      <alignment horizontal="right"/>
    </xf>
    <xf numFmtId="0" fontId="42" fillId="12" borderId="0" xfId="0" applyFont="1" applyFill="1"/>
    <xf numFmtId="0" fontId="29" fillId="6" borderId="22" xfId="0" applyFont="1" applyFill="1" applyBorder="1"/>
    <xf numFmtId="0" fontId="25" fillId="6" borderId="0" xfId="0" applyFont="1" applyFill="1"/>
    <xf numFmtId="0" fontId="26" fillId="6" borderId="0" xfId="0" applyFont="1" applyFill="1"/>
    <xf numFmtId="0" fontId="0" fillId="6" borderId="23" xfId="0" applyFill="1" applyBorder="1"/>
    <xf numFmtId="0" fontId="43" fillId="6" borderId="0" xfId="0" applyFont="1" applyFill="1"/>
    <xf numFmtId="0" fontId="0" fillId="6" borderId="0" xfId="0" applyFill="1" applyAlignment="1">
      <alignment horizontal="center"/>
    </xf>
    <xf numFmtId="0" fontId="16" fillId="6" borderId="0" xfId="0" applyFont="1" applyFill="1"/>
    <xf numFmtId="0" fontId="20" fillId="6" borderId="0" xfId="0" applyFont="1" applyFill="1"/>
    <xf numFmtId="0" fontId="23" fillId="12" borderId="0" xfId="0" applyFont="1" applyFill="1" applyAlignment="1">
      <alignment horizontal="left"/>
    </xf>
    <xf numFmtId="0" fontId="18" fillId="0" borderId="0" xfId="0" applyFont="1"/>
    <xf numFmtId="0" fontId="16" fillId="12" borderId="2" xfId="0" applyFont="1" applyFill="1" applyBorder="1"/>
    <xf numFmtId="0" fontId="16" fillId="12" borderId="72" xfId="0" applyFont="1" applyFill="1" applyBorder="1"/>
    <xf numFmtId="0" fontId="16" fillId="12" borderId="1" xfId="0" applyFont="1" applyFill="1" applyBorder="1"/>
    <xf numFmtId="0" fontId="0" fillId="12" borderId="73" xfId="0" applyFill="1" applyBorder="1"/>
    <xf numFmtId="0" fontId="16" fillId="12" borderId="73" xfId="0" applyFont="1" applyFill="1" applyBorder="1"/>
    <xf numFmtId="0" fontId="16" fillId="12" borderId="4" xfId="0" applyFont="1" applyFill="1" applyBorder="1"/>
    <xf numFmtId="0" fontId="16" fillId="12" borderId="74" xfId="0" applyFont="1" applyFill="1" applyBorder="1"/>
    <xf numFmtId="0" fontId="16" fillId="0" borderId="2" xfId="0" applyFont="1" applyBorder="1"/>
    <xf numFmtId="0" fontId="16" fillId="0" borderId="72" xfId="0" applyFont="1" applyBorder="1"/>
    <xf numFmtId="0" fontId="16" fillId="0" borderId="1" xfId="0" applyFont="1" applyBorder="1"/>
    <xf numFmtId="0" fontId="16" fillId="0" borderId="73" xfId="0" applyFont="1" applyBorder="1"/>
    <xf numFmtId="0" fontId="16" fillId="0" borderId="4" xfId="0" applyFont="1" applyBorder="1"/>
    <xf numFmtId="0" fontId="16" fillId="0" borderId="74" xfId="0" applyFont="1" applyBorder="1"/>
    <xf numFmtId="0" fontId="0" fillId="17" borderId="0" xfId="0" applyFill="1"/>
    <xf numFmtId="0" fontId="33" fillId="17" borderId="0" xfId="12" applyFont="1" applyFill="1" applyBorder="1" applyAlignment="1">
      <alignment vertical="center"/>
    </xf>
    <xf numFmtId="0" fontId="34" fillId="17" borderId="0" xfId="12" applyFont="1" applyFill="1" applyBorder="1" applyAlignment="1">
      <alignment vertical="center"/>
    </xf>
    <xf numFmtId="0" fontId="32" fillId="17" borderId="0" xfId="12" applyFont="1" applyFill="1" applyBorder="1" applyAlignment="1">
      <alignment vertical="center"/>
    </xf>
    <xf numFmtId="0" fontId="4" fillId="17" borderId="0" xfId="12" applyFill="1" applyBorder="1" applyAlignment="1">
      <alignment vertical="center"/>
    </xf>
    <xf numFmtId="0" fontId="35" fillId="17" borderId="0" xfId="0" applyFont="1" applyFill="1" applyAlignment="1">
      <alignment horizontal="center" vertical="center"/>
    </xf>
    <xf numFmtId="0" fontId="36" fillId="17" borderId="0" xfId="12" applyFont="1" applyFill="1" applyBorder="1" applyAlignment="1">
      <alignment horizontal="center" vertical="center"/>
    </xf>
    <xf numFmtId="0" fontId="31" fillId="17" borderId="0" xfId="0" applyFont="1" applyFill="1" applyAlignment="1">
      <alignment vertical="center"/>
    </xf>
    <xf numFmtId="0" fontId="0" fillId="17" borderId="0" xfId="0" applyFill="1" applyAlignment="1">
      <alignment horizontal="center" vertical="center"/>
    </xf>
    <xf numFmtId="0" fontId="37" fillId="17" borderId="0" xfId="12" applyFont="1" applyFill="1" applyBorder="1" applyAlignment="1">
      <alignment vertical="center"/>
    </xf>
    <xf numFmtId="0" fontId="44" fillId="17" borderId="0" xfId="0" applyFont="1" applyFill="1"/>
    <xf numFmtId="0" fontId="45" fillId="17" borderId="0" xfId="0" applyFont="1" applyFill="1"/>
    <xf numFmtId="0" fontId="46" fillId="17" borderId="0" xfId="0" applyFont="1" applyFill="1"/>
    <xf numFmtId="9" fontId="0" fillId="3" borderId="9" xfId="11" applyFont="1" applyFill="1" applyBorder="1"/>
    <xf numFmtId="9" fontId="0" fillId="3" borderId="7" xfId="11" applyFont="1" applyFill="1" applyBorder="1"/>
    <xf numFmtId="9" fontId="0" fillId="2" borderId="8" xfId="11" applyFont="1" applyFill="1" applyBorder="1" applyAlignment="1">
      <alignment vertical="center" wrapText="1"/>
    </xf>
    <xf numFmtId="9" fontId="0" fillId="2" borderId="9" xfId="11" applyFont="1" applyFill="1" applyBorder="1"/>
    <xf numFmtId="9" fontId="2" fillId="2" borderId="0" xfId="11" applyFont="1" applyFill="1" applyBorder="1"/>
    <xf numFmtId="9" fontId="0" fillId="2" borderId="7" xfId="11" applyFont="1" applyFill="1" applyBorder="1"/>
    <xf numFmtId="9" fontId="0" fillId="2" borderId="12" xfId="11" applyFont="1" applyFill="1" applyBorder="1" applyAlignment="1">
      <alignment vertical="center" wrapText="1"/>
    </xf>
    <xf numFmtId="9" fontId="13" fillId="8" borderId="10" xfId="11" applyFont="1" applyFill="1" applyBorder="1"/>
    <xf numFmtId="9" fontId="0" fillId="0" borderId="10" xfId="11" applyFont="1" applyBorder="1"/>
    <xf numFmtId="9" fontId="2" fillId="8" borderId="10" xfId="11" applyFont="1" applyFill="1" applyBorder="1"/>
    <xf numFmtId="9" fontId="2" fillId="8" borderId="75" xfId="11" applyFont="1" applyFill="1" applyBorder="1"/>
    <xf numFmtId="9" fontId="14" fillId="4" borderId="10" xfId="11" applyFont="1" applyFill="1" applyBorder="1"/>
    <xf numFmtId="0" fontId="2" fillId="2" borderId="8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vertical="center" wrapText="1"/>
    </xf>
    <xf numFmtId="0" fontId="2" fillId="2" borderId="49" xfId="0" applyFont="1" applyFill="1" applyBorder="1" applyAlignment="1">
      <alignment horizontal="center" vertical="center" wrapText="1"/>
    </xf>
    <xf numFmtId="0" fontId="2" fillId="2" borderId="50" xfId="0" applyFont="1" applyFill="1" applyBorder="1" applyAlignment="1">
      <alignment horizontal="center" vertical="center" wrapText="1"/>
    </xf>
    <xf numFmtId="0" fontId="2" fillId="2" borderId="51" xfId="0" applyFont="1" applyFill="1" applyBorder="1" applyAlignment="1">
      <alignment horizontal="center" vertical="center" wrapText="1"/>
    </xf>
    <xf numFmtId="9" fontId="0" fillId="0" borderId="13" xfId="11" applyFont="1" applyBorder="1"/>
    <xf numFmtId="0" fontId="0" fillId="2" borderId="0" xfId="0" applyFill="1" applyAlignment="1">
      <alignment horizontal="right"/>
    </xf>
    <xf numFmtId="0" fontId="47" fillId="17" borderId="0" xfId="12" applyFont="1" applyFill="1" applyBorder="1" applyAlignment="1">
      <alignment vertical="center"/>
    </xf>
    <xf numFmtId="0" fontId="48" fillId="17" borderId="0" xfId="0" applyFont="1" applyFill="1" applyAlignment="1">
      <alignment horizontal="center" vertical="center"/>
    </xf>
    <xf numFmtId="0" fontId="49" fillId="17" borderId="0" xfId="12" applyFont="1" applyFill="1" applyBorder="1" applyAlignment="1">
      <alignment horizontal="right" vertical="center"/>
    </xf>
    <xf numFmtId="0" fontId="2" fillId="12" borderId="0" xfId="0" applyFont="1" applyFill="1"/>
    <xf numFmtId="0" fontId="2" fillId="0" borderId="15" xfId="0" applyFont="1" applyBorder="1"/>
    <xf numFmtId="9" fontId="2" fillId="0" borderId="0" xfId="11" applyFont="1"/>
    <xf numFmtId="9" fontId="2" fillId="0" borderId="11" xfId="11" applyFont="1" applyBorder="1"/>
    <xf numFmtId="0" fontId="0" fillId="0" borderId="0" xfId="0" applyAlignment="1">
      <alignment horizontal="right"/>
    </xf>
    <xf numFmtId="0" fontId="0" fillId="3" borderId="9" xfId="0" applyFill="1" applyBorder="1" applyAlignment="1">
      <alignment horizontal="right"/>
    </xf>
    <xf numFmtId="0" fontId="0" fillId="3" borderId="7" xfId="0" applyFill="1" applyBorder="1" applyAlignment="1">
      <alignment horizontal="right"/>
    </xf>
    <xf numFmtId="9" fontId="2" fillId="16" borderId="56" xfId="11" applyFont="1" applyFill="1" applyBorder="1" applyAlignment="1">
      <alignment horizontal="right"/>
    </xf>
    <xf numFmtId="9" fontId="2" fillId="16" borderId="58" xfId="11" applyFont="1" applyFill="1" applyBorder="1" applyAlignment="1">
      <alignment horizontal="right"/>
    </xf>
    <xf numFmtId="165" fontId="13" fillId="8" borderId="58" xfId="11" applyNumberFormat="1" applyFont="1" applyFill="1" applyBorder="1" applyAlignment="1">
      <alignment horizontal="right"/>
    </xf>
    <xf numFmtId="165" fontId="2" fillId="8" borderId="58" xfId="11" applyNumberFormat="1" applyFont="1" applyFill="1" applyBorder="1" applyAlignment="1">
      <alignment horizontal="right"/>
    </xf>
    <xf numFmtId="9" fontId="2" fillId="8" borderId="60" xfId="11" applyFont="1" applyFill="1" applyBorder="1" applyAlignment="1">
      <alignment horizontal="right"/>
    </xf>
    <xf numFmtId="165" fontId="14" fillId="4" borderId="58" xfId="11" applyNumberFormat="1" applyFont="1" applyFill="1" applyBorder="1" applyAlignment="1">
      <alignment horizontal="right"/>
    </xf>
    <xf numFmtId="9" fontId="2" fillId="0" borderId="0" xfId="11" applyFont="1" applyAlignment="1">
      <alignment horizontal="right"/>
    </xf>
    <xf numFmtId="0" fontId="0" fillId="2" borderId="9" xfId="0" applyFill="1" applyBorder="1" applyAlignment="1">
      <alignment horizontal="right"/>
    </xf>
    <xf numFmtId="0" fontId="0" fillId="2" borderId="7" xfId="0" applyFill="1" applyBorder="1" applyAlignment="1">
      <alignment horizontal="right"/>
    </xf>
    <xf numFmtId="0" fontId="2" fillId="2" borderId="8" xfId="0" applyFont="1" applyFill="1" applyBorder="1" applyAlignment="1">
      <alignment horizontal="center" vertical="center" wrapText="1"/>
    </xf>
    <xf numFmtId="9" fontId="0" fillId="0" borderId="52" xfId="11" applyFont="1" applyBorder="1" applyAlignment="1">
      <alignment horizontal="right"/>
    </xf>
    <xf numFmtId="9" fontId="0" fillId="0" borderId="53" xfId="11" applyFont="1" applyBorder="1" applyAlignment="1">
      <alignment horizontal="right"/>
    </xf>
    <xf numFmtId="9" fontId="0" fillId="0" borderId="54" xfId="11" applyFont="1" applyBorder="1" applyAlignment="1">
      <alignment horizontal="right"/>
    </xf>
    <xf numFmtId="0" fontId="0" fillId="0" borderId="9" xfId="0" applyBorder="1" applyAlignment="1">
      <alignment horizontal="right"/>
    </xf>
    <xf numFmtId="9" fontId="0" fillId="0" borderId="9" xfId="11" applyFont="1" applyBorder="1" applyAlignment="1">
      <alignment horizontal="right"/>
    </xf>
    <xf numFmtId="9" fontId="0" fillId="0" borderId="0" xfId="11" applyFont="1" applyBorder="1" applyAlignment="1">
      <alignment horizontal="right"/>
    </xf>
    <xf numFmtId="9" fontId="13" fillId="8" borderId="52" xfId="11" applyFont="1" applyFill="1" applyBorder="1" applyAlignment="1">
      <alignment horizontal="right"/>
    </xf>
    <xf numFmtId="9" fontId="13" fillId="8" borderId="53" xfId="11" applyFont="1" applyFill="1" applyBorder="1" applyAlignment="1">
      <alignment horizontal="right"/>
    </xf>
    <xf numFmtId="9" fontId="13" fillId="8" borderId="54" xfId="11" applyFont="1" applyFill="1" applyBorder="1" applyAlignment="1">
      <alignment horizontal="right"/>
    </xf>
    <xf numFmtId="0" fontId="13" fillId="8" borderId="0" xfId="0" applyFont="1" applyFill="1" applyAlignment="1">
      <alignment horizontal="right"/>
    </xf>
    <xf numFmtId="9" fontId="13" fillId="8" borderId="0" xfId="11" applyFont="1" applyFill="1" applyBorder="1" applyAlignment="1">
      <alignment horizontal="right"/>
    </xf>
    <xf numFmtId="9" fontId="2" fillId="8" borderId="52" xfId="11" applyFont="1" applyFill="1" applyBorder="1" applyAlignment="1">
      <alignment horizontal="right"/>
    </xf>
    <xf numFmtId="9" fontId="2" fillId="8" borderId="53" xfId="11" applyFont="1" applyFill="1" applyBorder="1" applyAlignment="1">
      <alignment horizontal="right"/>
    </xf>
    <xf numFmtId="9" fontId="2" fillId="8" borderId="54" xfId="11" applyFont="1" applyFill="1" applyBorder="1" applyAlignment="1">
      <alignment horizontal="right"/>
    </xf>
    <xf numFmtId="0" fontId="2" fillId="8" borderId="0" xfId="0" applyFont="1" applyFill="1" applyAlignment="1">
      <alignment horizontal="right"/>
    </xf>
    <xf numFmtId="9" fontId="2" fillId="8" borderId="0" xfId="11" applyFont="1" applyFill="1" applyBorder="1" applyAlignment="1">
      <alignment horizontal="right"/>
    </xf>
    <xf numFmtId="0" fontId="2" fillId="8" borderId="31" xfId="0" applyFont="1" applyFill="1" applyBorder="1" applyAlignment="1">
      <alignment horizontal="right"/>
    </xf>
    <xf numFmtId="9" fontId="2" fillId="8" borderId="31" xfId="11" applyFont="1" applyFill="1" applyBorder="1" applyAlignment="1">
      <alignment horizontal="right"/>
    </xf>
    <xf numFmtId="9" fontId="14" fillId="4" borderId="52" xfId="11" applyFont="1" applyFill="1" applyBorder="1" applyAlignment="1">
      <alignment horizontal="right"/>
    </xf>
    <xf numFmtId="9" fontId="14" fillId="4" borderId="53" xfId="11" applyFont="1" applyFill="1" applyBorder="1" applyAlignment="1">
      <alignment horizontal="right"/>
    </xf>
    <xf numFmtId="9" fontId="14" fillId="4" borderId="55" xfId="11" applyFont="1" applyFill="1" applyBorder="1" applyAlignment="1">
      <alignment horizontal="right"/>
    </xf>
    <xf numFmtId="0" fontId="14" fillId="4" borderId="0" xfId="0" applyFont="1" applyFill="1" applyAlignment="1">
      <alignment horizontal="right"/>
    </xf>
    <xf numFmtId="9" fontId="14" fillId="4" borderId="0" xfId="11" applyFont="1" applyFill="1" applyBorder="1" applyAlignment="1">
      <alignment horizontal="right"/>
    </xf>
    <xf numFmtId="1" fontId="0" fillId="0" borderId="9" xfId="0" applyNumberFormat="1" applyBorder="1" applyAlignment="1">
      <alignment horizontal="right"/>
    </xf>
    <xf numFmtId="1" fontId="0" fillId="0" borderId="0" xfId="11" applyNumberFormat="1" applyFont="1" applyBorder="1" applyAlignment="1">
      <alignment horizontal="right"/>
    </xf>
    <xf numFmtId="165" fontId="23" fillId="12" borderId="35" xfId="11" applyNumberFormat="1" applyFont="1" applyFill="1" applyBorder="1" applyAlignment="1">
      <alignment horizontal="center"/>
    </xf>
    <xf numFmtId="165" fontId="23" fillId="12" borderId="36" xfId="11" applyNumberFormat="1" applyFont="1" applyFill="1" applyBorder="1" applyAlignment="1">
      <alignment horizontal="center"/>
    </xf>
    <xf numFmtId="0" fontId="23" fillId="12" borderId="35" xfId="0" applyFont="1" applyFill="1" applyBorder="1" applyAlignment="1">
      <alignment horizontal="center"/>
    </xf>
    <xf numFmtId="0" fontId="23" fillId="12" borderId="36" xfId="0" applyFont="1" applyFill="1" applyBorder="1" applyAlignment="1">
      <alignment horizontal="center"/>
    </xf>
    <xf numFmtId="165" fontId="23" fillId="12" borderId="35" xfId="0" applyNumberFormat="1" applyFont="1" applyFill="1" applyBorder="1" applyAlignment="1">
      <alignment horizontal="center"/>
    </xf>
    <xf numFmtId="165" fontId="23" fillId="12" borderId="36" xfId="0" applyNumberFormat="1" applyFont="1" applyFill="1" applyBorder="1" applyAlignment="1">
      <alignment horizontal="center"/>
    </xf>
    <xf numFmtId="0" fontId="23" fillId="12" borderId="35" xfId="11" applyNumberFormat="1" applyFont="1" applyFill="1" applyBorder="1" applyAlignment="1">
      <alignment horizontal="center"/>
    </xf>
    <xf numFmtId="0" fontId="23" fillId="12" borderId="36" xfId="11" applyNumberFormat="1" applyFont="1" applyFill="1" applyBorder="1" applyAlignment="1">
      <alignment horizontal="center"/>
    </xf>
    <xf numFmtId="0" fontId="23" fillId="14" borderId="34" xfId="0" applyFont="1" applyFill="1" applyBorder="1" applyAlignment="1">
      <alignment horizontal="center"/>
    </xf>
    <xf numFmtId="0" fontId="23" fillId="14" borderId="34" xfId="0" applyFont="1" applyFill="1" applyBorder="1" applyAlignment="1">
      <alignment horizontal="center" vertical="center"/>
    </xf>
    <xf numFmtId="0" fontId="0" fillId="0" borderId="0" xfId="0" applyAlignment="1">
      <alignment horizontal="center"/>
    </xf>
  </cellXfs>
  <cellStyles count="13">
    <cellStyle name="Currency 2" xfId="9" xr:uid="{00000000-0005-0000-0000-000000000000}"/>
    <cellStyle name="Hyperlink" xfId="12" builtinId="8"/>
    <cellStyle name="Hyperlink 2" xfId="1" xr:uid="{00000000-0005-0000-0000-000002000000}"/>
    <cellStyle name="Hyperlink 2 2" xfId="10" xr:uid="{00000000-0005-0000-0000-000003000000}"/>
    <cellStyle name="Hyperlink 3" xfId="2" xr:uid="{00000000-0005-0000-0000-000004000000}"/>
    <cellStyle name="Hyperlink 4" xfId="3" xr:uid="{00000000-0005-0000-0000-000005000000}"/>
    <cellStyle name="Normal" xfId="0" builtinId="0"/>
    <cellStyle name="Normal 2" xfId="4" xr:uid="{00000000-0005-0000-0000-000007000000}"/>
    <cellStyle name="Normal 3" xfId="5" xr:uid="{00000000-0005-0000-0000-000008000000}"/>
    <cellStyle name="Normal 4" xfId="6" xr:uid="{00000000-0005-0000-0000-000009000000}"/>
    <cellStyle name="Percent" xfId="11" builtinId="5"/>
    <cellStyle name="Percent 2" xfId="7" xr:uid="{00000000-0005-0000-0000-00000B000000}"/>
    <cellStyle name="Percent 3" xfId="8" xr:uid="{00000000-0005-0000-0000-00000C000000}"/>
  </cellStyles>
  <dxfs count="18"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  <dxf>
      <border diagonalUp="0" diagonalDown="0">
        <left/>
        <right/>
        <top/>
        <bottom/>
        <vertical/>
        <horizontal/>
      </border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4" defaultTableStyle="TableStyleMedium2" defaultPivotStyle="PivotStyleLight16">
    <tableStyle name="MySqlDefault" pivot="0" table="0" count="2" xr9:uid="{00000000-0011-0000-FFFF-FFFF00000000}">
      <tableStyleElement type="wholeTable" dxfId="17"/>
      <tableStyleElement type="headerRow" dxfId="16"/>
    </tableStyle>
    <tableStyle name="Slicer Style 1" pivot="0" table="0" count="1" xr9:uid="{00000000-0011-0000-FFFF-FFFF01000000}">
      <tableStyleElement type="wholeTable" dxfId="15"/>
    </tableStyle>
    <tableStyle name="TableStyleQueryPreview" pivot="0" count="3" xr9:uid="{00000000-0011-0000-FFFF-FFFF02000000}">
      <tableStyleElement type="wholeTable" dxfId="14"/>
      <tableStyleElement type="headerRow" dxfId="13"/>
      <tableStyleElement type="firstRowStripe" dxfId="12"/>
    </tableStyle>
    <tableStyle name="TableStyleQueryResult" pivot="0" count="3" xr9:uid="{00000000-0011-0000-FFFF-FFFF03000000}">
      <tableStyleElement type="wholeTable" dxfId="11"/>
      <tableStyleElement type="headerRow" dxfId="10"/>
      <tableStyleElement type="firstRowStripe" dxfId="9"/>
    </tableStyle>
  </tableStyles>
  <colors>
    <mruColors>
      <color rgb="FFD9E2F3"/>
      <color rgb="FFC9D6ED"/>
      <color rgb="FF305496"/>
      <color rgb="FFD9E1F2"/>
      <color rgb="FF131CD1"/>
      <color rgb="FF5B9BD5"/>
      <color rgb="FFEFF8FB"/>
      <color rgb="FFF9FBFD"/>
      <color rgb="FFF0F4FA"/>
      <color rgb="FFADC1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18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onnections" Target="connection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theme" Target="theme/theme1.xml"/><Relationship Id="rId19" Type="http://schemas.openxmlformats.org/officeDocument/2006/relationships/customXml" Target="../customXml/item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5.xml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7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2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Completed</a:t>
            </a:r>
            <a:endParaRPr lang="en-US" sz="1200"/>
          </a:p>
        </c:rich>
      </c:tx>
      <c:layout>
        <c:manualLayout>
          <c:xMode val="edge"/>
          <c:yMode val="edge"/>
          <c:x val="0.41544034140483349"/>
          <c:y val="1.849979278905926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3665078608588788"/>
          <c:y val="0.28198139706220932"/>
          <c:w val="0.5980682414698163"/>
          <c:h val="0.71429202928581292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15AB-4F7B-932A-0FEA8535EAFD}"/>
              </c:ext>
            </c:extLst>
          </c:dPt>
          <c:dPt>
            <c:idx val="1"/>
            <c:bubble3D val="0"/>
            <c:spPr>
              <a:solidFill>
                <a:srgbClr val="FF505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15AB-4F7B-932A-0FEA8535EAFD}"/>
              </c:ext>
            </c:extLst>
          </c:dPt>
          <c:dPt>
            <c:idx val="2"/>
            <c:bubble3D val="0"/>
            <c:spPr>
              <a:solidFill>
                <a:srgbClr val="FF7C8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15AB-4F7B-932A-0FEA8535EAFD}"/>
              </c:ext>
            </c:extLst>
          </c:dPt>
          <c:dPt>
            <c:idx val="3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15AB-4F7B-932A-0FEA8535EAFD}"/>
              </c:ext>
            </c:extLst>
          </c:dPt>
          <c:dPt>
            <c:idx val="4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15AB-4F7B-932A-0FEA8535EAFD}"/>
              </c:ext>
            </c:extLst>
          </c:dPt>
          <c:dPt>
            <c:idx val="5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2-15AB-4F7B-932A-0FEA8535EAFD}"/>
              </c:ext>
            </c:extLst>
          </c:dPt>
          <c:dPt>
            <c:idx val="6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4-15AB-4F7B-932A-0FEA8535EAFD}"/>
              </c:ext>
            </c:extLst>
          </c:dPt>
          <c:dPt>
            <c:idx val="7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15AB-4F7B-932A-0FEA8535EAFD}"/>
              </c:ext>
            </c:extLst>
          </c:dPt>
          <c:dPt>
            <c:idx val="8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15AB-4F7B-932A-0FEA8535EAFD}"/>
              </c:ext>
            </c:extLst>
          </c:dPt>
          <c:dPt>
            <c:idx val="9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15AB-4F7B-932A-0FEA8535EAFD}"/>
              </c:ext>
            </c:extLst>
          </c:dPt>
          <c:val>
            <c:numLit>
              <c:formatCode>General</c:formatCode>
              <c:ptCount val="10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9</c:v>
              </c:pt>
            </c:numLit>
          </c:val>
          <c:extLst>
            <c:ext xmlns:c16="http://schemas.microsoft.com/office/drawing/2014/chart" uri="{C3380CC4-5D6E-409C-BE32-E72D297353CC}">
              <c16:uniqueId val="{0000001B-15AB-4F7B-932A-0FEA8535EA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pieChart>
        <c:varyColors val="1"/>
        <c:ser>
          <c:idx val="1"/>
          <c:order val="1"/>
          <c:spPr>
            <a:ln w="0">
              <a:noFill/>
            </a:ln>
          </c:spPr>
          <c:dPt>
            <c:idx val="0"/>
            <c:bubble3D val="0"/>
            <c:spPr>
              <a:noFill/>
              <a:ln w="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5AB-4F7B-932A-0FEA8535EAFD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  <a:ln w="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5AB-4F7B-932A-0FEA8535EAFD}"/>
              </c:ext>
            </c:extLst>
          </c:dPt>
          <c:dPt>
            <c:idx val="2"/>
            <c:bubble3D val="0"/>
            <c:spPr>
              <a:noFill/>
              <a:ln w="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5AB-4F7B-932A-0FEA8535EAFD}"/>
              </c:ext>
            </c:extLst>
          </c:dPt>
          <c:dLbls>
            <c:dLbl>
              <c:idx val="1"/>
              <c:tx>
                <c:strRef>
                  <c:f>Chart!$B$31</c:f>
                  <c:strCache>
                    <c:ptCount val="1"/>
                    <c:pt idx="0">
                      <c:v>105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{6739CBAB-BC82-43BA-A4F7-F0A9776A1941}</c15:txfldGUID>
                      <c15:f>Chart!$B$31</c15:f>
                      <c15:dlblFieldTableCache>
                        <c:ptCount val="1"/>
                        <c:pt idx="0">
                          <c:v>105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3-15AB-4F7B-932A-0FEA8535EA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val>
            <c:numRef>
              <c:f>Chart!$B$31:$B$33</c:f>
              <c:numCache>
                <c:formatCode>General</c:formatCode>
                <c:ptCount val="3"/>
                <c:pt idx="0">
                  <c:v>105</c:v>
                </c:pt>
                <c:pt idx="1">
                  <c:v>1</c:v>
                </c:pt>
                <c:pt idx="2">
                  <c:v>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5AB-4F7B-932A-0FEA8535EA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200" b="0" i="0" u="none" strike="noStrike" kern="1200" cap="none" spc="0" baseline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  <a:latin typeface="+mn-lt"/>
                <a:ea typeface="+mn-ea"/>
                <a:cs typeface="+mn-cs"/>
              </a:rPr>
              <a:t>Completed</a:t>
            </a:r>
          </a:p>
        </c:rich>
      </c:tx>
      <c:layout>
        <c:manualLayout>
          <c:xMode val="edge"/>
          <c:yMode val="edge"/>
          <c:x val="0.36513958333333335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050804293027723"/>
          <c:y val="0.21765383493729953"/>
          <c:w val="0.5980682414698163"/>
          <c:h val="0.71429202928581292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C3B-46FC-9AFC-7F11222E92A3}"/>
              </c:ext>
            </c:extLst>
          </c:dPt>
          <c:dPt>
            <c:idx val="1"/>
            <c:bubble3D val="0"/>
            <c:spPr>
              <a:solidFill>
                <a:srgbClr val="FF505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C3B-46FC-9AFC-7F11222E92A3}"/>
              </c:ext>
            </c:extLst>
          </c:dPt>
          <c:dPt>
            <c:idx val="2"/>
            <c:bubble3D val="0"/>
            <c:spPr>
              <a:solidFill>
                <a:srgbClr val="FF7C8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C3B-46FC-9AFC-7F11222E92A3}"/>
              </c:ext>
            </c:extLst>
          </c:dPt>
          <c:dPt>
            <c:idx val="3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8C3B-46FC-9AFC-7F11222E92A3}"/>
              </c:ext>
            </c:extLst>
          </c:dPt>
          <c:dPt>
            <c:idx val="4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8C3B-46FC-9AFC-7F11222E92A3}"/>
              </c:ext>
            </c:extLst>
          </c:dPt>
          <c:dPt>
            <c:idx val="5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8C3B-46FC-9AFC-7F11222E92A3}"/>
              </c:ext>
            </c:extLst>
          </c:dPt>
          <c:dPt>
            <c:idx val="6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8C3B-46FC-9AFC-7F11222E92A3}"/>
              </c:ext>
            </c:extLst>
          </c:dPt>
          <c:dPt>
            <c:idx val="7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8C3B-46FC-9AFC-7F11222E92A3}"/>
              </c:ext>
            </c:extLst>
          </c:dPt>
          <c:dPt>
            <c:idx val="8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8C3B-46FC-9AFC-7F11222E92A3}"/>
              </c:ext>
            </c:extLst>
          </c:dPt>
          <c:dPt>
            <c:idx val="9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8C3B-46FC-9AFC-7F11222E92A3}"/>
              </c:ext>
            </c:extLst>
          </c:dPt>
          <c:val>
            <c:numLit>
              <c:formatCode>General</c:formatCode>
              <c:ptCount val="10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9</c:v>
              </c:pt>
            </c:numLit>
          </c:val>
          <c:extLst>
            <c:ext xmlns:c16="http://schemas.microsoft.com/office/drawing/2014/chart" uri="{C3380CC4-5D6E-409C-BE32-E72D297353CC}">
              <c16:uniqueId val="{00000014-8C3B-46FC-9AFC-7F11222E92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pieChart>
        <c:varyColors val="1"/>
        <c:ser>
          <c:idx val="1"/>
          <c:order val="1"/>
          <c:tx>
            <c:v>Completed</c:v>
          </c:tx>
          <c:spPr>
            <a:ln>
              <a:solidFill>
                <a:schemeClr val="bg1"/>
              </a:solidFill>
            </a:ln>
          </c:spPr>
          <c:dPt>
            <c:idx val="0"/>
            <c:bubble3D val="0"/>
            <c:spPr>
              <a:noFill/>
              <a:ln w="19050">
                <a:solidFill>
                  <a:schemeClr val="bg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8C3B-46FC-9AFC-7F11222E92A3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8C3B-46FC-9AFC-7F11222E92A3}"/>
              </c:ext>
            </c:extLst>
          </c:dPt>
          <c:dPt>
            <c:idx val="2"/>
            <c:bubble3D val="0"/>
            <c:spPr>
              <a:noFill/>
              <a:ln w="19050">
                <a:solidFill>
                  <a:schemeClr val="bg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8C3B-46FC-9AFC-7F11222E92A3}"/>
              </c:ext>
            </c:extLst>
          </c:dPt>
          <c:dLbls>
            <c:dLbl>
              <c:idx val="1"/>
              <c:tx>
                <c:rich>
                  <a:bodyPr/>
                  <a:lstStyle/>
                  <a:p>
                    <a:fld id="{862F754B-C88E-4008-94ED-3ADB64CFBE4D}" type="CELLREF">
                      <a:rPr lang="en-US" sz="1100" b="1"/>
                      <a:pPr/>
                      <a:t>[CELLREF]</a:t>
                    </a:fld>
                    <a:endParaRPr lang="en-GB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{862F754B-C88E-4008-94ED-3ADB64CFBE4D}</c15:txfldGUID>
                      <c15:f>Chart!$C$49</c15:f>
                      <c15:dlblFieldTableCache>
                        <c:ptCount val="1"/>
                        <c:pt idx="0">
                          <c:v>481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18-8C3B-46FC-9AFC-7F11222E9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val>
            <c:numRef>
              <c:f>Chart!$B$63:$B$65</c:f>
              <c:numCache>
                <c:formatCode>General</c:formatCode>
                <c:ptCount val="3"/>
                <c:pt idx="0">
                  <c:v>481</c:v>
                </c:pt>
                <c:pt idx="1">
                  <c:v>8</c:v>
                </c:pt>
                <c:pt idx="2">
                  <c:v>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B-8C3B-46FC-9AFC-7F11222E92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200" b="0" i="0" u="none" strike="noStrike" kern="1200" cap="none" spc="0" baseline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  <a:latin typeface="+mn-lt"/>
                <a:ea typeface="+mn-ea"/>
                <a:cs typeface="+mn-cs"/>
              </a:rPr>
              <a:t>Completed</a:t>
            </a:r>
          </a:p>
        </c:rich>
      </c:tx>
      <c:layout>
        <c:manualLayout>
          <c:xMode val="edge"/>
          <c:yMode val="edge"/>
          <c:x val="0.41544034140483349"/>
          <c:y val="1.849979278905926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3665078608588788"/>
          <c:y val="0.28198139706220932"/>
          <c:w val="0.5980682414698163"/>
          <c:h val="0.71429202928581292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D76-4D05-86E4-20884911B887}"/>
              </c:ext>
            </c:extLst>
          </c:dPt>
          <c:dPt>
            <c:idx val="1"/>
            <c:bubble3D val="0"/>
            <c:spPr>
              <a:solidFill>
                <a:srgbClr val="FF505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D76-4D05-86E4-20884911B887}"/>
              </c:ext>
            </c:extLst>
          </c:dPt>
          <c:dPt>
            <c:idx val="2"/>
            <c:bubble3D val="0"/>
            <c:spPr>
              <a:solidFill>
                <a:srgbClr val="FF7C8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ED76-4D05-86E4-20884911B887}"/>
              </c:ext>
            </c:extLst>
          </c:dPt>
          <c:dPt>
            <c:idx val="3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ED76-4D05-86E4-20884911B887}"/>
              </c:ext>
            </c:extLst>
          </c:dPt>
          <c:dPt>
            <c:idx val="4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ED76-4D05-86E4-20884911B887}"/>
              </c:ext>
            </c:extLst>
          </c:dPt>
          <c:dPt>
            <c:idx val="5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ED76-4D05-86E4-20884911B887}"/>
              </c:ext>
            </c:extLst>
          </c:dPt>
          <c:dPt>
            <c:idx val="6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ED76-4D05-86E4-20884911B887}"/>
              </c:ext>
            </c:extLst>
          </c:dPt>
          <c:dPt>
            <c:idx val="7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ED76-4D05-86E4-20884911B887}"/>
              </c:ext>
            </c:extLst>
          </c:dPt>
          <c:dPt>
            <c:idx val="8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ED76-4D05-86E4-20884911B887}"/>
              </c:ext>
            </c:extLst>
          </c:dPt>
          <c:dPt>
            <c:idx val="9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ED76-4D05-86E4-20884911B887}"/>
              </c:ext>
            </c:extLst>
          </c:dPt>
          <c:val>
            <c:numLit>
              <c:formatCode>General</c:formatCode>
              <c:ptCount val="10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9</c:v>
              </c:pt>
            </c:numLit>
          </c:val>
          <c:extLst>
            <c:ext xmlns:c16="http://schemas.microsoft.com/office/drawing/2014/chart" uri="{C3380CC4-5D6E-409C-BE32-E72D297353CC}">
              <c16:uniqueId val="{00000014-ED76-4D05-86E4-20884911B8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pieChart>
        <c:varyColors val="1"/>
        <c:ser>
          <c:idx val="1"/>
          <c:order val="1"/>
          <c:dPt>
            <c:idx val="0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ED76-4D05-86E4-20884911B887}"/>
              </c:ext>
            </c:extLst>
          </c:dPt>
          <c:dPt>
            <c:idx val="1"/>
            <c:bubble3D val="0"/>
            <c:spPr>
              <a:solidFill>
                <a:schemeClr val="tx1">
                  <a:alpha val="89000"/>
                </a:schemeClr>
              </a:solidFill>
              <a:ln w="1905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8-ED76-4D05-86E4-20884911B887}"/>
              </c:ext>
            </c:extLst>
          </c:dPt>
          <c:dPt>
            <c:idx val="2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ED76-4D05-86E4-20884911B887}"/>
              </c:ext>
            </c:extLst>
          </c:dPt>
          <c:dLbls>
            <c:dLbl>
              <c:idx val="1"/>
              <c:tx>
                <c:strRef>
                  <c:f>Chart!$C$91</c:f>
                  <c:strCache>
                    <c:ptCount val="1"/>
                    <c:pt idx="0">
                      <c:v>2867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{A6423D02-47E6-4909-9046-5694906AA39E}</c15:txfldGUID>
                      <c15:f>Chart!$C$91</c15:f>
                      <c15:dlblFieldTableCache>
                        <c:ptCount val="1"/>
                        <c:pt idx="0">
                          <c:v>2867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18-ED76-4D05-86E4-20884911B88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val>
            <c:numRef>
              <c:f>Chart!$C$91:$C$93</c:f>
              <c:numCache>
                <c:formatCode>General</c:formatCode>
                <c:ptCount val="3"/>
                <c:pt idx="0">
                  <c:v>2867</c:v>
                </c:pt>
                <c:pt idx="1">
                  <c:v>50</c:v>
                </c:pt>
                <c:pt idx="2">
                  <c:v>3795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B-ED76-4D05-86E4-20884911B8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1"/>
          <c:order val="0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TREND!$F$3:$R$3</c:f>
              <c:numCache>
                <c:formatCode>m/d/yyyy</c:formatCode>
                <c:ptCount val="13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</c:numCache>
            </c:numRef>
          </c:cat>
          <c:val>
            <c:numRef>
              <c:f>TREND!$F$5:$R$5</c:f>
              <c:numCache>
                <c:formatCode>0%</c:formatCode>
                <c:ptCount val="13"/>
                <c:pt idx="0">
                  <c:v>0.6</c:v>
                </c:pt>
                <c:pt idx="1">
                  <c:v>0.6</c:v>
                </c:pt>
                <c:pt idx="2">
                  <c:v>0.6</c:v>
                </c:pt>
                <c:pt idx="3">
                  <c:v>0.6</c:v>
                </c:pt>
                <c:pt idx="4">
                  <c:v>0.6</c:v>
                </c:pt>
                <c:pt idx="5">
                  <c:v>0.6</c:v>
                </c:pt>
                <c:pt idx="6">
                  <c:v>0.6</c:v>
                </c:pt>
                <c:pt idx="7">
                  <c:v>0.6</c:v>
                </c:pt>
                <c:pt idx="8">
                  <c:v>0.6</c:v>
                </c:pt>
                <c:pt idx="9">
                  <c:v>0.6</c:v>
                </c:pt>
                <c:pt idx="10">
                  <c:v>0.6</c:v>
                </c:pt>
                <c:pt idx="11">
                  <c:v>0.6</c:v>
                </c:pt>
                <c:pt idx="12">
                  <c:v>0.6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46A-44FD-8CC4-150E95C9A307}"/>
            </c:ext>
          </c:extLst>
        </c:ser>
        <c:ser>
          <c:idx val="0"/>
          <c:order val="1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TREND!$F$3:$R$3</c:f>
              <c:numCache>
                <c:formatCode>m/d/yyyy</c:formatCode>
                <c:ptCount val="13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</c:numCache>
            </c:numRef>
          </c:cat>
          <c:val>
            <c:numRef>
              <c:f>TREND!$F$4:$R$4</c:f>
              <c:numCache>
                <c:formatCode>General</c:formatCode>
                <c:ptCount val="13"/>
                <c:pt idx="0">
                  <c:v>#N/A</c:v>
                </c:pt>
                <c:pt idx="1">
                  <c:v>#N/A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46A-44FD-8CC4-150E95C9A3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397167"/>
        <c:axId val="91392591"/>
      </c:lineChart>
      <c:dateAx>
        <c:axId val="91397167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1392591"/>
        <c:crosses val="autoZero"/>
        <c:auto val="1"/>
        <c:lblOffset val="100"/>
        <c:baseTimeUnit val="months"/>
      </c:dateAx>
      <c:valAx>
        <c:axId val="913925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139716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896106736657924E-2"/>
          <c:y val="0.15782407407407409"/>
          <c:w val="0.50298854281440064"/>
          <c:h val="0.62447306374838729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1B8-4102-9850-6CAB2375D35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1B8-4102-9850-6CAB2375D35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Chart!$B$31:$B$32</c:f>
              <c:numCache>
                <c:formatCode>General</c:formatCode>
                <c:ptCount val="2"/>
                <c:pt idx="0">
                  <c:v>105</c:v>
                </c:pt>
                <c:pt idx="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90-4FDF-AC67-3DDA0D46FD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Completed</a:t>
            </a:r>
            <a:endParaRPr lang="en-US"/>
          </a:p>
        </c:rich>
      </c:tx>
      <c:layout>
        <c:manualLayout>
          <c:xMode val="edge"/>
          <c:yMode val="edge"/>
          <c:x val="0.35004510876818362"/>
          <c:y val="1.84995625546806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050804293027723"/>
          <c:y val="0.21765383493729953"/>
          <c:w val="0.5980682414698163"/>
          <c:h val="0.71429202928581292"/>
        </c:manualLayout>
      </c:layout>
      <c:pieChart>
        <c:varyColors val="1"/>
        <c:ser>
          <c:idx val="1"/>
          <c:order val="1"/>
          <c:spPr>
            <a:ln w="0">
              <a:noFill/>
            </a:ln>
          </c:spPr>
          <c:dPt>
            <c:idx val="0"/>
            <c:bubble3D val="0"/>
            <c:spPr>
              <a:noFill/>
              <a:ln w="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201-455B-BF65-74B1C6E563A2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  <a:ln w="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201-455B-BF65-74B1C6E563A2}"/>
              </c:ext>
            </c:extLst>
          </c:dPt>
          <c:dPt>
            <c:idx val="2"/>
            <c:bubble3D val="0"/>
            <c:spPr>
              <a:noFill/>
              <a:ln w="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201-455B-BF65-74B1C6E563A2}"/>
              </c:ext>
            </c:extLst>
          </c:dPt>
          <c:dLbls>
            <c:dLbl>
              <c:idx val="1"/>
              <c:tx>
                <c:strRef>
                  <c:f>Chart!$B$31</c:f>
                  <c:strCache>
                    <c:ptCount val="1"/>
                    <c:pt idx="0">
                      <c:v>105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{CD43B6AF-EDF1-489C-93B8-06C1717BCD13}</c15:txfldGUID>
                      <c15:f>Chart!$B$31</c15:f>
                      <c15:dlblFieldTableCache>
                        <c:ptCount val="1"/>
                        <c:pt idx="0">
                          <c:v>105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3-2201-455B-BF65-74B1C6E56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val>
            <c:numRef>
              <c:f>Chart!$B$31:$B$33</c:f>
              <c:numCache>
                <c:formatCode>General</c:formatCode>
                <c:ptCount val="3"/>
                <c:pt idx="0">
                  <c:v>105</c:v>
                </c:pt>
                <c:pt idx="1">
                  <c:v>1</c:v>
                </c:pt>
                <c:pt idx="2">
                  <c:v>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201-455B-BF65-74B1C6E563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</c:pieChar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2201-455B-BF65-74B1C6E563A2}"/>
              </c:ext>
            </c:extLst>
          </c:dPt>
          <c:dPt>
            <c:idx val="1"/>
            <c:bubble3D val="0"/>
            <c:spPr>
              <a:solidFill>
                <a:srgbClr val="FF505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2201-455B-BF65-74B1C6E563A2}"/>
              </c:ext>
            </c:extLst>
          </c:dPt>
          <c:dPt>
            <c:idx val="2"/>
            <c:bubble3D val="0"/>
            <c:spPr>
              <a:solidFill>
                <a:srgbClr val="FF7C8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2201-455B-BF65-74B1C6E563A2}"/>
              </c:ext>
            </c:extLst>
          </c:dPt>
          <c:dPt>
            <c:idx val="3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2201-455B-BF65-74B1C6E563A2}"/>
              </c:ext>
            </c:extLst>
          </c:dPt>
          <c:dPt>
            <c:idx val="4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2201-455B-BF65-74B1C6E563A2}"/>
              </c:ext>
            </c:extLst>
          </c:dPt>
          <c:dPt>
            <c:idx val="5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2-2201-455B-BF65-74B1C6E563A2}"/>
              </c:ext>
            </c:extLst>
          </c:dPt>
          <c:dPt>
            <c:idx val="6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4-2201-455B-BF65-74B1C6E563A2}"/>
              </c:ext>
            </c:extLst>
          </c:dPt>
          <c:dPt>
            <c:idx val="7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2201-455B-BF65-74B1C6E563A2}"/>
              </c:ext>
            </c:extLst>
          </c:dPt>
          <c:dPt>
            <c:idx val="8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2201-455B-BF65-74B1C6E563A2}"/>
              </c:ext>
            </c:extLst>
          </c:dPt>
          <c:dPt>
            <c:idx val="9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2201-455B-BF65-74B1C6E563A2}"/>
              </c:ext>
            </c:extLst>
          </c:dPt>
          <c:val>
            <c:numLit>
              <c:formatCode>General</c:formatCode>
              <c:ptCount val="10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9</c:v>
              </c:pt>
            </c:numLit>
          </c:val>
          <c:extLst>
            <c:ext xmlns:c16="http://schemas.microsoft.com/office/drawing/2014/chart" uri="{C3380CC4-5D6E-409C-BE32-E72D297353CC}">
              <c16:uniqueId val="{0000001B-2201-455B-BF65-74B1C6E563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Completed</a:t>
            </a:r>
            <a:endParaRPr lang="en-US"/>
          </a:p>
        </c:rich>
      </c:tx>
      <c:layout>
        <c:manualLayout>
          <c:xMode val="edge"/>
          <c:yMode val="edge"/>
          <c:x val="0.35004510876818362"/>
          <c:y val="1.84995625546806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5050804293027723"/>
          <c:y val="0.21765383493729953"/>
          <c:w val="0.5980682414698163"/>
          <c:h val="0.71429202928581292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9E7E-40CF-BB64-AD7888CA4D6C}"/>
              </c:ext>
            </c:extLst>
          </c:dPt>
          <c:dPt>
            <c:idx val="1"/>
            <c:bubble3D val="0"/>
            <c:spPr>
              <a:solidFill>
                <a:srgbClr val="FF505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9E7E-40CF-BB64-AD7888CA4D6C}"/>
              </c:ext>
            </c:extLst>
          </c:dPt>
          <c:dPt>
            <c:idx val="2"/>
            <c:bubble3D val="0"/>
            <c:spPr>
              <a:solidFill>
                <a:srgbClr val="FF7C8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9E7E-40CF-BB64-AD7888CA4D6C}"/>
              </c:ext>
            </c:extLst>
          </c:dPt>
          <c:dPt>
            <c:idx val="3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9E7E-40CF-BB64-AD7888CA4D6C}"/>
              </c:ext>
            </c:extLst>
          </c:dPt>
          <c:dPt>
            <c:idx val="4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9E7E-40CF-BB64-AD7888CA4D6C}"/>
              </c:ext>
            </c:extLst>
          </c:dPt>
          <c:dPt>
            <c:idx val="5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2-9E7E-40CF-BB64-AD7888CA4D6C}"/>
              </c:ext>
            </c:extLst>
          </c:dPt>
          <c:dPt>
            <c:idx val="6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4-9E7E-40CF-BB64-AD7888CA4D6C}"/>
              </c:ext>
            </c:extLst>
          </c:dPt>
          <c:dPt>
            <c:idx val="7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6-9E7E-40CF-BB64-AD7888CA4D6C}"/>
              </c:ext>
            </c:extLst>
          </c:dPt>
          <c:dPt>
            <c:idx val="8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8-9E7E-40CF-BB64-AD7888CA4D6C}"/>
              </c:ext>
            </c:extLst>
          </c:dPt>
          <c:dPt>
            <c:idx val="9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A-9E7E-40CF-BB64-AD7888CA4D6C}"/>
              </c:ext>
            </c:extLst>
          </c:dPt>
          <c:val>
            <c:numLit>
              <c:formatCode>General</c:formatCode>
              <c:ptCount val="10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9</c:v>
              </c:pt>
            </c:numLit>
          </c:val>
          <c:extLst>
            <c:ext xmlns:c16="http://schemas.microsoft.com/office/drawing/2014/chart" uri="{C3380CC4-5D6E-409C-BE32-E72D297353CC}">
              <c16:uniqueId val="{0000001B-9E7E-40CF-BB64-AD7888CA4D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pieChart>
        <c:varyColors val="1"/>
        <c:ser>
          <c:idx val="1"/>
          <c:order val="1"/>
          <c:spPr>
            <a:ln>
              <a:solidFill>
                <a:schemeClr val="bg1"/>
              </a:solidFill>
            </a:ln>
          </c:spPr>
          <c:dPt>
            <c:idx val="0"/>
            <c:bubble3D val="0"/>
            <c:spPr>
              <a:noFill/>
              <a:ln w="19050">
                <a:solidFill>
                  <a:schemeClr val="bg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E7E-40CF-BB64-AD7888CA4D6C}"/>
              </c:ext>
            </c:extLst>
          </c:dPt>
          <c:dPt>
            <c:idx val="1"/>
            <c:bubble3D val="0"/>
            <c:spPr>
              <a:solidFill>
                <a:schemeClr val="tx1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E7E-40CF-BB64-AD7888CA4D6C}"/>
              </c:ext>
            </c:extLst>
          </c:dPt>
          <c:dPt>
            <c:idx val="2"/>
            <c:bubble3D val="0"/>
            <c:explosion val="1"/>
            <c:spPr>
              <a:noFill/>
              <a:ln w="19050">
                <a:solidFill>
                  <a:schemeClr val="bg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E7E-40CF-BB64-AD7888CA4D6C}"/>
              </c:ext>
            </c:extLst>
          </c:dPt>
          <c:dLbls>
            <c:dLbl>
              <c:idx val="1"/>
              <c:tx>
                <c:strRef>
                  <c:f>Chart!$B$63</c:f>
                  <c:strCache>
                    <c:ptCount val="1"/>
                    <c:pt idx="0">
                      <c:v>481</c:v>
                    </c:pt>
                  </c:strCache>
                </c:strRef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>
                    <c15:dlblFTEntry>
                      <c15:txfldGUID>{469132B7-5C4D-485F-9810-C5BA8A079219}</c15:txfldGUID>
                      <c15:f>Chart!$B$63</c15:f>
                      <c15:dlblFieldTableCache>
                        <c:ptCount val="1"/>
                        <c:pt idx="0">
                          <c:v>481</c:v>
                        </c:pt>
                      </c15:dlblFieldTableCache>
                    </c15:dlblFTEntry>
                  </c15:dlblFieldTable>
                  <c15:showDataLabelsRange val="0"/>
                </c:ext>
                <c:ext xmlns:c16="http://schemas.microsoft.com/office/drawing/2014/chart" uri="{C3380CC4-5D6E-409C-BE32-E72D297353CC}">
                  <c16:uniqueId val="{00000003-9E7E-40CF-BB64-AD7888CA4D6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val>
            <c:numRef>
              <c:f>Chart!$B$63:$B$65</c:f>
              <c:numCache>
                <c:formatCode>General</c:formatCode>
                <c:ptCount val="3"/>
                <c:pt idx="0">
                  <c:v>481</c:v>
                </c:pt>
                <c:pt idx="1">
                  <c:v>8</c:v>
                </c:pt>
                <c:pt idx="2">
                  <c:v>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E7E-40CF-BB64-AD7888CA4D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Completed</a:t>
            </a:r>
            <a:endParaRPr lang="en-US"/>
          </a:p>
        </c:rich>
      </c:tx>
      <c:layout>
        <c:manualLayout>
          <c:xMode val="edge"/>
          <c:yMode val="edge"/>
          <c:x val="0.41544034140483349"/>
          <c:y val="1.849979278905926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3665078608588788"/>
          <c:y val="0.28198139706220932"/>
          <c:w val="0.5980682414698163"/>
          <c:h val="0.71429202928581292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FFE-464F-A2DF-F6132AD43B53}"/>
              </c:ext>
            </c:extLst>
          </c:dPt>
          <c:dPt>
            <c:idx val="1"/>
            <c:bubble3D val="0"/>
            <c:spPr>
              <a:solidFill>
                <a:srgbClr val="FF505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FFE-464F-A2DF-F6132AD43B53}"/>
              </c:ext>
            </c:extLst>
          </c:dPt>
          <c:dPt>
            <c:idx val="2"/>
            <c:bubble3D val="0"/>
            <c:spPr>
              <a:solidFill>
                <a:srgbClr val="FF7C8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FFE-464F-A2DF-F6132AD43B53}"/>
              </c:ext>
            </c:extLst>
          </c:dPt>
          <c:dPt>
            <c:idx val="3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9FFE-464F-A2DF-F6132AD43B53}"/>
              </c:ext>
            </c:extLst>
          </c:dPt>
          <c:dPt>
            <c:idx val="4"/>
            <c:bubble3D val="0"/>
            <c:spPr>
              <a:solidFill>
                <a:schemeClr val="accent4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9FFE-464F-A2DF-F6132AD43B53}"/>
              </c:ext>
            </c:extLst>
          </c:dPt>
          <c:dPt>
            <c:idx val="5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9FFE-464F-A2DF-F6132AD43B53}"/>
              </c:ext>
            </c:extLst>
          </c:dPt>
          <c:dPt>
            <c:idx val="6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9FFE-464F-A2DF-F6132AD43B53}"/>
              </c:ext>
            </c:extLst>
          </c:dPt>
          <c:dPt>
            <c:idx val="7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9FFE-464F-A2DF-F6132AD43B53}"/>
              </c:ext>
            </c:extLst>
          </c:dPt>
          <c:dPt>
            <c:idx val="8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9FFE-464F-A2DF-F6132AD43B53}"/>
              </c:ext>
            </c:extLst>
          </c:dPt>
          <c:dPt>
            <c:idx val="9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9FFE-464F-A2DF-F6132AD43B53}"/>
              </c:ext>
            </c:extLst>
          </c:dPt>
          <c:val>
            <c:numLit>
              <c:formatCode>General</c:formatCode>
              <c:ptCount val="10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9</c:v>
              </c:pt>
            </c:numLit>
          </c:val>
          <c:extLst>
            <c:ext xmlns:c16="http://schemas.microsoft.com/office/drawing/2014/chart" uri="{C3380CC4-5D6E-409C-BE32-E72D297353CC}">
              <c16:uniqueId val="{00000014-9FFE-464F-A2DF-F6132AD43B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pieChart>
        <c:varyColors val="1"/>
        <c:ser>
          <c:idx val="1"/>
          <c:order val="1"/>
          <c:dPt>
            <c:idx val="0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0-9FFE-464F-A2DF-F6132AD43B53}"/>
              </c:ext>
            </c:extLst>
          </c:dPt>
          <c:dPt>
            <c:idx val="1"/>
            <c:bubble3D val="0"/>
            <c:spPr>
              <a:solidFill>
                <a:schemeClr val="tx1">
                  <a:alpha val="89000"/>
                </a:schemeClr>
              </a:solidFill>
              <a:ln w="1905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1-9FFE-464F-A2DF-F6132AD43B53}"/>
              </c:ext>
            </c:extLst>
          </c:dPt>
          <c:dPt>
            <c:idx val="2"/>
            <c:bubble3D val="0"/>
            <c:spPr>
              <a:noFill/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F-9FFE-464F-A2DF-F6132AD43B53}"/>
              </c:ext>
            </c:extLst>
          </c:dPt>
          <c:val>
            <c:numRef>
              <c:f>Chart!$C$91:$C$93</c:f>
              <c:numCache>
                <c:formatCode>General</c:formatCode>
                <c:ptCount val="3"/>
                <c:pt idx="0">
                  <c:v>2867</c:v>
                </c:pt>
                <c:pt idx="1">
                  <c:v>50</c:v>
                </c:pt>
                <c:pt idx="2">
                  <c:v>3795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9FFE-464F-A2DF-F6132AD43B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004984842011023E-2"/>
          <c:y val="0.11125098526770841"/>
          <c:w val="0.62102125690933885"/>
          <c:h val="0.7606886292936030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00206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252-4DAE-94C4-1C740455D0C4}"/>
              </c:ext>
            </c:extLst>
          </c:dPt>
          <c:dPt>
            <c:idx val="1"/>
            <c:bubble3D val="0"/>
            <c:spPr>
              <a:solidFill>
                <a:schemeClr val="accent4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252-4DAE-94C4-1C740455D0C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Chart!$B$31:$B$32</c:f>
              <c:numCache>
                <c:formatCode>General</c:formatCode>
                <c:ptCount val="2"/>
                <c:pt idx="0">
                  <c:v>105</c:v>
                </c:pt>
                <c:pt idx="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252-4DAE-94C4-1C740455D0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6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4.png"/><Relationship Id="rId1" Type="http://schemas.openxmlformats.org/officeDocument/2006/relationships/chart" Target="../charts/chart1.xml"/><Relationship Id="rId5" Type="http://schemas.openxmlformats.org/officeDocument/2006/relationships/chart" Target="../charts/chart3.xml"/><Relationship Id="rId4" Type="http://schemas.openxmlformats.org/officeDocument/2006/relationships/chart" Target="../charts/chart2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4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247650</xdr:colOff>
          <xdr:row>3</xdr:row>
          <xdr:rowOff>76200</xdr:rowOff>
        </xdr:from>
        <xdr:to>
          <xdr:col>10</xdr:col>
          <xdr:colOff>1085850</xdr:colOff>
          <xdr:row>3</xdr:row>
          <xdr:rowOff>381000</xdr:rowOff>
        </xdr:to>
        <xdr:sp macro="" textlink="">
          <xdr:nvSpPr>
            <xdr:cNvPr id="8193" name="ComboBox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:a16="http://schemas.microsoft.com/office/drawing/2014/main" id="{00000000-0008-0000-0000-00000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342900</xdr:colOff>
          <xdr:row>3</xdr:row>
          <xdr:rowOff>85725</xdr:rowOff>
        </xdr:from>
        <xdr:to>
          <xdr:col>15</xdr:col>
          <xdr:colOff>457200</xdr:colOff>
          <xdr:row>3</xdr:row>
          <xdr:rowOff>371475</xdr:rowOff>
        </xdr:to>
        <xdr:sp macro="" textlink="">
          <xdr:nvSpPr>
            <xdr:cNvPr id="8194" name="ComboBox2" hidden="1">
              <a:extLst>
                <a:ext uri="{63B3BB69-23CF-44E3-9099-C40C66FF867C}">
                  <a14:compatExt spid="_x0000_s8194"/>
                </a:ext>
                <a:ext uri="{FF2B5EF4-FFF2-40B4-BE49-F238E27FC236}">
                  <a16:creationId xmlns:a16="http://schemas.microsoft.com/office/drawing/2014/main" id="{00000000-0008-0000-0000-000002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57150</xdr:colOff>
          <xdr:row>3</xdr:row>
          <xdr:rowOff>85725</xdr:rowOff>
        </xdr:from>
        <xdr:to>
          <xdr:col>19</xdr:col>
          <xdr:colOff>742950</xdr:colOff>
          <xdr:row>3</xdr:row>
          <xdr:rowOff>371475</xdr:rowOff>
        </xdr:to>
        <xdr:sp macro="" textlink="">
          <xdr:nvSpPr>
            <xdr:cNvPr id="8195" name="ComboBox3" hidden="1">
              <a:extLst>
                <a:ext uri="{63B3BB69-23CF-44E3-9099-C40C66FF867C}">
                  <a14:compatExt spid="_x0000_s8195"/>
                </a:ext>
                <a:ext uri="{FF2B5EF4-FFF2-40B4-BE49-F238E27FC236}">
                  <a16:creationId xmlns:a16="http://schemas.microsoft.com/office/drawing/2014/main" id="{00000000-0008-0000-0000-000003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4</xdr:col>
      <xdr:colOff>104776</xdr:colOff>
      <xdr:row>9</xdr:row>
      <xdr:rowOff>38100</xdr:rowOff>
    </xdr:from>
    <xdr:to>
      <xdr:col>9</xdr:col>
      <xdr:colOff>0</xdr:colOff>
      <xdr:row>20</xdr:row>
      <xdr:rowOff>114300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514349</xdr:colOff>
      <xdr:row>17</xdr:row>
      <xdr:rowOff>161927</xdr:rowOff>
    </xdr:from>
    <xdr:to>
      <xdr:col>8</xdr:col>
      <xdr:colOff>9525</xdr:colOff>
      <xdr:row>23</xdr:row>
      <xdr:rowOff>161925</xdr:rowOff>
    </xdr:to>
    <xdr:grpSp>
      <xdr:nvGrpSpPr>
        <xdr:cNvPr id="4" name="Group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pSpPr/>
      </xdr:nvGrpSpPr>
      <xdr:grpSpPr>
        <a:xfrm>
          <a:off x="4528456" y="3869873"/>
          <a:ext cx="1513569" cy="1179284"/>
          <a:chOff x="3305174" y="2038350"/>
          <a:chExt cx="1162051" cy="1000125"/>
        </a:xfrm>
      </xdr:grpSpPr>
      <xdr:sp macro="" textlink="">
        <xdr:nvSpPr>
          <xdr:cNvPr id="2" name="Rectangle 1">
            <a:extLst>
              <a:ext uri="{FF2B5EF4-FFF2-40B4-BE49-F238E27FC236}">
                <a16:creationId xmlns:a16="http://schemas.microsoft.com/office/drawing/2014/main" id="{00000000-0008-0000-0000-000002000000}"/>
              </a:ext>
            </a:extLst>
          </xdr:cNvPr>
          <xdr:cNvSpPr/>
        </xdr:nvSpPr>
        <xdr:spPr>
          <a:xfrm>
            <a:off x="3305175" y="2047875"/>
            <a:ext cx="1162050" cy="990600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3" name="Flowchart: Document 2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SpPr/>
        </xdr:nvSpPr>
        <xdr:spPr>
          <a:xfrm>
            <a:off x="3305174" y="2038350"/>
            <a:ext cx="1152525" cy="409575"/>
          </a:xfrm>
          <a:prstGeom prst="flowChartDocument">
            <a:avLst/>
          </a:prstGeom>
          <a:solidFill>
            <a:srgbClr val="0070C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>
    <xdr:from>
      <xdr:col>5</xdr:col>
      <xdr:colOff>476249</xdr:colOff>
      <xdr:row>18</xdr:row>
      <xdr:rowOff>85724</xdr:rowOff>
    </xdr:from>
    <xdr:to>
      <xdr:col>8</xdr:col>
      <xdr:colOff>95250</xdr:colOff>
      <xdr:row>20</xdr:row>
      <xdr:rowOff>171449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4219574" y="3800474"/>
          <a:ext cx="1628776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 b="1">
              <a:solidFill>
                <a:schemeClr val="bg1"/>
              </a:solidFill>
            </a:rPr>
            <a:t>Minimum</a:t>
          </a:r>
          <a:r>
            <a:rPr lang="en-US" sz="1100" b="1" baseline="0">
              <a:solidFill>
                <a:schemeClr val="bg1"/>
              </a:solidFill>
            </a:rPr>
            <a:t> remaining </a:t>
          </a:r>
          <a:endParaRPr lang="en-US" sz="1100" b="1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123825</xdr:colOff>
      <xdr:row>20</xdr:row>
      <xdr:rowOff>104774</xdr:rowOff>
    </xdr:from>
    <xdr:to>
      <xdr:col>7</xdr:col>
      <xdr:colOff>304800</xdr:colOff>
      <xdr:row>23</xdr:row>
      <xdr:rowOff>19050</xdr:rowOff>
    </xdr:to>
    <xdr:sp macro="" textlink="$D$17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476750" y="4352924"/>
          <a:ext cx="790575" cy="5048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fld id="{779992FD-DB50-42C2-9F28-5CE58C63641B}" type="TxLink">
            <a:rPr lang="en-US" sz="2000" b="1" i="0" u="none" strike="noStrike">
              <a:solidFill>
                <a:sysClr val="windowText" lastClr="000000"/>
              </a:solidFill>
              <a:latin typeface="Impact" panose="020B0806030902050204" pitchFamily="34" charset="0"/>
              <a:cs typeface="Calibri"/>
            </a:rPr>
            <a:pPr algn="ctr"/>
            <a:t>0</a:t>
          </a:fld>
          <a:endParaRPr lang="en-US" sz="2000">
            <a:solidFill>
              <a:sysClr val="windowText" lastClr="000000"/>
            </a:solidFill>
            <a:latin typeface="Impact" panose="020B0806030902050204" pitchFamily="34" charset="0"/>
          </a:endParaRPr>
        </a:p>
      </xdr:txBody>
    </xdr:sp>
    <xdr:clientData/>
  </xdr:twoCellAnchor>
  <xdr:twoCellAnchor editAs="oneCell">
    <xdr:from>
      <xdr:col>12</xdr:col>
      <xdr:colOff>600076</xdr:colOff>
      <xdr:row>33</xdr:row>
      <xdr:rowOff>85726</xdr:rowOff>
    </xdr:from>
    <xdr:to>
      <xdr:col>13</xdr:col>
      <xdr:colOff>134476</xdr:colOff>
      <xdr:row>33</xdr:row>
      <xdr:rowOff>229726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15476" y="6515101"/>
          <a:ext cx="144000" cy="144000"/>
        </a:xfrm>
        <a:prstGeom prst="rect">
          <a:avLst/>
        </a:prstGeom>
      </xdr:spPr>
    </xdr:pic>
    <xdr:clientData/>
  </xdr:twoCellAnchor>
  <xdr:twoCellAnchor editAs="oneCell">
    <xdr:from>
      <xdr:col>22</xdr:col>
      <xdr:colOff>428625</xdr:colOff>
      <xdr:row>29</xdr:row>
      <xdr:rowOff>142875</xdr:rowOff>
    </xdr:from>
    <xdr:to>
      <xdr:col>24</xdr:col>
      <xdr:colOff>420671</xdr:colOff>
      <xdr:row>32</xdr:row>
      <xdr:rowOff>127840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02225" y="5981700"/>
          <a:ext cx="1211246" cy="565990"/>
        </a:xfrm>
        <a:prstGeom prst="rect">
          <a:avLst/>
        </a:prstGeom>
      </xdr:spPr>
    </xdr:pic>
    <xdr:clientData/>
  </xdr:twoCellAnchor>
  <xdr:twoCellAnchor>
    <xdr:from>
      <xdr:col>12</xdr:col>
      <xdr:colOff>152400</xdr:colOff>
      <xdr:row>9</xdr:row>
      <xdr:rowOff>76200</xdr:rowOff>
    </xdr:from>
    <xdr:to>
      <xdr:col>16</xdr:col>
      <xdr:colOff>594000</xdr:colOff>
      <xdr:row>20</xdr:row>
      <xdr:rowOff>161025</xdr:rowOff>
    </xdr:to>
    <xdr:graphicFrame macro="">
      <xdr:nvGraphicFramePr>
        <xdr:cNvPr id="16" name="Chart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13</xdr:col>
      <xdr:colOff>390525</xdr:colOff>
      <xdr:row>17</xdr:row>
      <xdr:rowOff>47625</xdr:rowOff>
    </xdr:from>
    <xdr:to>
      <xdr:col>16</xdr:col>
      <xdr:colOff>66676</xdr:colOff>
      <xdr:row>23</xdr:row>
      <xdr:rowOff>47623</xdr:rowOff>
    </xdr:to>
    <xdr:grpSp>
      <xdr:nvGrpSpPr>
        <xdr:cNvPr id="19" name="Group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GrpSpPr/>
      </xdr:nvGrpSpPr>
      <xdr:grpSpPr>
        <a:xfrm>
          <a:off x="11321596" y="3755571"/>
          <a:ext cx="1513116" cy="1179284"/>
          <a:chOff x="3305174" y="2038350"/>
          <a:chExt cx="1162051" cy="1000125"/>
        </a:xfrm>
      </xdr:grpSpPr>
      <xdr:sp macro="" textlink="">
        <xdr:nvSpPr>
          <xdr:cNvPr id="20" name="Rectangle 19">
            <a:extLst>
              <a:ext uri="{FF2B5EF4-FFF2-40B4-BE49-F238E27FC236}">
                <a16:creationId xmlns:a16="http://schemas.microsoft.com/office/drawing/2014/main" id="{00000000-0008-0000-0000-000014000000}"/>
              </a:ext>
            </a:extLst>
          </xdr:cNvPr>
          <xdr:cNvSpPr/>
        </xdr:nvSpPr>
        <xdr:spPr>
          <a:xfrm>
            <a:off x="3305175" y="2047875"/>
            <a:ext cx="1162050" cy="990600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21" name="Flowchart: Document 20">
            <a:extLst>
              <a:ext uri="{FF2B5EF4-FFF2-40B4-BE49-F238E27FC236}">
                <a16:creationId xmlns:a16="http://schemas.microsoft.com/office/drawing/2014/main" id="{00000000-0008-0000-0000-000015000000}"/>
              </a:ext>
            </a:extLst>
          </xdr:cNvPr>
          <xdr:cNvSpPr/>
        </xdr:nvSpPr>
        <xdr:spPr>
          <a:xfrm>
            <a:off x="3305174" y="2038350"/>
            <a:ext cx="1152525" cy="409575"/>
          </a:xfrm>
          <a:prstGeom prst="flowChartDocument">
            <a:avLst/>
          </a:prstGeom>
          <a:solidFill>
            <a:srgbClr val="0070C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>
    <xdr:from>
      <xdr:col>13</xdr:col>
      <xdr:colOff>342900</xdr:colOff>
      <xdr:row>17</xdr:row>
      <xdr:rowOff>114300</xdr:rowOff>
    </xdr:from>
    <xdr:to>
      <xdr:col>16</xdr:col>
      <xdr:colOff>142876</xdr:colOff>
      <xdr:row>20</xdr:row>
      <xdr:rowOff>9525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0506075" y="3790950"/>
          <a:ext cx="1628776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 b="1">
              <a:solidFill>
                <a:schemeClr val="bg1"/>
              </a:solidFill>
            </a:rPr>
            <a:t>Minimum</a:t>
          </a:r>
          <a:r>
            <a:rPr lang="en-US" sz="1100" b="1" baseline="0">
              <a:solidFill>
                <a:schemeClr val="bg1"/>
              </a:solidFill>
            </a:rPr>
            <a:t> remaining </a:t>
          </a:r>
          <a:endParaRPr lang="en-US" sz="11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95250</xdr:colOff>
      <xdr:row>20</xdr:row>
      <xdr:rowOff>19049</xdr:rowOff>
    </xdr:from>
    <xdr:to>
      <xdr:col>15</xdr:col>
      <xdr:colOff>381000</xdr:colOff>
      <xdr:row>22</xdr:row>
      <xdr:rowOff>152399</xdr:rowOff>
    </xdr:to>
    <xdr:sp macro="" textlink="$L$17">
      <xdr:nvSpPr>
        <xdr:cNvPr id="30" name="TextBox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10868025" y="4267199"/>
          <a:ext cx="895350" cy="5238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marL="0" indent="0" algn="ctr"/>
          <a:fld id="{8A6B92B8-1AEF-4268-AA19-8CDBAAAAA875}" type="TxLink">
            <a:rPr lang="en-US" sz="2000" b="1" i="0" u="none" strike="noStrike">
              <a:solidFill>
                <a:sysClr val="windowText" lastClr="000000"/>
              </a:solidFill>
              <a:latin typeface="Impact" panose="020B0806030902050204" pitchFamily="34" charset="0"/>
              <a:ea typeface="+mn-ea"/>
              <a:cs typeface="Calibri"/>
            </a:rPr>
            <a:pPr marL="0" indent="0" algn="ctr"/>
            <a:t>0</a:t>
          </a:fld>
          <a:endParaRPr lang="en-US" sz="2000" b="1" i="0" u="none" strike="noStrike">
            <a:solidFill>
              <a:sysClr val="windowText" lastClr="000000"/>
            </a:solidFill>
            <a:latin typeface="Impact" panose="020B0806030902050204" pitchFamily="34" charset="0"/>
            <a:ea typeface="+mn-ea"/>
            <a:cs typeface="Calibri"/>
          </a:endParaRPr>
        </a:p>
      </xdr:txBody>
    </xdr:sp>
    <xdr:clientData/>
  </xdr:twoCellAnchor>
  <xdr:twoCellAnchor>
    <xdr:from>
      <xdr:col>20</xdr:col>
      <xdr:colOff>171449</xdr:colOff>
      <xdr:row>9</xdr:row>
      <xdr:rowOff>28575</xdr:rowOff>
    </xdr:from>
    <xdr:to>
      <xdr:col>24</xdr:col>
      <xdr:colOff>533400</xdr:colOff>
      <xdr:row>20</xdr:row>
      <xdr:rowOff>104775</xdr:rowOff>
    </xdr:to>
    <xdr:graphicFrame macro="">
      <xdr:nvGraphicFramePr>
        <xdr:cNvPr id="31" name="Chart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21</xdr:col>
      <xdr:colOff>295274</xdr:colOff>
      <xdr:row>17</xdr:row>
      <xdr:rowOff>133350</xdr:rowOff>
    </xdr:from>
    <xdr:to>
      <xdr:col>23</xdr:col>
      <xdr:colOff>580874</xdr:colOff>
      <xdr:row>23</xdr:row>
      <xdr:rowOff>133348</xdr:rowOff>
    </xdr:to>
    <xdr:grpSp>
      <xdr:nvGrpSpPr>
        <xdr:cNvPr id="32" name="Group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GrpSpPr/>
      </xdr:nvGrpSpPr>
      <xdr:grpSpPr>
        <a:xfrm>
          <a:off x="17633042" y="3841296"/>
          <a:ext cx="1510243" cy="1179284"/>
          <a:chOff x="3305174" y="2038350"/>
          <a:chExt cx="1162051" cy="1000125"/>
        </a:xfrm>
      </xdr:grpSpPr>
      <xdr:sp macro="" textlink="">
        <xdr:nvSpPr>
          <xdr:cNvPr id="33" name="Rectangle 32">
            <a:extLst>
              <a:ext uri="{FF2B5EF4-FFF2-40B4-BE49-F238E27FC236}">
                <a16:creationId xmlns:a16="http://schemas.microsoft.com/office/drawing/2014/main" id="{00000000-0008-0000-0000-000021000000}"/>
              </a:ext>
            </a:extLst>
          </xdr:cNvPr>
          <xdr:cNvSpPr/>
        </xdr:nvSpPr>
        <xdr:spPr>
          <a:xfrm>
            <a:off x="3305175" y="2047875"/>
            <a:ext cx="1162050" cy="990600"/>
          </a:xfrm>
          <a:prstGeom prst="rect">
            <a:avLst/>
          </a:prstGeom>
          <a:solidFill>
            <a:schemeClr val="accent1">
              <a:lumMod val="20000"/>
              <a:lumOff val="80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34" name="Flowchart: Document 33">
            <a:extLst>
              <a:ext uri="{FF2B5EF4-FFF2-40B4-BE49-F238E27FC236}">
                <a16:creationId xmlns:a16="http://schemas.microsoft.com/office/drawing/2014/main" id="{00000000-0008-0000-0000-000022000000}"/>
              </a:ext>
            </a:extLst>
          </xdr:cNvPr>
          <xdr:cNvSpPr/>
        </xdr:nvSpPr>
        <xdr:spPr>
          <a:xfrm>
            <a:off x="3305174" y="2038350"/>
            <a:ext cx="1152525" cy="409575"/>
          </a:xfrm>
          <a:prstGeom prst="flowChartDocument">
            <a:avLst/>
          </a:prstGeom>
          <a:solidFill>
            <a:srgbClr val="0070C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>
    <xdr:from>
      <xdr:col>21</xdr:col>
      <xdr:colOff>361950</xdr:colOff>
      <xdr:row>18</xdr:row>
      <xdr:rowOff>76200</xdr:rowOff>
    </xdr:from>
    <xdr:to>
      <xdr:col>24</xdr:col>
      <xdr:colOff>0</xdr:colOff>
      <xdr:row>20</xdr:row>
      <xdr:rowOff>161925</xdr:rowOff>
    </xdr:to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16592550" y="3943350"/>
          <a:ext cx="1466850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 b="1">
              <a:solidFill>
                <a:schemeClr val="bg1"/>
              </a:solidFill>
            </a:rPr>
            <a:t>Minimum</a:t>
          </a:r>
          <a:r>
            <a:rPr lang="en-US" sz="1100" b="1" baseline="0">
              <a:solidFill>
                <a:schemeClr val="bg1"/>
              </a:solidFill>
            </a:rPr>
            <a:t> remaining </a:t>
          </a:r>
          <a:endParaRPr lang="en-US" sz="1100" b="1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571500</xdr:colOff>
      <xdr:row>20</xdr:row>
      <xdr:rowOff>152399</xdr:rowOff>
    </xdr:from>
    <xdr:to>
      <xdr:col>23</xdr:col>
      <xdr:colOff>400050</xdr:colOff>
      <xdr:row>23</xdr:row>
      <xdr:rowOff>76200</xdr:rowOff>
    </xdr:to>
    <xdr:sp macro="" textlink="$T$17">
      <xdr:nvSpPr>
        <xdr:cNvPr id="39" name="TextBox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16802100" y="4400549"/>
          <a:ext cx="1047750" cy="5143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marL="0" indent="0" algn="ctr"/>
          <a:fld id="{27DB12F3-7FB2-4F2A-B039-3DF23DE3A4BD}" type="TxLink">
            <a:rPr lang="en-US" sz="2000" b="1" i="0" u="none" strike="noStrike">
              <a:solidFill>
                <a:sysClr val="windowText" lastClr="000000"/>
              </a:solidFill>
              <a:latin typeface="Impact" panose="020B0806030902050204" pitchFamily="34" charset="0"/>
              <a:ea typeface="+mn-ea"/>
              <a:cs typeface="Calibri"/>
            </a:rPr>
            <a:pPr marL="0" indent="0" algn="ctr"/>
            <a:t>0</a:t>
          </a:fld>
          <a:endParaRPr lang="en-US" sz="2000" b="1" i="0" u="none" strike="noStrike">
            <a:solidFill>
              <a:sysClr val="windowText" lastClr="000000"/>
            </a:solidFill>
            <a:latin typeface="Impact" panose="020B0806030902050204" pitchFamily="34" charset="0"/>
            <a:ea typeface="+mn-ea"/>
            <a:cs typeface="Calibri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180975</xdr:colOff>
          <xdr:row>3</xdr:row>
          <xdr:rowOff>85725</xdr:rowOff>
        </xdr:from>
        <xdr:to>
          <xdr:col>1</xdr:col>
          <xdr:colOff>1676400</xdr:colOff>
          <xdr:row>3</xdr:row>
          <xdr:rowOff>390525</xdr:rowOff>
        </xdr:to>
        <xdr:sp macro="" textlink="">
          <xdr:nvSpPr>
            <xdr:cNvPr id="4097" name="ComboBox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1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30</xdr:col>
      <xdr:colOff>635001</xdr:colOff>
      <xdr:row>52</xdr:row>
      <xdr:rowOff>150759</xdr:rowOff>
    </xdr:from>
    <xdr:to>
      <xdr:col>31</xdr:col>
      <xdr:colOff>881534</xdr:colOff>
      <xdr:row>54</xdr:row>
      <xdr:rowOff>179441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950866" y="11080086"/>
          <a:ext cx="1211246" cy="565990"/>
        </a:xfrm>
        <a:prstGeom prst="rect">
          <a:avLst/>
        </a:prstGeom>
      </xdr:spPr>
    </xdr:pic>
    <xdr:clientData/>
  </xdr:twoCellAnchor>
  <xdr:twoCellAnchor editAs="oneCell">
    <xdr:from>
      <xdr:col>15</xdr:col>
      <xdr:colOff>818172</xdr:colOff>
      <xdr:row>53</xdr:row>
      <xdr:rowOff>122115</xdr:rowOff>
    </xdr:from>
    <xdr:to>
      <xdr:col>15</xdr:col>
      <xdr:colOff>962172</xdr:colOff>
      <xdr:row>54</xdr:row>
      <xdr:rowOff>2821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88749" y="11320096"/>
          <a:ext cx="144000" cy="144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1019176</xdr:colOff>
      <xdr:row>27</xdr:row>
      <xdr:rowOff>123824</xdr:rowOff>
    </xdr:from>
    <xdr:to>
      <xdr:col>8</xdr:col>
      <xdr:colOff>600076</xdr:colOff>
      <xdr:row>48</xdr:row>
      <xdr:rowOff>123825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228600</xdr:colOff>
      <xdr:row>26</xdr:row>
      <xdr:rowOff>1</xdr:rowOff>
    </xdr:from>
    <xdr:to>
      <xdr:col>17</xdr:col>
      <xdr:colOff>971550</xdr:colOff>
      <xdr:row>39</xdr:row>
      <xdr:rowOff>47626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66675</xdr:colOff>
      <xdr:row>2</xdr:row>
      <xdr:rowOff>180975</xdr:rowOff>
    </xdr:from>
    <xdr:to>
      <xdr:col>12</xdr:col>
      <xdr:colOff>209550</xdr:colOff>
      <xdr:row>12</xdr:row>
      <xdr:rowOff>142875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28575</xdr:colOff>
      <xdr:row>56</xdr:row>
      <xdr:rowOff>66675</xdr:rowOff>
    </xdr:from>
    <xdr:to>
      <xdr:col>12</xdr:col>
      <xdr:colOff>171450</xdr:colOff>
      <xdr:row>69</xdr:row>
      <xdr:rowOff>142875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638175</xdr:colOff>
      <xdr:row>75</xdr:row>
      <xdr:rowOff>19050</xdr:rowOff>
    </xdr:from>
    <xdr:to>
      <xdr:col>12</xdr:col>
      <xdr:colOff>514349</xdr:colOff>
      <xdr:row>88</xdr:row>
      <xdr:rowOff>0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0.60399</cdr:x>
      <cdr:y>0.25694</cdr:y>
    </cdr:from>
    <cdr:to>
      <cdr:x>0.62439</cdr:x>
      <cdr:y>0.29836</cdr:y>
    </cdr:to>
    <cdr:sp macro="" textlink="">
      <cdr:nvSpPr>
        <cdr:cNvPr id="3" name="Flowchart: Process 2"/>
        <cdr:cNvSpPr/>
      </cdr:nvSpPr>
      <cdr:spPr>
        <a:xfrm xmlns:a="http://schemas.openxmlformats.org/drawingml/2006/main">
          <a:off x="2358714" y="746457"/>
          <a:ext cx="79686" cy="120320"/>
        </a:xfrm>
        <a:prstGeom xmlns:a="http://schemas.openxmlformats.org/drawingml/2006/main" prst="flowChartProcess">
          <a:avLst/>
        </a:prstGeom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0.60813</cdr:x>
      <cdr:y>0.39781</cdr:y>
    </cdr:from>
    <cdr:to>
      <cdr:x>0.62853</cdr:x>
      <cdr:y>0.43923</cdr:y>
    </cdr:to>
    <cdr:sp macro="" textlink="">
      <cdr:nvSpPr>
        <cdr:cNvPr id="5" name="Flowchart: Process 4"/>
        <cdr:cNvSpPr/>
      </cdr:nvSpPr>
      <cdr:spPr>
        <a:xfrm xmlns:a="http://schemas.openxmlformats.org/drawingml/2006/main">
          <a:off x="2374900" y="1155700"/>
          <a:ext cx="79686" cy="120320"/>
        </a:xfrm>
        <a:prstGeom xmlns:a="http://schemas.openxmlformats.org/drawingml/2006/main" prst="flowChartProcess">
          <a:avLst/>
        </a:prstGeom>
      </cdr:spPr>
      <cdr:style>
        <a:lnRef xmlns:a="http://schemas.openxmlformats.org/drawingml/2006/main" idx="2">
          <a:schemeClr val="accent2">
            <a:shade val="50000"/>
          </a:schemeClr>
        </a:lnRef>
        <a:fillRef xmlns:a="http://schemas.openxmlformats.org/drawingml/2006/main" idx="1">
          <a:schemeClr val="accent2"/>
        </a:fillRef>
        <a:effectRef xmlns:a="http://schemas.openxmlformats.org/drawingml/2006/main" idx="0">
          <a:schemeClr val="accent2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0.66829</cdr:x>
      <cdr:y>0.23279</cdr:y>
    </cdr:from>
    <cdr:to>
      <cdr:x>0.96928</cdr:x>
      <cdr:y>0.33475</cdr:y>
    </cdr:to>
    <cdr:sp macro="" textlink="">
      <cdr:nvSpPr>
        <cdr:cNvPr id="6" name="Rectangle 5"/>
        <cdr:cNvSpPr/>
      </cdr:nvSpPr>
      <cdr:spPr>
        <a:xfrm xmlns:a="http://schemas.openxmlformats.org/drawingml/2006/main">
          <a:off x="1865086" y="523281"/>
          <a:ext cx="840013" cy="229193"/>
        </a:xfrm>
        <a:prstGeom xmlns:a="http://schemas.openxmlformats.org/drawingml/2006/main" prst="rect">
          <a:avLst/>
        </a:prstGeom>
        <a:ln xmlns:a="http://schemas.openxmlformats.org/drawingml/2006/main">
          <a:noFill/>
        </a:ln>
      </cdr:spPr>
      <cdr:style>
        <a:lnRef xmlns:a="http://schemas.openxmlformats.org/drawingml/2006/main" idx="2">
          <a:schemeClr val="accent3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accent3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en-US"/>
            <a:t>Completed</a:t>
          </a:r>
        </a:p>
      </cdr:txBody>
    </cdr:sp>
  </cdr:relSizeAnchor>
  <cdr:relSizeAnchor xmlns:cdr="http://schemas.openxmlformats.org/drawingml/2006/chartDrawing">
    <cdr:from>
      <cdr:x>0.66911</cdr:x>
      <cdr:y>0.38142</cdr:y>
    </cdr:from>
    <cdr:to>
      <cdr:x>0.96587</cdr:x>
      <cdr:y>0.48729</cdr:y>
    </cdr:to>
    <cdr:sp macro="" textlink="">
      <cdr:nvSpPr>
        <cdr:cNvPr id="7" name="Rectangle 6"/>
        <cdr:cNvSpPr/>
      </cdr:nvSpPr>
      <cdr:spPr>
        <a:xfrm xmlns:a="http://schemas.openxmlformats.org/drawingml/2006/main">
          <a:off x="1867357" y="857396"/>
          <a:ext cx="828218" cy="237978"/>
        </a:xfrm>
        <a:prstGeom xmlns:a="http://schemas.openxmlformats.org/drawingml/2006/main" prst="rect">
          <a:avLst/>
        </a:prstGeom>
        <a:ln xmlns:a="http://schemas.openxmlformats.org/drawingml/2006/main">
          <a:noFill/>
        </a:ln>
      </cdr:spPr>
      <cdr:style>
        <a:lnRef xmlns:a="http://schemas.openxmlformats.org/drawingml/2006/main" idx="2">
          <a:schemeClr val="accent4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accent4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>
              <a:solidFill>
                <a:sysClr val="windowText" lastClr="000000"/>
              </a:solidFill>
            </a:rPr>
            <a:t>Remaining</a:t>
          </a:r>
        </a:p>
      </cdr:txBody>
    </cdr:sp>
  </cdr:relSizeAnchor>
</c:userShapes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28575</xdr:colOff>
      <xdr:row>16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0.70429</cdr:x>
      <cdr:y>0.25694</cdr:y>
    </cdr:from>
    <cdr:to>
      <cdr:x>0.7234</cdr:x>
      <cdr:y>0.28514</cdr:y>
    </cdr:to>
    <cdr:sp macro="" textlink="">
      <cdr:nvSpPr>
        <cdr:cNvPr id="3" name="Flowchart: Process 2"/>
        <cdr:cNvSpPr/>
      </cdr:nvSpPr>
      <cdr:spPr>
        <a:xfrm xmlns:a="http://schemas.openxmlformats.org/drawingml/2006/main">
          <a:off x="2207064" y="609391"/>
          <a:ext cx="59887" cy="66885"/>
        </a:xfrm>
        <a:prstGeom xmlns:a="http://schemas.openxmlformats.org/drawingml/2006/main" prst="flowChartProcess">
          <a:avLst/>
        </a:prstGeom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0.69901</cdr:x>
      <cdr:y>0.22074</cdr:y>
    </cdr:from>
    <cdr:to>
      <cdr:x>1</cdr:x>
      <cdr:y>0.3227</cdr:y>
    </cdr:to>
    <cdr:sp macro="" textlink="">
      <cdr:nvSpPr>
        <cdr:cNvPr id="6" name="Rectangle 5"/>
        <cdr:cNvSpPr/>
      </cdr:nvSpPr>
      <cdr:spPr>
        <a:xfrm xmlns:a="http://schemas.openxmlformats.org/drawingml/2006/main">
          <a:off x="2190505" y="523539"/>
          <a:ext cx="943220" cy="241821"/>
        </a:xfrm>
        <a:prstGeom xmlns:a="http://schemas.openxmlformats.org/drawingml/2006/main" prst="rect">
          <a:avLst/>
        </a:prstGeom>
        <a:ln xmlns:a="http://schemas.openxmlformats.org/drawingml/2006/main">
          <a:noFill/>
        </a:ln>
      </cdr:spPr>
      <cdr:style>
        <a:lnRef xmlns:a="http://schemas.openxmlformats.org/drawingml/2006/main" idx="2">
          <a:schemeClr val="accent3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accent3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en-US"/>
            <a:t>Completed</a:t>
          </a:r>
        </a:p>
      </cdr:txBody>
    </cdr:sp>
  </cdr:relSizeAnchor>
  <cdr:relSizeAnchor xmlns:cdr="http://schemas.openxmlformats.org/drawingml/2006/chartDrawing">
    <cdr:from>
      <cdr:x>0.70324</cdr:x>
      <cdr:y>0.37175</cdr:y>
    </cdr:from>
    <cdr:to>
      <cdr:x>1</cdr:x>
      <cdr:y>0.47762</cdr:y>
    </cdr:to>
    <cdr:sp macro="" textlink="">
      <cdr:nvSpPr>
        <cdr:cNvPr id="7" name="Rectangle 6"/>
        <cdr:cNvSpPr/>
      </cdr:nvSpPr>
      <cdr:spPr>
        <a:xfrm xmlns:a="http://schemas.openxmlformats.org/drawingml/2006/main">
          <a:off x="2491790" y="1108307"/>
          <a:ext cx="1051510" cy="315633"/>
        </a:xfrm>
        <a:prstGeom xmlns:a="http://schemas.openxmlformats.org/drawingml/2006/main" prst="rect">
          <a:avLst/>
        </a:prstGeom>
        <a:ln xmlns:a="http://schemas.openxmlformats.org/drawingml/2006/main">
          <a:noFill/>
        </a:ln>
      </cdr:spPr>
      <cdr:style>
        <a:lnRef xmlns:a="http://schemas.openxmlformats.org/drawingml/2006/main" idx="2">
          <a:schemeClr val="accent4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accent4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>
              <a:solidFill>
                <a:sysClr val="windowText" lastClr="000000"/>
              </a:solidFill>
            </a:rPr>
            <a:t>Remaining</a:t>
          </a:r>
        </a:p>
      </cdr:txBody>
    </cdr:sp>
  </cdr:relSizeAnchor>
  <cdr:relSizeAnchor xmlns:cdr="http://schemas.openxmlformats.org/drawingml/2006/chartDrawing">
    <cdr:from>
      <cdr:x>0.69615</cdr:x>
      <cdr:y>0.40169</cdr:y>
    </cdr:from>
    <cdr:to>
      <cdr:x>0.71526</cdr:x>
      <cdr:y>0.42989</cdr:y>
    </cdr:to>
    <cdr:sp macro="" textlink="">
      <cdr:nvSpPr>
        <cdr:cNvPr id="8" name="Flowchart: Process 7"/>
        <cdr:cNvSpPr/>
      </cdr:nvSpPr>
      <cdr:spPr>
        <a:xfrm xmlns:a="http://schemas.openxmlformats.org/drawingml/2006/main">
          <a:off x="2566123" y="1235836"/>
          <a:ext cx="70443" cy="86759"/>
        </a:xfrm>
        <a:prstGeom xmlns:a="http://schemas.openxmlformats.org/drawingml/2006/main" prst="flowChartProcess">
          <a:avLst/>
        </a:prstGeom>
        <a:solidFill xmlns:a="http://schemas.openxmlformats.org/drawingml/2006/main">
          <a:schemeClr val="accent4">
            <a:lumMod val="75000"/>
          </a:schemeClr>
        </a:solidFill>
      </cdr:spPr>
      <cdr:style>
        <a:lnRef xmlns:a="http://schemas.openxmlformats.org/drawingml/2006/main" idx="2">
          <a:schemeClr val="accent2">
            <a:shade val="50000"/>
          </a:schemeClr>
        </a:lnRef>
        <a:fillRef xmlns:a="http://schemas.openxmlformats.org/drawingml/2006/main" idx="1">
          <a:schemeClr val="accent2"/>
        </a:fillRef>
        <a:effectRef xmlns:a="http://schemas.openxmlformats.org/drawingml/2006/main" idx="0">
          <a:schemeClr val="accent2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0.69007</cdr:x>
      <cdr:y>0.24473</cdr:y>
    </cdr:from>
    <cdr:to>
      <cdr:x>0.70918</cdr:x>
      <cdr:y>0.27293</cdr:y>
    </cdr:to>
    <cdr:sp macro="" textlink="">
      <cdr:nvSpPr>
        <cdr:cNvPr id="10" name="Flowchart: Process 9"/>
        <cdr:cNvSpPr/>
      </cdr:nvSpPr>
      <cdr:spPr>
        <a:xfrm xmlns:a="http://schemas.openxmlformats.org/drawingml/2006/main">
          <a:off x="2543711" y="752925"/>
          <a:ext cx="70443" cy="86759"/>
        </a:xfrm>
        <a:prstGeom xmlns:a="http://schemas.openxmlformats.org/drawingml/2006/main" prst="flowChartProcess">
          <a:avLst/>
        </a:prstGeom>
        <a:solidFill xmlns:a="http://schemas.openxmlformats.org/drawingml/2006/main">
          <a:srgbClr val="002060"/>
        </a:solidFill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</c:userShape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3" xr16:uid="{00000000-0016-0000-0800-000000000000}" autoFormatId="0" applyNumberFormats="0" applyBorderFormats="0" applyFontFormats="1" applyPatternFormats="1" applyAlignmentFormats="0" applyWidthHeightFormats="0">
  <queryTableRefresh preserveSortFilterLayout="0" nextId="20">
    <queryTableFields count="19">
      <queryTableField id="1" name="Rel_D" tableColumnId="1"/>
      <queryTableField id="2" name="OrgID" tableColumnId="2"/>
      <queryTableField id="3" name="00-00" tableColumnId="3"/>
      <queryTableField id="4" name="MH5-SMI000" tableColumnId="4"/>
      <queryTableField id="5" name="MH5-SMI11Y" tableColumnId="5"/>
      <queryTableField id="6" name="MH5-SMI14Y" tableColumnId="6"/>
      <queryTableField id="7" name="MH5-SMI17Y" tableColumnId="7"/>
      <queryTableField id="8" name="MH5-SMI19Y" tableColumnId="8"/>
      <queryTableField id="9" name="MH5-SMI22Y" tableColumnId="9"/>
      <queryTableField id="10" name="MH5-SMI23Y" tableColumnId="10"/>
      <queryTableField id="11" name="MH5-SMI24aY" tableColumnId="11"/>
      <queryTableField id="12" name="MH5-SMI25Y" tableColumnId="12"/>
      <queryTableField id="13" name="MH5-SMI08Y" tableColumnId="13"/>
      <queryTableField id="14" name="MH5-SMI09Y" tableColumnId="14"/>
      <queryTableField id="15" name="MH5-SMI20Y" tableColumnId="15"/>
      <queryTableField id="16" name="MH5-SMI24aY1" tableColumnId="16"/>
      <queryTableField id="17" name="MH5-SMI25Y1" tableColumnId="17"/>
      <queryTableField id="18" name="Practice" tableColumnId="18"/>
      <queryTableField id="19" name="SubLocality ID" tableColumnId="19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SMI_PHC" displayName="SMI_PHC" ref="A1:S961" tableType="queryTable" totalsRowShown="0">
  <autoFilter ref="A1:S961" xr:uid="{00000000-000C-0000-FFFF-FFFF00000000}"/>
  <tableColumns count="19">
    <tableColumn id="1" xr3:uid="{F85B525D-B583-4777-BEED-9CC6E4D64F98}" uniqueName="1" name="Rel_D" queryTableFieldId="1"/>
    <tableColumn id="2" xr3:uid="{3DCCE188-B3C5-424B-8912-23F3D2163D23}" uniqueName="2" name="OrgID" queryTableFieldId="2"/>
    <tableColumn id="3" xr3:uid="{E770EE21-138C-4B59-A762-8B8E2C2B4FB1}" uniqueName="3" name="00-00" queryTableFieldId="3"/>
    <tableColumn id="4" xr3:uid="{BE19C7CB-3996-4867-9874-B74BC8FDEDFE}" uniqueName="4" name="MH5-SMI000" queryTableFieldId="4"/>
    <tableColumn id="5" xr3:uid="{CAD61750-7653-43D1-AD71-7B76DEA853BA}" uniqueName="5" name="MH5-SMI11Y" queryTableFieldId="5"/>
    <tableColumn id="6" xr3:uid="{871A4DE0-5B2D-4ECB-8ED1-913D1DC642D7}" uniqueName="6" name="MH5-SMI14Y" queryTableFieldId="6"/>
    <tableColumn id="7" xr3:uid="{E826EF1D-96DC-45FD-B4CD-84E95D80A725}" uniqueName="7" name="MH5-SMI17Y" queryTableFieldId="7"/>
    <tableColumn id="8" xr3:uid="{93923A70-B9BB-4E09-B6AD-2D9D82990B8E}" uniqueName="8" name="MH5-SMI19Y" queryTableFieldId="8"/>
    <tableColumn id="9" xr3:uid="{17539A40-EFF4-4CF7-9253-E257E5414CEC}" uniqueName="9" name="MH5-SMI22Y" queryTableFieldId="9"/>
    <tableColumn id="10" xr3:uid="{AF43197D-BA9E-4EFE-B5A7-ADCCB92A128A}" uniqueName="10" name="MH5-SMI23Y" queryTableFieldId="10"/>
    <tableColumn id="11" xr3:uid="{BD09830D-7C53-4638-869F-FE930C07840B}" uniqueName="11" name="MH5-SMI24aY" queryTableFieldId="11"/>
    <tableColumn id="12" xr3:uid="{D4F64F6C-B656-4803-A11F-977B7A7C5C08}" uniqueName="12" name="MH5-SMI25Y" queryTableFieldId="12"/>
    <tableColumn id="13" xr3:uid="{F6D0CE66-7C76-4D43-9E9D-35993D927689}" uniqueName="13" name="MH5-SMI08Y" queryTableFieldId="13"/>
    <tableColumn id="14" xr3:uid="{E0FD2CB5-EB32-4775-8540-0BFDBAF2B134}" uniqueName="14" name="MH5-SMI09Y" queryTableFieldId="14"/>
    <tableColumn id="15" xr3:uid="{473D18BA-272C-4BDE-94B5-4F1B3310CE93}" uniqueName="15" name="MH5-SMI20Y" queryTableFieldId="15"/>
    <tableColumn id="16" xr3:uid="{AC6916B9-0B6F-42CC-ACEF-40175C5C7AFB}" uniqueName="16" name="MH5-SMI24aY1" queryTableFieldId="16"/>
    <tableColumn id="17" xr3:uid="{6FEAE6BF-BE14-4EB3-8990-029A6EFDD65E}" uniqueName="17" name="MH5-SMI25Y1" queryTableFieldId="17"/>
    <tableColumn id="18" xr3:uid="{CBA7A2E0-F1EF-4B78-BE51-3D2EBC32D7D9}" uniqueName="18" name="Practice" queryTableFieldId="18"/>
    <tableColumn id="19" xr3:uid="{CBEE9CA6-593E-47A9-95E5-6FE258199C37}" uniqueName="19" name="SubLocality ID" queryTableFieldId="19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2.xml"/><Relationship Id="rId3" Type="http://schemas.openxmlformats.org/officeDocument/2006/relationships/printerSettings" Target="../printerSettings/printerSettings1.bin"/><Relationship Id="rId7" Type="http://schemas.openxmlformats.org/officeDocument/2006/relationships/image" Target="../media/image1.emf"/><Relationship Id="rId2" Type="http://schemas.openxmlformats.org/officeDocument/2006/relationships/hyperlink" Target="http://www.blizard.qmul.ac.uk/ceg-home.html" TargetMode="External"/><Relationship Id="rId1" Type="http://schemas.openxmlformats.org/officeDocument/2006/relationships/hyperlink" Target="mailto:f.wilkins@qmul.ac.uk" TargetMode="External"/><Relationship Id="rId6" Type="http://schemas.openxmlformats.org/officeDocument/2006/relationships/control" Target="../activeX/activeX1.xml"/><Relationship Id="rId11" Type="http://schemas.openxmlformats.org/officeDocument/2006/relationships/image" Target="../media/image3.emf"/><Relationship Id="rId5" Type="http://schemas.openxmlformats.org/officeDocument/2006/relationships/vmlDrawing" Target="../drawings/vmlDrawing1.vml"/><Relationship Id="rId10" Type="http://schemas.openxmlformats.org/officeDocument/2006/relationships/control" Target="../activeX/activeX3.xml"/><Relationship Id="rId4" Type="http://schemas.openxmlformats.org/officeDocument/2006/relationships/drawing" Target="../drawings/drawing1.xml"/><Relationship Id="rId9" Type="http://schemas.openxmlformats.org/officeDocument/2006/relationships/image" Target="../media/image2.emf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7" Type="http://schemas.openxmlformats.org/officeDocument/2006/relationships/image" Target="../media/image6.emf"/><Relationship Id="rId2" Type="http://schemas.openxmlformats.org/officeDocument/2006/relationships/hyperlink" Target="mailto:f.wilkins@qmul.ac.uk" TargetMode="External"/><Relationship Id="rId1" Type="http://schemas.openxmlformats.org/officeDocument/2006/relationships/hyperlink" Target="http://www.blizard.qmul.ac.uk/ceg-home.html" TargetMode="External"/><Relationship Id="rId6" Type="http://schemas.openxmlformats.org/officeDocument/2006/relationships/control" Target="../activeX/activeX4.xml"/><Relationship Id="rId5" Type="http://schemas.openxmlformats.org/officeDocument/2006/relationships/vmlDrawing" Target="../drawings/vmlDrawing2.vm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tabColor rgb="FF8CCFF0"/>
  </sheetPr>
  <dimension ref="A1:AL71"/>
  <sheetViews>
    <sheetView tabSelected="1" zoomScale="84" zoomScaleNormal="84" workbookViewId="0">
      <selection activeCell="I31" sqref="I31"/>
    </sheetView>
  </sheetViews>
  <sheetFormatPr defaultColWidth="0" defaultRowHeight="15" zeroHeight="1" x14ac:dyDescent="0.25"/>
  <cols>
    <col min="1" max="1" width="1.7109375" style="24" customWidth="1"/>
    <col min="2" max="2" width="3.85546875" customWidth="1"/>
    <col min="3" max="3" width="31.85546875" customWidth="1"/>
    <col min="4" max="4" width="13.5703125" customWidth="1"/>
    <col min="5" max="7" width="9.140625" customWidth="1"/>
    <col min="8" max="9" width="11.85546875" customWidth="1"/>
    <col min="10" max="10" width="5.85546875" customWidth="1"/>
    <col min="11" max="11" width="33.140625" customWidth="1"/>
    <col min="12" max="12" width="13.42578125" customWidth="1"/>
    <col min="13" max="17" width="9.140625" customWidth="1"/>
    <col min="18" max="18" width="6" customWidth="1"/>
    <col min="19" max="19" width="30.85546875" customWidth="1"/>
    <col min="20" max="20" width="13.42578125" customWidth="1"/>
    <col min="21" max="25" width="9.140625" customWidth="1"/>
    <col min="26" max="26" width="2.28515625" style="26" customWidth="1"/>
    <col min="27" max="33" width="0" style="26" hidden="1" customWidth="1"/>
    <col min="34" max="38" width="0" hidden="1" customWidth="1"/>
    <col min="39" max="16384" width="9.140625" hidden="1"/>
  </cols>
  <sheetData>
    <row r="1" spans="2:26" ht="7.5" customHeight="1" thickBot="1" x14ac:dyDescent="0.3"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</row>
    <row r="2" spans="2:26" ht="21" x14ac:dyDescent="0.35">
      <c r="B2" s="86" t="s">
        <v>227</v>
      </c>
      <c r="C2" s="87"/>
      <c r="D2" s="87"/>
      <c r="E2" s="87"/>
      <c r="F2" s="87"/>
      <c r="G2" s="87"/>
      <c r="H2" s="88"/>
      <c r="I2" s="88"/>
      <c r="J2" s="89"/>
      <c r="K2" s="89"/>
      <c r="L2" s="89"/>
      <c r="M2" s="89"/>
      <c r="N2" s="89"/>
      <c r="O2" s="89"/>
      <c r="P2" s="89"/>
      <c r="Q2" s="89"/>
      <c r="R2" s="89"/>
      <c r="S2" s="89"/>
      <c r="T2" s="89"/>
      <c r="U2" s="89"/>
      <c r="V2" s="89"/>
      <c r="W2" s="89"/>
      <c r="X2" s="89"/>
      <c r="Y2" s="90"/>
      <c r="Z2" s="24"/>
    </row>
    <row r="3" spans="2:26" ht="21" x14ac:dyDescent="0.35">
      <c r="B3" s="183"/>
      <c r="C3" s="184"/>
      <c r="D3" s="184"/>
      <c r="E3" s="184"/>
      <c r="F3" s="184"/>
      <c r="G3" s="184"/>
      <c r="H3" s="185"/>
      <c r="I3" s="187"/>
      <c r="J3" s="189" t="s">
        <v>182</v>
      </c>
      <c r="K3" s="7"/>
      <c r="L3" s="7"/>
      <c r="M3" s="190" t="s">
        <v>183</v>
      </c>
      <c r="N3" s="7"/>
      <c r="O3" s="7"/>
      <c r="P3" s="7"/>
      <c r="Q3" s="7"/>
      <c r="R3" s="7"/>
      <c r="S3" s="188" t="s">
        <v>184</v>
      </c>
      <c r="T3" s="7"/>
      <c r="U3" s="7"/>
      <c r="V3" s="7"/>
      <c r="W3" s="7"/>
      <c r="X3" s="7"/>
      <c r="Y3" s="186"/>
      <c r="Z3" s="24"/>
    </row>
    <row r="4" spans="2:26" ht="30.75" customHeight="1" thickBot="1" x14ac:dyDescent="0.3">
      <c r="B4" s="85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40"/>
      <c r="Z4" s="24"/>
    </row>
    <row r="5" spans="2:26" x14ac:dyDescent="0.25">
      <c r="B5" s="35"/>
      <c r="C5" s="36"/>
      <c r="D5" s="36"/>
      <c r="E5" s="36"/>
      <c r="F5" s="36"/>
      <c r="G5" s="36"/>
      <c r="H5" s="36"/>
      <c r="I5" s="174"/>
      <c r="J5" s="36"/>
      <c r="K5" s="36"/>
      <c r="L5" s="36"/>
      <c r="M5" s="36"/>
      <c r="N5" s="36"/>
      <c r="O5" s="36"/>
      <c r="P5" s="36"/>
      <c r="Q5" s="174"/>
      <c r="R5" s="36"/>
      <c r="S5" s="36"/>
      <c r="T5" s="36"/>
      <c r="U5" s="36"/>
      <c r="V5" s="36"/>
      <c r="W5" s="36"/>
      <c r="X5" s="36"/>
      <c r="Y5" s="37"/>
      <c r="Z5" s="24"/>
    </row>
    <row r="6" spans="2:26" ht="23.25" x14ac:dyDescent="0.35">
      <c r="B6" s="38"/>
      <c r="C6" s="181" t="s">
        <v>181</v>
      </c>
      <c r="D6" s="182" t="str">
        <f>PRACTICE!E1</f>
        <v>The Ecclesbourne Practice **</v>
      </c>
      <c r="E6" s="24"/>
      <c r="F6" s="24"/>
      <c r="G6" s="24"/>
      <c r="H6" s="24"/>
      <c r="I6" s="175"/>
      <c r="J6" s="178"/>
      <c r="K6" s="181" t="s">
        <v>180</v>
      </c>
      <c r="L6" s="182" t="str">
        <f>VLOOKUP(PRACTICE!$E$3,PRACTICE!$C$2:$D$40,2,0)</f>
        <v>Forest Integrated Health</v>
      </c>
      <c r="M6" s="180"/>
      <c r="N6" s="177"/>
      <c r="O6" s="24"/>
      <c r="P6" s="24"/>
      <c r="Q6" s="175"/>
      <c r="R6" s="24"/>
      <c r="S6" s="182" t="s">
        <v>178</v>
      </c>
      <c r="T6" s="24"/>
      <c r="U6" s="24"/>
      <c r="V6" s="24"/>
      <c r="W6" s="24"/>
      <c r="X6" s="24"/>
      <c r="Y6" s="39"/>
      <c r="Z6" s="24"/>
    </row>
    <row r="7" spans="2:26" ht="21" x14ac:dyDescent="0.35">
      <c r="B7" s="38"/>
      <c r="C7" s="24"/>
      <c r="D7" s="24"/>
      <c r="E7" s="24"/>
      <c r="F7" s="24"/>
      <c r="G7" s="24"/>
      <c r="H7" s="24"/>
      <c r="I7" s="175"/>
      <c r="J7" s="24"/>
      <c r="K7" s="24"/>
      <c r="L7" s="24"/>
      <c r="M7" s="83"/>
      <c r="N7" s="83"/>
      <c r="O7" s="24"/>
      <c r="P7" s="24"/>
      <c r="Q7" s="175"/>
      <c r="R7" s="24"/>
      <c r="S7" s="24"/>
      <c r="T7" s="24"/>
      <c r="U7" s="24"/>
      <c r="V7" s="24"/>
      <c r="W7" s="24"/>
      <c r="X7" s="24"/>
      <c r="Y7" s="39"/>
      <c r="Z7" s="24"/>
    </row>
    <row r="8" spans="2:26" ht="15" customHeight="1" x14ac:dyDescent="0.35">
      <c r="B8" s="38"/>
      <c r="C8" s="24"/>
      <c r="D8" s="24"/>
      <c r="E8" s="24"/>
      <c r="F8" s="83" t="s">
        <v>166</v>
      </c>
      <c r="H8" s="24"/>
      <c r="I8" s="175"/>
      <c r="J8" s="24"/>
      <c r="L8" s="24"/>
      <c r="M8" s="83"/>
      <c r="N8" s="83" t="s">
        <v>166</v>
      </c>
      <c r="O8" s="24"/>
      <c r="P8" s="24"/>
      <c r="Q8" s="175"/>
      <c r="R8" s="24"/>
      <c r="S8" s="24"/>
      <c r="T8" s="24"/>
      <c r="U8" s="24"/>
      <c r="V8" s="83" t="s">
        <v>166</v>
      </c>
      <c r="W8" s="24"/>
      <c r="X8" s="24"/>
      <c r="Y8" s="39"/>
      <c r="Z8" s="24"/>
    </row>
    <row r="9" spans="2:26" ht="15" customHeight="1" x14ac:dyDescent="0.25">
      <c r="B9" s="38"/>
      <c r="C9" s="191" t="str">
        <f>UPPER(Chart!B1)</f>
        <v>BMI</v>
      </c>
      <c r="D9" s="24"/>
      <c r="E9" s="24"/>
      <c r="F9" s="24"/>
      <c r="G9" s="24"/>
      <c r="H9" s="24"/>
      <c r="I9" s="175"/>
      <c r="J9" s="24"/>
      <c r="K9" s="191" t="str">
        <f>UPPER(Chart!B1)</f>
        <v>BMI</v>
      </c>
      <c r="L9" s="24"/>
      <c r="M9" s="24"/>
      <c r="N9" s="24"/>
      <c r="O9" s="24"/>
      <c r="P9" s="24"/>
      <c r="Q9" s="175"/>
      <c r="R9" s="24"/>
      <c r="S9" s="191" t="str">
        <f>UPPER(Chart!B1)</f>
        <v>BMI</v>
      </c>
      <c r="T9" s="24"/>
      <c r="U9" s="24"/>
      <c r="V9" s="24"/>
      <c r="W9" s="24"/>
      <c r="X9" s="24"/>
      <c r="Y9" s="39"/>
      <c r="Z9" s="24"/>
    </row>
    <row r="10" spans="2:26" ht="15" customHeight="1" thickBot="1" x14ac:dyDescent="0.3">
      <c r="B10" s="38"/>
      <c r="C10" s="24"/>
      <c r="D10" s="24"/>
      <c r="E10" s="24"/>
      <c r="F10" s="24"/>
      <c r="G10" s="24"/>
      <c r="H10" s="24"/>
      <c r="I10" s="175"/>
      <c r="K10" s="24"/>
      <c r="L10" s="24"/>
      <c r="M10" s="24"/>
      <c r="N10" s="24"/>
      <c r="O10" s="24"/>
      <c r="P10" s="24"/>
      <c r="Q10" s="175"/>
      <c r="R10" s="24"/>
      <c r="S10" s="24"/>
      <c r="T10" s="24"/>
      <c r="U10" s="24"/>
      <c r="V10" s="24"/>
      <c r="W10" s="24"/>
      <c r="X10" s="24"/>
      <c r="Y10" s="39"/>
      <c r="Z10" s="24"/>
    </row>
    <row r="11" spans="2:26" ht="15" customHeight="1" thickBot="1" x14ac:dyDescent="0.3">
      <c r="B11" s="38"/>
      <c r="C11" s="292" t="s">
        <v>105</v>
      </c>
      <c r="D11" s="285">
        <f>IF(Chart!$C$17=0, "-", Chart!$C$17)</f>
        <v>130</v>
      </c>
      <c r="E11" s="24"/>
      <c r="F11" s="24"/>
      <c r="G11" s="24"/>
      <c r="H11" s="24"/>
      <c r="I11" s="175"/>
      <c r="J11" s="24"/>
      <c r="K11" s="292" t="s">
        <v>105</v>
      </c>
      <c r="L11" s="285">
        <f>Chart!C48</f>
        <v>645</v>
      </c>
      <c r="M11" s="24"/>
      <c r="N11" s="24"/>
      <c r="O11" s="24"/>
      <c r="P11" s="24"/>
      <c r="Q11" s="175"/>
      <c r="R11" s="24"/>
      <c r="S11" s="292" t="s">
        <v>105</v>
      </c>
      <c r="T11" s="285">
        <f>WF_AVERAGE!I2</f>
        <v>3356</v>
      </c>
      <c r="U11" s="24"/>
      <c r="V11" s="24"/>
      <c r="W11" s="24"/>
      <c r="X11" s="24"/>
      <c r="Y11" s="39"/>
      <c r="Z11" s="24"/>
    </row>
    <row r="12" spans="2:26" ht="15" customHeight="1" thickBot="1" x14ac:dyDescent="0.3">
      <c r="B12" s="38"/>
      <c r="C12" s="292"/>
      <c r="D12" s="286"/>
      <c r="E12" s="24"/>
      <c r="F12" s="24"/>
      <c r="G12" s="24"/>
      <c r="H12" s="24"/>
      <c r="I12" s="175"/>
      <c r="J12" s="24"/>
      <c r="K12" s="292"/>
      <c r="L12" s="286"/>
      <c r="M12" s="24"/>
      <c r="N12" s="24"/>
      <c r="O12" s="24"/>
      <c r="P12" s="24"/>
      <c r="Q12" s="175"/>
      <c r="R12" s="24"/>
      <c r="S12" s="292"/>
      <c r="T12" s="286"/>
      <c r="U12" s="24"/>
      <c r="V12" s="24"/>
      <c r="W12" s="24"/>
      <c r="X12" s="24"/>
      <c r="Y12" s="39"/>
      <c r="Z12" s="24"/>
    </row>
    <row r="13" spans="2:26" ht="15" customHeight="1" thickBot="1" x14ac:dyDescent="0.3">
      <c r="B13" s="38"/>
      <c r="C13" s="291" t="s">
        <v>135</v>
      </c>
      <c r="D13" s="287">
        <v>0.6</v>
      </c>
      <c r="E13" s="24"/>
      <c r="F13" s="24"/>
      <c r="G13" s="24"/>
      <c r="H13" s="24"/>
      <c r="I13" s="175"/>
      <c r="J13" s="24"/>
      <c r="K13" s="291" t="s">
        <v>135</v>
      </c>
      <c r="L13" s="287">
        <v>0.6</v>
      </c>
      <c r="M13" s="24"/>
      <c r="N13" s="24"/>
      <c r="O13" s="24"/>
      <c r="P13" s="24"/>
      <c r="Q13" s="175"/>
      <c r="R13" s="24"/>
      <c r="S13" s="291" t="s">
        <v>135</v>
      </c>
      <c r="T13" s="287">
        <v>0.6</v>
      </c>
      <c r="U13" s="24"/>
      <c r="V13" s="24"/>
      <c r="W13" s="24"/>
      <c r="X13" s="24"/>
      <c r="Y13" s="39"/>
      <c r="Z13" s="24"/>
    </row>
    <row r="14" spans="2:26" ht="15" customHeight="1" thickBot="1" x14ac:dyDescent="0.3">
      <c r="B14" s="38"/>
      <c r="C14" s="291"/>
      <c r="D14" s="288"/>
      <c r="E14" s="24"/>
      <c r="F14" s="24"/>
      <c r="G14" s="24"/>
      <c r="H14" s="24"/>
      <c r="I14" s="175"/>
      <c r="J14" s="24"/>
      <c r="K14" s="291"/>
      <c r="L14" s="288"/>
      <c r="M14" s="24"/>
      <c r="N14" s="24"/>
      <c r="O14" s="24"/>
      <c r="P14" s="24"/>
      <c r="Q14" s="175"/>
      <c r="R14" s="24"/>
      <c r="S14" s="291"/>
      <c r="T14" s="288"/>
      <c r="U14" s="24"/>
      <c r="V14" s="24"/>
      <c r="W14" s="24"/>
      <c r="X14" s="24"/>
      <c r="Y14" s="39"/>
      <c r="Z14" s="24"/>
    </row>
    <row r="15" spans="2:26" ht="15" customHeight="1" thickBot="1" x14ac:dyDescent="0.3">
      <c r="B15" s="38"/>
      <c r="C15" s="291" t="s">
        <v>151</v>
      </c>
      <c r="D15" s="285">
        <f ca="1" xml:space="preserve"> Chart!C19</f>
        <v>25</v>
      </c>
      <c r="E15" s="24"/>
      <c r="F15" s="24"/>
      <c r="G15" s="24"/>
      <c r="H15" s="24"/>
      <c r="I15" s="175"/>
      <c r="J15" s="24"/>
      <c r="K15" s="291" t="s">
        <v>151</v>
      </c>
      <c r="L15" s="285">
        <f ca="1">Chart!C50</f>
        <v>164</v>
      </c>
      <c r="M15" s="24"/>
      <c r="N15" s="24"/>
      <c r="O15" s="24"/>
      <c r="P15" s="24"/>
      <c r="Q15" s="175"/>
      <c r="R15" s="24"/>
      <c r="S15" s="291" t="s">
        <v>151</v>
      </c>
      <c r="T15" s="285">
        <f>Chart!$C$77</f>
        <v>489</v>
      </c>
      <c r="U15" s="24"/>
      <c r="V15" s="24"/>
      <c r="W15" s="24"/>
      <c r="X15" s="24"/>
      <c r="Y15" s="39"/>
      <c r="Z15" s="24"/>
    </row>
    <row r="16" spans="2:26" ht="15" customHeight="1" thickBot="1" x14ac:dyDescent="0.3">
      <c r="B16" s="38"/>
      <c r="C16" s="291"/>
      <c r="D16" s="286"/>
      <c r="E16" s="24"/>
      <c r="F16" s="24"/>
      <c r="G16" s="24"/>
      <c r="H16" s="24"/>
      <c r="I16" s="175"/>
      <c r="J16" s="24"/>
      <c r="K16" s="291"/>
      <c r="L16" s="286"/>
      <c r="M16" s="24"/>
      <c r="N16" s="24"/>
      <c r="O16" s="24"/>
      <c r="P16" s="24"/>
      <c r="Q16" s="175"/>
      <c r="R16" s="24"/>
      <c r="S16" s="291"/>
      <c r="T16" s="286"/>
      <c r="U16" s="24"/>
      <c r="V16" s="24"/>
      <c r="W16" s="24"/>
      <c r="X16" s="24"/>
      <c r="Y16" s="39"/>
      <c r="Z16" s="24"/>
    </row>
    <row r="17" spans="2:26" ht="15" customHeight="1" thickBot="1" x14ac:dyDescent="0.3">
      <c r="B17" s="38"/>
      <c r="C17" s="291" t="s">
        <v>152</v>
      </c>
      <c r="D17" s="285">
        <f ca="1">Chart!E18</f>
        <v>0</v>
      </c>
      <c r="E17" s="24"/>
      <c r="F17" s="24"/>
      <c r="G17" s="24"/>
      <c r="H17" s="24"/>
      <c r="I17" s="175"/>
      <c r="J17" s="24"/>
      <c r="K17" s="291" t="s">
        <v>152</v>
      </c>
      <c r="L17" s="285">
        <f ca="1">Chart!E49</f>
        <v>0</v>
      </c>
      <c r="M17" s="24"/>
      <c r="N17" s="24"/>
      <c r="O17" s="24"/>
      <c r="P17" s="24"/>
      <c r="Q17" s="175"/>
      <c r="R17" s="24"/>
      <c r="S17" s="291" t="s">
        <v>152</v>
      </c>
      <c r="T17" s="285">
        <f>Chart!$E$76</f>
        <v>0</v>
      </c>
      <c r="U17" s="24"/>
      <c r="V17" s="24"/>
      <c r="W17" s="24"/>
      <c r="X17" s="24"/>
      <c r="Y17" s="39"/>
      <c r="Z17" s="24"/>
    </row>
    <row r="18" spans="2:26" ht="15" customHeight="1" thickBot="1" x14ac:dyDescent="0.3">
      <c r="B18" s="38"/>
      <c r="C18" s="291"/>
      <c r="D18" s="286"/>
      <c r="E18" s="24"/>
      <c r="F18" s="24"/>
      <c r="G18" s="24"/>
      <c r="H18" s="24"/>
      <c r="I18" s="175"/>
      <c r="J18" s="24"/>
      <c r="K18" s="291"/>
      <c r="L18" s="286"/>
      <c r="M18" s="24"/>
      <c r="N18" s="24"/>
      <c r="O18" s="24"/>
      <c r="P18" s="24"/>
      <c r="Q18" s="175"/>
      <c r="R18" s="24"/>
      <c r="S18" s="291"/>
      <c r="T18" s="286"/>
      <c r="U18" s="24"/>
      <c r="V18" s="24"/>
      <c r="W18" s="24"/>
      <c r="X18" s="24"/>
      <c r="Y18" s="39"/>
      <c r="Z18" s="24"/>
    </row>
    <row r="19" spans="2:26" ht="15" customHeight="1" thickBot="1" x14ac:dyDescent="0.3">
      <c r="B19" s="38"/>
      <c r="C19" s="291" t="s">
        <v>155</v>
      </c>
      <c r="D19" s="289">
        <f ca="1">Chart!C18</f>
        <v>105</v>
      </c>
      <c r="E19" s="24"/>
      <c r="F19" s="24"/>
      <c r="G19" s="24"/>
      <c r="H19" s="24"/>
      <c r="I19" s="175"/>
      <c r="J19" s="24"/>
      <c r="K19" s="291" t="s">
        <v>155</v>
      </c>
      <c r="L19" s="289">
        <f ca="1">Chart!C49</f>
        <v>481</v>
      </c>
      <c r="M19" s="24"/>
      <c r="N19" s="24"/>
      <c r="O19" s="24"/>
      <c r="P19" s="24"/>
      <c r="Q19" s="175"/>
      <c r="R19" s="24"/>
      <c r="S19" s="291" t="s">
        <v>155</v>
      </c>
      <c r="T19" s="289">
        <f>Chart!$C$91</f>
        <v>2867</v>
      </c>
      <c r="U19" s="24"/>
      <c r="V19" s="24"/>
      <c r="W19" s="24"/>
      <c r="X19" s="24"/>
      <c r="Y19" s="39"/>
      <c r="Z19" s="24"/>
    </row>
    <row r="20" spans="2:26" ht="15" customHeight="1" thickBot="1" x14ac:dyDescent="0.3">
      <c r="B20" s="38"/>
      <c r="C20" s="291"/>
      <c r="D20" s="290"/>
      <c r="E20" s="24"/>
      <c r="F20" s="24"/>
      <c r="G20" s="24"/>
      <c r="H20" s="24"/>
      <c r="I20" s="175"/>
      <c r="J20" s="24"/>
      <c r="K20" s="291"/>
      <c r="L20" s="290"/>
      <c r="M20" s="24"/>
      <c r="N20" s="24"/>
      <c r="O20" s="24"/>
      <c r="P20" s="24"/>
      <c r="Q20" s="175"/>
      <c r="R20" s="24"/>
      <c r="S20" s="291"/>
      <c r="T20" s="290"/>
      <c r="U20" s="24"/>
      <c r="V20" s="24"/>
      <c r="W20" s="24"/>
      <c r="X20" s="24"/>
      <c r="Y20" s="39"/>
      <c r="Z20" s="24"/>
    </row>
    <row r="21" spans="2:26" ht="15" customHeight="1" thickBot="1" x14ac:dyDescent="0.3">
      <c r="B21" s="38"/>
      <c r="C21" s="291" t="s">
        <v>153</v>
      </c>
      <c r="D21" s="283">
        <f ca="1">Chart!C21</f>
        <v>0.80769230769230771</v>
      </c>
      <c r="E21" s="24"/>
      <c r="F21" s="24"/>
      <c r="G21" s="24"/>
      <c r="H21" s="24"/>
      <c r="I21" s="175"/>
      <c r="J21" s="24"/>
      <c r="K21" s="291" t="s">
        <v>153</v>
      </c>
      <c r="L21" s="283">
        <f ca="1">Chart!C52</f>
        <v>0.74573643410852708</v>
      </c>
      <c r="M21" s="24"/>
      <c r="N21" s="24"/>
      <c r="O21" s="24"/>
      <c r="P21" s="24"/>
      <c r="Q21" s="175"/>
      <c r="R21" s="24"/>
      <c r="S21" s="291" t="s">
        <v>153</v>
      </c>
      <c r="T21" s="283">
        <f>Chart!$C$79</f>
        <v>0.8542908224076281</v>
      </c>
      <c r="U21" s="24"/>
      <c r="V21" s="24"/>
      <c r="W21" s="24"/>
      <c r="X21" s="24"/>
      <c r="Y21" s="39"/>
      <c r="Z21" s="24"/>
    </row>
    <row r="22" spans="2:26" ht="15.75" thickBot="1" x14ac:dyDescent="0.3">
      <c r="B22" s="38"/>
      <c r="C22" s="291"/>
      <c r="D22" s="284"/>
      <c r="E22" s="24"/>
      <c r="F22" s="24"/>
      <c r="G22" s="24"/>
      <c r="H22" s="24"/>
      <c r="I22" s="175"/>
      <c r="J22" s="24"/>
      <c r="K22" s="291"/>
      <c r="L22" s="284"/>
      <c r="M22" s="24"/>
      <c r="N22" s="24"/>
      <c r="O22" s="24"/>
      <c r="P22" s="24"/>
      <c r="Q22" s="175"/>
      <c r="R22" s="24"/>
      <c r="S22" s="291"/>
      <c r="T22" s="284"/>
      <c r="U22" s="24"/>
      <c r="V22" s="24"/>
      <c r="W22" s="24"/>
      <c r="X22" s="24"/>
      <c r="Y22" s="39"/>
      <c r="Z22" s="24"/>
    </row>
    <row r="23" spans="2:26" ht="15.75" thickBot="1" x14ac:dyDescent="0.3">
      <c r="B23" s="38"/>
      <c r="C23" s="291" t="s">
        <v>154</v>
      </c>
      <c r="D23" s="283">
        <f>Chart!B23</f>
        <v>0.8542908224076281</v>
      </c>
      <c r="E23" s="24"/>
      <c r="F23" s="24"/>
      <c r="G23" s="24"/>
      <c r="H23" s="24"/>
      <c r="I23" s="175"/>
      <c r="J23" s="24"/>
      <c r="K23" s="291" t="s">
        <v>154</v>
      </c>
      <c r="L23" s="283">
        <f>Chart!B54</f>
        <v>0.8542908224076281</v>
      </c>
      <c r="M23" s="24"/>
      <c r="N23" s="24"/>
      <c r="O23" s="24"/>
      <c r="P23" s="24"/>
      <c r="Q23" s="175"/>
      <c r="R23" s="24"/>
      <c r="S23" s="291" t="s">
        <v>154</v>
      </c>
      <c r="T23" s="283">
        <f>Chart!$B$81</f>
        <v>0.8542908224076281</v>
      </c>
      <c r="U23" s="24"/>
      <c r="V23" s="24"/>
      <c r="W23" s="24"/>
      <c r="X23" s="24"/>
      <c r="Y23" s="39"/>
      <c r="Z23" s="24"/>
    </row>
    <row r="24" spans="2:26" ht="15.75" thickBot="1" x14ac:dyDescent="0.3">
      <c r="B24" s="38"/>
      <c r="C24" s="291"/>
      <c r="D24" s="284"/>
      <c r="E24" s="24"/>
      <c r="F24" s="24"/>
      <c r="G24" s="24"/>
      <c r="H24" s="24"/>
      <c r="I24" s="175"/>
      <c r="J24" s="24"/>
      <c r="K24" s="291"/>
      <c r="L24" s="284"/>
      <c r="M24" s="24"/>
      <c r="N24" s="24"/>
      <c r="O24" s="24"/>
      <c r="P24" s="24"/>
      <c r="Q24" s="175"/>
      <c r="R24" s="24"/>
      <c r="S24" s="291"/>
      <c r="T24" s="284"/>
      <c r="U24" s="24"/>
      <c r="V24" s="24"/>
      <c r="W24" s="24"/>
      <c r="X24" s="24"/>
      <c r="Y24" s="39"/>
      <c r="Z24" s="24"/>
    </row>
    <row r="25" spans="2:26" x14ac:dyDescent="0.25">
      <c r="B25" s="38"/>
      <c r="C25" s="24"/>
      <c r="D25" s="24"/>
      <c r="E25" s="24"/>
      <c r="F25" s="24"/>
      <c r="G25" s="24"/>
      <c r="H25" s="24"/>
      <c r="I25" s="175"/>
      <c r="J25" s="24"/>
      <c r="K25" s="24"/>
      <c r="L25" s="24"/>
      <c r="M25" s="24"/>
      <c r="N25" s="24"/>
      <c r="O25" s="24"/>
      <c r="P25" s="24"/>
      <c r="Q25" s="175"/>
      <c r="R25" s="24"/>
      <c r="S25" s="24"/>
      <c r="T25" s="24"/>
      <c r="U25" s="24"/>
      <c r="V25" s="24"/>
      <c r="W25" s="24"/>
      <c r="X25" s="24"/>
      <c r="Y25" s="39"/>
      <c r="Z25" s="24"/>
    </row>
    <row r="26" spans="2:26" x14ac:dyDescent="0.25">
      <c r="B26" s="38"/>
      <c r="C26" s="24"/>
      <c r="D26" s="24"/>
      <c r="E26" s="24"/>
      <c r="F26" s="24"/>
      <c r="G26" s="24"/>
      <c r="H26" s="24"/>
      <c r="I26" s="175"/>
      <c r="J26" s="24"/>
      <c r="K26" s="24"/>
      <c r="L26" s="24"/>
      <c r="M26" s="24"/>
      <c r="N26" s="24"/>
      <c r="O26" s="24"/>
      <c r="P26" s="24"/>
      <c r="Q26" s="175"/>
      <c r="R26" s="24"/>
      <c r="S26" s="24"/>
      <c r="T26" s="24"/>
      <c r="U26" s="24"/>
      <c r="V26" s="24"/>
      <c r="W26" s="24"/>
      <c r="X26" s="24"/>
      <c r="Y26" s="39"/>
      <c r="Z26" s="24"/>
    </row>
    <row r="27" spans="2:26" x14ac:dyDescent="0.25">
      <c r="B27" s="38"/>
      <c r="C27" s="24"/>
      <c r="D27" s="24"/>
      <c r="E27" s="24"/>
      <c r="F27" s="24"/>
      <c r="G27" s="24"/>
      <c r="H27" s="24"/>
      <c r="I27" s="175"/>
      <c r="J27" s="24"/>
      <c r="K27" s="24"/>
      <c r="L27" s="24"/>
      <c r="M27" s="24"/>
      <c r="N27" s="24"/>
      <c r="O27" s="24"/>
      <c r="P27" s="24"/>
      <c r="Q27" s="175"/>
      <c r="R27" s="24"/>
      <c r="S27" s="24"/>
      <c r="T27" s="24"/>
      <c r="U27" s="24"/>
      <c r="V27" s="24"/>
      <c r="W27" s="24"/>
      <c r="X27" s="24"/>
      <c r="Y27" s="39"/>
      <c r="Z27" s="24"/>
    </row>
    <row r="28" spans="2:26" x14ac:dyDescent="0.25">
      <c r="B28" s="38"/>
      <c r="C28" s="24"/>
      <c r="D28" s="24"/>
      <c r="E28" s="24"/>
      <c r="F28" s="24"/>
      <c r="G28" s="24"/>
      <c r="H28" s="24"/>
      <c r="I28" s="175"/>
      <c r="J28" s="24"/>
      <c r="K28" s="24"/>
      <c r="L28" s="24"/>
      <c r="M28" s="24"/>
      <c r="N28" s="24"/>
      <c r="O28" s="24"/>
      <c r="P28" s="24"/>
      <c r="Q28" s="175"/>
      <c r="R28" s="24"/>
      <c r="S28" s="24"/>
      <c r="T28" s="24"/>
      <c r="U28" s="24"/>
      <c r="V28" s="24"/>
      <c r="W28" s="24"/>
      <c r="X28" s="24"/>
      <c r="Y28" s="39"/>
      <c r="Z28" s="24"/>
    </row>
    <row r="29" spans="2:26" x14ac:dyDescent="0.25">
      <c r="B29" s="38"/>
      <c r="C29" s="24"/>
      <c r="D29" s="24"/>
      <c r="E29" s="24"/>
      <c r="F29" s="24"/>
      <c r="G29" s="24"/>
      <c r="H29" s="24"/>
      <c r="I29" s="175"/>
      <c r="J29" s="24"/>
      <c r="K29" s="24"/>
      <c r="L29" s="24"/>
      <c r="M29" s="24"/>
      <c r="N29" s="24"/>
      <c r="O29" s="24"/>
      <c r="P29" s="24"/>
      <c r="Q29" s="175"/>
      <c r="R29" s="24"/>
      <c r="S29" s="24"/>
      <c r="T29" s="24"/>
      <c r="U29" s="24"/>
      <c r="V29" s="24"/>
      <c r="W29" s="24"/>
      <c r="X29" s="24"/>
      <c r="Y29" s="39"/>
      <c r="Z29" s="24"/>
    </row>
    <row r="30" spans="2:26" x14ac:dyDescent="0.25">
      <c r="B30" s="38"/>
      <c r="C30" s="24"/>
      <c r="D30" s="24"/>
      <c r="E30" s="24"/>
      <c r="F30" s="24"/>
      <c r="G30" s="24"/>
      <c r="H30" s="24"/>
      <c r="I30" s="175"/>
      <c r="J30" s="24"/>
      <c r="K30" s="24"/>
      <c r="L30" s="24"/>
      <c r="M30" s="24"/>
      <c r="N30" s="24"/>
      <c r="O30" s="24"/>
      <c r="P30" s="24"/>
      <c r="Q30" s="175"/>
      <c r="R30" s="24"/>
      <c r="S30" s="24"/>
      <c r="T30" s="24"/>
      <c r="U30" s="24"/>
      <c r="V30" s="24"/>
      <c r="W30" s="24"/>
      <c r="X30" s="24"/>
      <c r="Y30" s="39"/>
      <c r="Z30" s="24"/>
    </row>
    <row r="31" spans="2:26" x14ac:dyDescent="0.25">
      <c r="B31" s="38"/>
      <c r="C31" s="24"/>
      <c r="D31" s="24"/>
      <c r="E31" s="24"/>
      <c r="F31" s="24"/>
      <c r="G31" s="24"/>
      <c r="H31" s="24"/>
      <c r="I31" s="175"/>
      <c r="J31" s="24"/>
      <c r="K31" s="24"/>
      <c r="L31" s="24"/>
      <c r="M31" s="24"/>
      <c r="N31" s="24"/>
      <c r="O31" s="24"/>
      <c r="P31" s="24"/>
      <c r="Q31" s="175"/>
      <c r="R31" s="24"/>
      <c r="S31" s="24"/>
      <c r="T31" s="24"/>
      <c r="U31" s="24"/>
      <c r="V31" s="24"/>
      <c r="W31" s="24"/>
      <c r="X31" s="24"/>
      <c r="Y31" s="39"/>
      <c r="Z31" s="24"/>
    </row>
    <row r="32" spans="2:26" ht="15.75" customHeight="1" x14ac:dyDescent="0.25">
      <c r="B32" s="38"/>
      <c r="C32" s="24"/>
      <c r="D32" s="24"/>
      <c r="E32" s="24"/>
      <c r="F32" s="24"/>
      <c r="G32" s="24"/>
      <c r="H32" s="24"/>
      <c r="I32" s="175"/>
      <c r="J32" s="24"/>
      <c r="K32" s="24"/>
      <c r="L32" s="24"/>
      <c r="M32" s="24"/>
      <c r="N32" s="24"/>
      <c r="O32" s="24"/>
      <c r="P32" s="24"/>
      <c r="Q32" s="175"/>
      <c r="R32" s="24"/>
      <c r="S32" s="24"/>
      <c r="T32" s="24"/>
      <c r="U32" s="24"/>
      <c r="V32" s="24"/>
      <c r="W32" s="24"/>
      <c r="X32" s="24"/>
      <c r="Y32" s="39"/>
      <c r="Z32" s="24"/>
    </row>
    <row r="33" spans="1:26" ht="15.75" thickBot="1" x14ac:dyDescent="0.3">
      <c r="B33" s="38"/>
      <c r="C33" s="24"/>
      <c r="D33" s="24"/>
      <c r="E33" s="24"/>
      <c r="F33" s="24"/>
      <c r="G33" s="24"/>
      <c r="H33" s="24"/>
      <c r="I33" s="175"/>
      <c r="J33" s="24"/>
      <c r="K33" s="24"/>
      <c r="L33" s="24"/>
      <c r="M33" s="24"/>
      <c r="N33" s="24"/>
      <c r="O33" s="24"/>
      <c r="P33" s="24"/>
      <c r="Q33" s="175"/>
      <c r="R33" s="24"/>
      <c r="S33" s="24"/>
      <c r="T33" s="24"/>
      <c r="U33" s="24"/>
      <c r="V33" s="24"/>
      <c r="W33" s="24"/>
      <c r="X33" s="24"/>
      <c r="Y33" s="39"/>
      <c r="Z33" s="24"/>
    </row>
    <row r="34" spans="1:26" ht="21.75" customHeight="1" thickBot="1" x14ac:dyDescent="0.3">
      <c r="B34" s="108"/>
      <c r="C34" s="115" t="s">
        <v>170</v>
      </c>
      <c r="D34" s="116" t="s">
        <v>171</v>
      </c>
      <c r="E34" s="114" t="s">
        <v>172</v>
      </c>
      <c r="F34" s="110"/>
      <c r="G34" s="117"/>
      <c r="H34" s="118" t="s">
        <v>176</v>
      </c>
      <c r="I34" s="179" t="s">
        <v>173</v>
      </c>
      <c r="J34" s="112"/>
      <c r="K34" s="109"/>
      <c r="L34" s="113" t="s">
        <v>174</v>
      </c>
      <c r="M34" s="171" t="s">
        <v>175</v>
      </c>
      <c r="N34" s="109"/>
      <c r="O34" s="109"/>
      <c r="P34" s="109"/>
      <c r="Q34" s="176"/>
      <c r="R34" s="109"/>
      <c r="S34" s="109"/>
      <c r="T34" s="109"/>
      <c r="U34" s="109"/>
      <c r="V34" s="109"/>
      <c r="W34" s="109"/>
      <c r="X34" s="109"/>
      <c r="Y34" s="111"/>
      <c r="Z34" s="24"/>
    </row>
    <row r="35" spans="1:26" ht="21.75" customHeight="1" x14ac:dyDescent="0.25">
      <c r="B35" s="206"/>
      <c r="C35" s="207"/>
      <c r="D35" s="208"/>
      <c r="E35" s="209"/>
      <c r="F35" s="238"/>
      <c r="G35" s="239"/>
      <c r="H35" s="212"/>
      <c r="I35" s="212"/>
      <c r="J35" s="213"/>
      <c r="K35" s="206"/>
      <c r="L35" s="214"/>
      <c r="M35" s="215"/>
      <c r="N35" s="216" t="s">
        <v>167</v>
      </c>
      <c r="O35" s="206"/>
      <c r="P35" s="206"/>
      <c r="Q35" s="206"/>
      <c r="R35" s="206"/>
      <c r="S35" s="206"/>
      <c r="T35" s="206"/>
      <c r="U35" s="206"/>
      <c r="V35" s="206"/>
      <c r="W35" s="206"/>
      <c r="X35" s="206"/>
      <c r="Y35" s="206"/>
      <c r="Z35" s="24"/>
    </row>
    <row r="36" spans="1:26" ht="21.75" customHeight="1" x14ac:dyDescent="0.25">
      <c r="B36" s="206"/>
      <c r="C36" s="207"/>
      <c r="D36" s="208"/>
      <c r="E36" s="240"/>
      <c r="F36" s="238"/>
      <c r="G36" s="239"/>
      <c r="H36" s="212"/>
      <c r="I36" s="212"/>
      <c r="J36" s="213"/>
      <c r="K36" s="206"/>
      <c r="L36" s="214"/>
      <c r="M36" s="215"/>
      <c r="N36" s="217" t="s">
        <v>168</v>
      </c>
      <c r="O36" s="206"/>
      <c r="P36" s="206"/>
      <c r="Q36" s="206"/>
      <c r="R36" s="206"/>
      <c r="S36" s="206"/>
      <c r="T36" s="206"/>
      <c r="U36" s="206"/>
      <c r="V36" s="206"/>
      <c r="W36" s="206"/>
      <c r="X36" s="206"/>
      <c r="Y36" s="206"/>
      <c r="Z36" s="24"/>
    </row>
    <row r="37" spans="1:26" ht="21.75" customHeight="1" x14ac:dyDescent="0.25">
      <c r="B37" s="206"/>
      <c r="C37" s="207"/>
      <c r="D37" s="208"/>
      <c r="E37" s="209"/>
      <c r="F37" s="210"/>
      <c r="G37" s="211"/>
      <c r="H37" s="212"/>
      <c r="I37" s="212"/>
      <c r="J37" s="213"/>
      <c r="K37" s="206"/>
      <c r="L37" s="214"/>
      <c r="M37" s="215"/>
      <c r="N37" s="218" t="s">
        <v>169</v>
      </c>
      <c r="O37" s="206"/>
      <c r="P37" s="206"/>
      <c r="Q37" s="206"/>
      <c r="R37" s="206"/>
      <c r="S37" s="206"/>
      <c r="T37" s="206"/>
      <c r="U37" s="206"/>
      <c r="V37" s="206"/>
      <c r="W37" s="206"/>
      <c r="X37" s="206"/>
      <c r="Y37" s="206"/>
      <c r="Z37" s="24"/>
    </row>
    <row r="38" spans="1:26" s="26" customFormat="1" ht="12.75" customHeight="1" x14ac:dyDescent="0.25">
      <c r="A38" s="24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</row>
    <row r="39" spans="1:26" s="26" customFormat="1" ht="6" hidden="1" customHeight="1" x14ac:dyDescent="0.25">
      <c r="A39" s="24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</row>
    <row r="40" spans="1:26" s="26" customFormat="1" hidden="1" x14ac:dyDescent="0.25"/>
    <row r="41" spans="1:26" s="26" customFormat="1" hidden="1" x14ac:dyDescent="0.25"/>
    <row r="42" spans="1:26" s="26" customFormat="1" hidden="1" x14ac:dyDescent="0.25"/>
    <row r="43" spans="1:26" s="26" customFormat="1" hidden="1" x14ac:dyDescent="0.25"/>
    <row r="44" spans="1:26" s="26" customFormat="1" hidden="1" x14ac:dyDescent="0.25"/>
    <row r="45" spans="1:26" s="26" customFormat="1" hidden="1" x14ac:dyDescent="0.25"/>
    <row r="46" spans="1:26" s="26" customFormat="1" hidden="1" x14ac:dyDescent="0.25"/>
    <row r="47" spans="1:26" s="26" customFormat="1" hidden="1" x14ac:dyDescent="0.25"/>
    <row r="48" spans="1:26" s="26" customFormat="1" hidden="1" x14ac:dyDescent="0.25"/>
    <row r="49" s="26" customFormat="1" hidden="1" x14ac:dyDescent="0.25"/>
    <row r="50" s="26" customFormat="1" hidden="1" x14ac:dyDescent="0.25"/>
    <row r="51" s="26" customFormat="1" hidden="1" x14ac:dyDescent="0.25"/>
    <row r="52" s="26" customFormat="1" hidden="1" x14ac:dyDescent="0.25"/>
    <row r="53" s="26" customFormat="1" hidden="1" x14ac:dyDescent="0.25"/>
    <row r="54" s="26" customFormat="1" hidden="1" x14ac:dyDescent="0.25"/>
    <row r="55" s="26" customFormat="1" hidden="1" x14ac:dyDescent="0.25"/>
    <row r="56" s="26" customFormat="1" hidden="1" x14ac:dyDescent="0.25"/>
    <row r="57" s="26" customFormat="1" hidden="1" x14ac:dyDescent="0.25"/>
    <row r="58" s="26" customFormat="1" hidden="1" x14ac:dyDescent="0.25"/>
    <row r="59" s="26" customFormat="1" hidden="1" x14ac:dyDescent="0.25"/>
    <row r="60" s="26" customFormat="1" hidden="1" x14ac:dyDescent="0.25"/>
    <row r="61" s="26" customFormat="1" hidden="1" x14ac:dyDescent="0.25"/>
    <row r="62" s="26" customFormat="1" hidden="1" x14ac:dyDescent="0.25"/>
    <row r="63" s="26" customFormat="1" hidden="1" x14ac:dyDescent="0.25"/>
    <row r="64" s="26" customFormat="1" hidden="1" x14ac:dyDescent="0.25"/>
    <row r="65" s="26" customFormat="1" hidden="1" x14ac:dyDescent="0.25"/>
    <row r="66" s="26" customFormat="1" hidden="1" x14ac:dyDescent="0.25"/>
    <row r="67" s="26" customFormat="1" hidden="1" x14ac:dyDescent="0.25"/>
    <row r="68" s="26" customFormat="1" hidden="1" x14ac:dyDescent="0.25"/>
    <row r="69" s="26" customFormat="1" hidden="1" x14ac:dyDescent="0.25"/>
    <row r="70" s="26" customFormat="1" hidden="1" x14ac:dyDescent="0.25"/>
    <row r="71" s="26" customFormat="1" hidden="1" x14ac:dyDescent="0.25"/>
  </sheetData>
  <mergeCells count="42">
    <mergeCell ref="C23:C24"/>
    <mergeCell ref="D11:D12"/>
    <mergeCell ref="D13:D14"/>
    <mergeCell ref="D15:D16"/>
    <mergeCell ref="D17:D18"/>
    <mergeCell ref="D19:D20"/>
    <mergeCell ref="D21:D22"/>
    <mergeCell ref="D23:D24"/>
    <mergeCell ref="C11:C12"/>
    <mergeCell ref="C13:C14"/>
    <mergeCell ref="C15:C16"/>
    <mergeCell ref="C17:C18"/>
    <mergeCell ref="C19:C20"/>
    <mergeCell ref="C21:C22"/>
    <mergeCell ref="K13:K14"/>
    <mergeCell ref="L13:L14"/>
    <mergeCell ref="K15:K16"/>
    <mergeCell ref="L15:L16"/>
    <mergeCell ref="K17:K18"/>
    <mergeCell ref="K23:K24"/>
    <mergeCell ref="L23:L24"/>
    <mergeCell ref="S11:S12"/>
    <mergeCell ref="S13:S14"/>
    <mergeCell ref="S15:S16"/>
    <mergeCell ref="S17:S18"/>
    <mergeCell ref="S19:S20"/>
    <mergeCell ref="S21:S22"/>
    <mergeCell ref="S23:S24"/>
    <mergeCell ref="L17:L18"/>
    <mergeCell ref="K19:K20"/>
    <mergeCell ref="L19:L20"/>
    <mergeCell ref="K21:K22"/>
    <mergeCell ref="L21:L22"/>
    <mergeCell ref="K11:K12"/>
    <mergeCell ref="L11:L12"/>
    <mergeCell ref="T21:T22"/>
    <mergeCell ref="T23:T24"/>
    <mergeCell ref="T11:T12"/>
    <mergeCell ref="T13:T14"/>
    <mergeCell ref="T15:T16"/>
    <mergeCell ref="T17:T18"/>
    <mergeCell ref="T19:T20"/>
  </mergeCells>
  <hyperlinks>
    <hyperlink ref="M34" r:id="rId1" xr:uid="{00000000-0004-0000-0000-000000000000}"/>
    <hyperlink ref="E34" r:id="rId2" display="http://www.blizard.qmul.ac.uk/ceg-home.html" xr:uid="{00000000-0004-0000-0000-000001000000}"/>
  </hyperlinks>
  <pageMargins left="0.7" right="0.7" top="0.75" bottom="0.75" header="0.3" footer="0.3"/>
  <pageSetup paperSize="9" orientation="portrait" r:id="rId3"/>
  <drawing r:id="rId4"/>
  <legacyDrawing r:id="rId5"/>
  <controls>
    <mc:AlternateContent xmlns:mc="http://schemas.openxmlformats.org/markup-compatibility/2006">
      <mc:Choice Requires="x14">
        <control shapeId="8193" r:id="rId6" name="ComboBox1">
          <controlPr defaultSize="0" autoLine="0" linkedCell="Control!B12" listFillRange="Control!E2:F14" r:id="rId7">
            <anchor moveWithCells="1">
              <from>
                <xdr:col>8</xdr:col>
                <xdr:colOff>247650</xdr:colOff>
                <xdr:row>3</xdr:row>
                <xdr:rowOff>76200</xdr:rowOff>
              </from>
              <to>
                <xdr:col>10</xdr:col>
                <xdr:colOff>1085850</xdr:colOff>
                <xdr:row>3</xdr:row>
                <xdr:rowOff>381000</xdr:rowOff>
              </to>
            </anchor>
          </controlPr>
        </control>
      </mc:Choice>
      <mc:Fallback>
        <control shapeId="8193" r:id="rId6" name="ComboBox1"/>
      </mc:Fallback>
    </mc:AlternateContent>
    <mc:AlternateContent xmlns:mc="http://schemas.openxmlformats.org/markup-compatibility/2006">
      <mc:Choice Requires="x14">
        <control shapeId="8194" r:id="rId8" name="ComboBox2">
          <controlPr defaultSize="0" autoLine="0" linkedCell="PRACTICE!E1" listFillRange="PRACTICE!B2:B40" r:id="rId9">
            <anchor moveWithCells="1">
              <from>
                <xdr:col>11</xdr:col>
                <xdr:colOff>342900</xdr:colOff>
                <xdr:row>3</xdr:row>
                <xdr:rowOff>85725</xdr:rowOff>
              </from>
              <to>
                <xdr:col>15</xdr:col>
                <xdr:colOff>457200</xdr:colOff>
                <xdr:row>3</xdr:row>
                <xdr:rowOff>371475</xdr:rowOff>
              </to>
            </anchor>
          </controlPr>
        </control>
      </mc:Choice>
      <mc:Fallback>
        <control shapeId="8194" r:id="rId8" name="ComboBox2"/>
      </mc:Fallback>
    </mc:AlternateContent>
    <mc:AlternateContent xmlns:mc="http://schemas.openxmlformats.org/markup-compatibility/2006">
      <mc:Choice Requires="x14">
        <control shapeId="8195" r:id="rId10" name="ComboBox3">
          <controlPr defaultSize="0" autoLine="0" linkedCell="Chart!B1" listFillRange="Chart!B2:B11" r:id="rId11">
            <anchor moveWithCells="1">
              <from>
                <xdr:col>18</xdr:col>
                <xdr:colOff>57150</xdr:colOff>
                <xdr:row>3</xdr:row>
                <xdr:rowOff>85725</xdr:rowOff>
              </from>
              <to>
                <xdr:col>19</xdr:col>
                <xdr:colOff>742950</xdr:colOff>
                <xdr:row>3</xdr:row>
                <xdr:rowOff>371475</xdr:rowOff>
              </to>
            </anchor>
          </controlPr>
        </control>
      </mc:Choice>
      <mc:Fallback>
        <control shapeId="8195" r:id="rId10" name="ComboBox3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tabColor theme="8" tint="0.39997558519241921"/>
  </sheetPr>
  <dimension ref="A1:AL58"/>
  <sheetViews>
    <sheetView showGridLines="0" zoomScale="65" zoomScaleNormal="65" workbookViewId="0">
      <selection activeCell="B4" sqref="B4"/>
    </sheetView>
  </sheetViews>
  <sheetFormatPr defaultColWidth="9.140625" defaultRowHeight="15" zeroHeight="1" x14ac:dyDescent="0.25"/>
  <cols>
    <col min="1" max="1" width="2.140625" style="24" customWidth="1"/>
    <col min="2" max="2" width="57.7109375" customWidth="1"/>
    <col min="3" max="4" width="9.140625" customWidth="1"/>
    <col min="5" max="5" width="9.85546875" bestFit="1" customWidth="1"/>
    <col min="6" max="6" width="16.42578125" customWidth="1"/>
    <col min="7" max="10" width="0" hidden="1"/>
    <col min="11" max="11" width="22.140625" customWidth="1"/>
    <col min="12" max="12" width="30.85546875" style="245" bestFit="1" customWidth="1"/>
    <col min="13" max="14" width="16.42578125" hidden="1" customWidth="1"/>
    <col min="15" max="23" width="16.42578125" customWidth="1"/>
    <col min="24" max="32" width="14.42578125" customWidth="1"/>
    <col min="33" max="33" width="19.5703125" customWidth="1"/>
    <col min="34" max="36" width="19.5703125" style="20" customWidth="1"/>
    <col min="37" max="37" width="21.42578125" customWidth="1"/>
    <col min="38" max="38" width="16.42578125" style="20" customWidth="1"/>
  </cols>
  <sheetData>
    <row r="1" spans="1:38" ht="7.5" customHeight="1" thickBot="1" x14ac:dyDescent="0.3">
      <c r="U1" s="127">
        <f>SUMIFS(SMI_PHC[MH5-SMI11Y],SMI_PHC[OrgID],Details!$C1,SMI_PHC[Rel_D],Control!$B$7)</f>
        <v>0</v>
      </c>
    </row>
    <row r="2" spans="1:38" ht="23.25" x14ac:dyDescent="0.35">
      <c r="A2" s="105"/>
      <c r="B2" s="107" t="s">
        <v>227</v>
      </c>
      <c r="C2" s="106"/>
      <c r="D2" s="106"/>
      <c r="E2" s="106"/>
      <c r="F2" s="4"/>
      <c r="K2" s="4"/>
      <c r="L2" s="246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6"/>
      <c r="AG2" s="4"/>
      <c r="AH2" s="219"/>
      <c r="AI2" s="219"/>
      <c r="AJ2" s="219"/>
      <c r="AK2" s="4"/>
      <c r="AL2" s="219"/>
    </row>
    <row r="3" spans="1:38" ht="15.75" thickBot="1" x14ac:dyDescent="0.3">
      <c r="B3" s="100" t="s">
        <v>103</v>
      </c>
      <c r="C3" s="2"/>
      <c r="D3" s="2"/>
      <c r="E3" s="2" t="s">
        <v>90</v>
      </c>
      <c r="F3" s="2" t="s">
        <v>91</v>
      </c>
      <c r="K3" s="2" t="s">
        <v>189</v>
      </c>
      <c r="L3" s="247"/>
      <c r="M3" s="2" t="s">
        <v>99</v>
      </c>
      <c r="N3" s="2"/>
      <c r="O3" s="2" t="s">
        <v>92</v>
      </c>
      <c r="P3" s="2" t="s">
        <v>93</v>
      </c>
      <c r="Q3" s="2" t="s">
        <v>94</v>
      </c>
      <c r="R3" s="2" t="s">
        <v>95</v>
      </c>
      <c r="S3" s="2" t="s">
        <v>96</v>
      </c>
      <c r="T3" s="2" t="s">
        <v>97</v>
      </c>
      <c r="U3" s="2" t="s">
        <v>100</v>
      </c>
      <c r="V3" s="2" t="s">
        <v>101</v>
      </c>
      <c r="W3" s="2" t="s">
        <v>102</v>
      </c>
      <c r="X3" s="2"/>
      <c r="Y3" s="2"/>
      <c r="Z3" s="2"/>
      <c r="AA3" s="2"/>
      <c r="AB3" s="2"/>
      <c r="AC3" s="2"/>
      <c r="AD3" s="2"/>
      <c r="AE3" s="2"/>
      <c r="AF3" s="5"/>
      <c r="AG3" s="2" t="s">
        <v>98</v>
      </c>
      <c r="AH3" s="220"/>
      <c r="AI3" s="220" t="s">
        <v>189</v>
      </c>
      <c r="AJ3" s="220"/>
      <c r="AK3" s="2" t="s">
        <v>190</v>
      </c>
      <c r="AL3" s="220"/>
    </row>
    <row r="4" spans="1:38" ht="60.75" thickBot="1" x14ac:dyDescent="0.3">
      <c r="B4" s="101"/>
      <c r="C4" s="3"/>
      <c r="D4" s="3"/>
      <c r="E4" s="161" t="s">
        <v>104</v>
      </c>
      <c r="F4" s="10" t="s">
        <v>105</v>
      </c>
      <c r="K4" s="231" t="s">
        <v>192</v>
      </c>
      <c r="L4" s="257" t="s">
        <v>117</v>
      </c>
      <c r="M4" s="231" t="s">
        <v>191</v>
      </c>
      <c r="N4" s="232" t="s">
        <v>129</v>
      </c>
      <c r="O4" s="119" t="s">
        <v>106</v>
      </c>
      <c r="P4" s="120" t="s">
        <v>107</v>
      </c>
      <c r="Q4" s="120" t="s">
        <v>108</v>
      </c>
      <c r="R4" s="121" t="s">
        <v>109</v>
      </c>
      <c r="S4" s="122" t="s">
        <v>110</v>
      </c>
      <c r="T4" s="121" t="s">
        <v>111</v>
      </c>
      <c r="U4" s="122" t="s">
        <v>114</v>
      </c>
      <c r="V4" s="122" t="s">
        <v>115</v>
      </c>
      <c r="W4" s="123" t="s">
        <v>116</v>
      </c>
      <c r="X4" s="233" t="s">
        <v>118</v>
      </c>
      <c r="Y4" s="234" t="s">
        <v>119</v>
      </c>
      <c r="Z4" s="234" t="s">
        <v>120</v>
      </c>
      <c r="AA4" s="234" t="s">
        <v>121</v>
      </c>
      <c r="AB4" s="234" t="s">
        <v>122</v>
      </c>
      <c r="AC4" s="234" t="s">
        <v>123</v>
      </c>
      <c r="AD4" s="234" t="s">
        <v>124</v>
      </c>
      <c r="AE4" s="234" t="s">
        <v>125</v>
      </c>
      <c r="AF4" s="235" t="s">
        <v>126</v>
      </c>
      <c r="AG4" s="10" t="s">
        <v>203</v>
      </c>
      <c r="AH4" s="221" t="s">
        <v>117</v>
      </c>
      <c r="AI4" s="221" t="s">
        <v>228</v>
      </c>
      <c r="AJ4" s="221" t="s">
        <v>117</v>
      </c>
      <c r="AK4" s="10" t="s">
        <v>193</v>
      </c>
      <c r="AL4" s="225" t="s">
        <v>129</v>
      </c>
    </row>
    <row r="5" spans="1:38" x14ac:dyDescent="0.25">
      <c r="B5" s="46" t="s">
        <v>36</v>
      </c>
      <c r="C5" s="45" t="s">
        <v>24</v>
      </c>
      <c r="D5" s="45" t="s">
        <v>76</v>
      </c>
      <c r="E5" s="162">
        <f>SUMIFS(SMI_PHC[00-00],SMI_PHC[OrgID],Details!$C5,SMI_PHC[Rel_D],Control!$B$7)</f>
        <v>3845</v>
      </c>
      <c r="F5" s="45">
        <f>SUMIFS(SMI_PHC[MH5-SMI000],SMI_PHC[OrgID],Details!$C5,SMI_PHC[Rel_D],Control!$B$7)</f>
        <v>43</v>
      </c>
      <c r="K5" s="157">
        <f>SUMIFS(SMI_PHC[MH5-SMI24aY1],SMI_PHC[OrgID],Details!$C5,SMI_PHC[Rel_D],Control!$B$7)</f>
        <v>33</v>
      </c>
      <c r="L5" s="248">
        <f>IFERROR(K5/F5,"-")</f>
        <v>0.76744186046511631</v>
      </c>
      <c r="M5" s="138" t="e">
        <f>SUMIFS(#REF!,#REF!,Details!C5,#REF!,Control!$B$7)</f>
        <v>#REF!</v>
      </c>
      <c r="N5" s="139" t="str">
        <f>IFERROR(M5/F5, "-")</f>
        <v>-</v>
      </c>
      <c r="O5" s="124">
        <f>SUMIFS(SMI_PHC[MH5-SMI11Y],SMI_PHC[OrgID],Details!$C5,SMI_PHC[Rel_D],Control!$B$7)</f>
        <v>41</v>
      </c>
      <c r="P5" s="125">
        <f>SUMIFS(SMI_PHC[MH5-SMI14Y],SMI_PHC[OrgID],Details!$C5,SMI_PHC[Rel_D],Control!$B$7)</f>
        <v>41</v>
      </c>
      <c r="Q5" s="125">
        <f>SUMIFS(SMI_PHC[MH5-SMI17Y],SMI_PHC[OrgID],Details!$C5,SMI_PHC[Rel_D],Control!$B$7)</f>
        <v>41</v>
      </c>
      <c r="R5" s="125">
        <f>SUMIFS(SMI_PHC[MH5-SMI19Y],SMI_PHC[OrgID],Details!$C5,SMI_PHC[Rel_D],Control!$B$7)</f>
        <v>42</v>
      </c>
      <c r="S5" s="125">
        <f>SUMIFS(SMI_PHC[MH5-SMI22Y],SMI_PHC[OrgID],Details!$C5,SMI_PHC[Rel_D],Control!$B$7)</f>
        <v>37</v>
      </c>
      <c r="T5" s="125">
        <f>SUMIFS(SMI_PHC[MH5-SMI23Y],SMI_PHC[OrgID],Details!$C5,SMI_PHC[Rel_D],Control!$B$7)</f>
        <v>40</v>
      </c>
      <c r="U5" s="125">
        <f>SUMIFS(SMI_PHC[MH5-SMI08Y],SMI_PHC[OrgID],Details!$C5,SMI_PHC[Rel_D],Control!$B$7)</f>
        <v>41</v>
      </c>
      <c r="V5" s="125">
        <f>SUMIFS(SMI_PHC[MH5-SMI09Y],SMI_PHC[OrgID],Details!$C5,SMI_PHC[Rel_D],Control!$B$7)</f>
        <v>40</v>
      </c>
      <c r="W5" s="126">
        <f>SUMIFS(SMI_PHC[MH5-SMI20Y],SMI_PHC[OrgID],Details!$C5,SMI_PHC[Rel_D],Control!$B$7)</f>
        <v>40</v>
      </c>
      <c r="X5" s="258">
        <f>IFERROR(O5/F5, "-")</f>
        <v>0.95348837209302328</v>
      </c>
      <c r="Y5" s="259">
        <f>IFERROR(P5/F5, "-")</f>
        <v>0.95348837209302328</v>
      </c>
      <c r="Z5" s="259">
        <f>IFERROR(Q5/F5, "-")</f>
        <v>0.95348837209302328</v>
      </c>
      <c r="AA5" s="259">
        <f>IFERROR(R5/F5, " - ")</f>
        <v>0.97674418604651159</v>
      </c>
      <c r="AB5" s="259">
        <f>IFERROR(S5/F5, "-")</f>
        <v>0.86046511627906974</v>
      </c>
      <c r="AC5" s="259">
        <f>IFERROR(T5/F5, "-")</f>
        <v>0.93023255813953487</v>
      </c>
      <c r="AD5" s="259">
        <f>IFERROR(U5/F5, "-")</f>
        <v>0.95348837209302328</v>
      </c>
      <c r="AE5" s="259">
        <f>IFERROR(V5/F5, "-")</f>
        <v>0.93023255813953487</v>
      </c>
      <c r="AF5" s="260">
        <f>IFERROR(W5/F5, "-")</f>
        <v>0.93023255813953487</v>
      </c>
      <c r="AG5" s="261">
        <f>SUMIFS(SMI_PHC[MH5-SMI24aY],SMI_PHC[OrgID],Details!$C5,SMI_PHC[Rel_D],Control!$B$7)</f>
        <v>34</v>
      </c>
      <c r="AH5" s="262">
        <f t="shared" ref="AH5:AH50" si="0">IFERROR(AG5/F5, "-")</f>
        <v>0.79069767441860461</v>
      </c>
      <c r="AI5" s="281">
        <f>SUMIFS(SMI_PHC[MH5-SMI24aY1],SMI_PHC[OrgID],Details!$C5,SMI_PHC[Rel_D],Control!$B$7)</f>
        <v>33</v>
      </c>
      <c r="AJ5" s="263">
        <f t="shared" ref="AJ5:AJ50" si="1">IFERROR(AI5/F5, "-")</f>
        <v>0.76744186046511631</v>
      </c>
      <c r="AK5" s="261">
        <f>SUMIFS(SMI_PHC[MH5-SMI25Y1],SMI_PHC[OrgID],Details!$C5,SMI_PHC[Rel_D],Control!$B$7)</f>
        <v>10</v>
      </c>
      <c r="AL5" s="236">
        <f t="shared" ref="AL5:AL50" si="2">IFERROR(AK5/F5, "-")</f>
        <v>0.23255813953488372</v>
      </c>
    </row>
    <row r="6" spans="1:38" x14ac:dyDescent="0.25">
      <c r="B6" s="21" t="s">
        <v>37</v>
      </c>
      <c r="C6" t="s">
        <v>19</v>
      </c>
      <c r="D6" t="s">
        <v>76</v>
      </c>
      <c r="E6" s="163">
        <f>SUMIFS(SMI_PHC[00-00],SMI_PHC[OrgID],Details!$C6,SMI_PHC[Rel_D],Control!$B$7)</f>
        <v>8579</v>
      </c>
      <c r="F6">
        <f>SUMIFS(SMI_PHC[MH5-SMI000],SMI_PHC[OrgID],Details!$C6,SMI_PHC[Rel_D],Control!$B$7)</f>
        <v>94</v>
      </c>
      <c r="K6" s="158">
        <f>SUMIFS(SMI_PHC[MH5-SMI24aY1],SMI_PHC[OrgID],Details!$C6,SMI_PHC[Rel_D],Control!$B$7)</f>
        <v>54</v>
      </c>
      <c r="L6" s="249">
        <f t="shared" ref="L6:L12" si="3">IFERROR(K6/F6,"-")</f>
        <v>0.57446808510638303</v>
      </c>
      <c r="M6" s="140" t="e">
        <f>SUMIFS(#REF!,#REF!,Details!C6,#REF!,Control!$B$7)</f>
        <v>#REF!</v>
      </c>
      <c r="N6" s="141" t="str">
        <f t="shared" ref="N6:N12" si="4">IFERROR(M6/F6, "-")</f>
        <v>-</v>
      </c>
      <c r="O6" s="127">
        <f>SUMIFS(SMI_PHC[MH5-SMI11Y],SMI_PHC[OrgID],Details!$C6,SMI_PHC[Rel_D],Control!$B$7)</f>
        <v>80</v>
      </c>
      <c r="P6" s="128">
        <f>SUMIFS(SMI_PHC[MH5-SMI14Y],SMI_PHC[OrgID],Details!$C6,SMI_PHC[Rel_D],Control!$B$7)</f>
        <v>69</v>
      </c>
      <c r="Q6" s="128">
        <f>SUMIFS(SMI_PHC[MH5-SMI17Y],SMI_PHC[OrgID],Details!$C6,SMI_PHC[Rel_D],Control!$B$7)</f>
        <v>72</v>
      </c>
      <c r="R6" s="128">
        <f>SUMIFS(SMI_PHC[MH5-SMI19Y],SMI_PHC[OrgID],Details!$C6,SMI_PHC[Rel_D],Control!$B$7)</f>
        <v>78</v>
      </c>
      <c r="S6" s="128">
        <f>SUMIFS(SMI_PHC[MH5-SMI22Y],SMI_PHC[OrgID],Details!$C6,SMI_PHC[Rel_D],Control!$B$7)</f>
        <v>59</v>
      </c>
      <c r="T6" s="128">
        <f>SUMIFS(SMI_PHC[MH5-SMI23Y],SMI_PHC[OrgID],Details!$C6,SMI_PHC[Rel_D],Control!$B$7)</f>
        <v>75</v>
      </c>
      <c r="U6" s="128">
        <f>SUMIFS(SMI_PHC[MH5-SMI08Y],SMI_PHC[OrgID],Details!$C6,SMI_PHC[Rel_D],Control!$B$7)</f>
        <v>72</v>
      </c>
      <c r="V6" s="128">
        <f>SUMIFS(SMI_PHC[MH5-SMI09Y],SMI_PHC[OrgID],Details!$C6,SMI_PHC[Rel_D],Control!$B$7)</f>
        <v>76</v>
      </c>
      <c r="W6" s="129">
        <f>SUMIFS(SMI_PHC[MH5-SMI20Y],SMI_PHC[OrgID],Details!$C6,SMI_PHC[Rel_D],Control!$B$7)</f>
        <v>78</v>
      </c>
      <c r="X6" s="258">
        <f t="shared" ref="X6:X12" si="5">IFERROR(O6/F6, "-")</f>
        <v>0.85106382978723405</v>
      </c>
      <c r="Y6" s="259">
        <f t="shared" ref="Y6:Y12" si="6">IFERROR(P6/F6, "-")</f>
        <v>0.73404255319148937</v>
      </c>
      <c r="Z6" s="259">
        <f t="shared" ref="Z6:Z12" si="7">IFERROR(Q6/F6, "-")</f>
        <v>0.76595744680851063</v>
      </c>
      <c r="AA6" s="259">
        <f t="shared" ref="AA6:AA12" si="8">IFERROR(R6/F6, " - ")</f>
        <v>0.82978723404255317</v>
      </c>
      <c r="AB6" s="259">
        <f t="shared" ref="AB6:AB12" si="9">IFERROR(S6/F6, "-")</f>
        <v>0.62765957446808507</v>
      </c>
      <c r="AC6" s="259">
        <f t="shared" ref="AC6:AC12" si="10">IFERROR(T6/F6, "-")</f>
        <v>0.7978723404255319</v>
      </c>
      <c r="AD6" s="259">
        <f t="shared" ref="AD6:AD12" si="11">IFERROR(U6/F6, "-")</f>
        <v>0.76595744680851063</v>
      </c>
      <c r="AE6" s="259">
        <f t="shared" ref="AE6:AE12" si="12">IFERROR(V6/F6, "-")</f>
        <v>0.80851063829787229</v>
      </c>
      <c r="AF6" s="260">
        <f t="shared" ref="AF6:AF12" si="13">IFERROR(W6/F6, "-")</f>
        <v>0.82978723404255317</v>
      </c>
      <c r="AG6" s="245">
        <f>SUMIFS(SMI_PHC[MH5-SMI24aY],SMI_PHC[OrgID],Details!$C6,SMI_PHC[Rel_D],Control!$B$7)</f>
        <v>56</v>
      </c>
      <c r="AH6" s="263">
        <f t="shared" si="0"/>
        <v>0.5957446808510638</v>
      </c>
      <c r="AI6" s="282">
        <f>SUMIFS(SMI_PHC[MH5-SMI24aY1],SMI_PHC[OrgID],Details!$C6,SMI_PHC[Rel_D],Control!$B$7)</f>
        <v>54</v>
      </c>
      <c r="AJ6" s="263">
        <f t="shared" si="1"/>
        <v>0.57446808510638303</v>
      </c>
      <c r="AK6">
        <f>SUMIFS(SMI_PHC[MH5-SMI25Y1],SMI_PHC[OrgID],Details!$C6,SMI_PHC[Rel_D],Control!$B$7)</f>
        <v>40</v>
      </c>
      <c r="AL6" s="227">
        <f t="shared" si="2"/>
        <v>0.42553191489361702</v>
      </c>
    </row>
    <row r="7" spans="1:38" x14ac:dyDescent="0.25">
      <c r="B7" s="21" t="s">
        <v>194</v>
      </c>
      <c r="C7" t="s">
        <v>38</v>
      </c>
      <c r="D7" t="s">
        <v>76</v>
      </c>
      <c r="E7" s="163">
        <f>IF(COUNTIFS(SMI_PHC!$A:$A,Control!$B$7,SMI_PHC!$B:$B,Details!$C7)=0, "-",SUMIFS(SMI_PHC[00-00],SMI_PHC[OrgID],Details!$C7,SMI_PHC[Rel_D],Control!$B$7))</f>
        <v>0</v>
      </c>
      <c r="F7" s="21">
        <f>IF(COUNTIFS(SMI_PHC!$A:$A,Control!$B$7,SMI_PHC!$B:$B,Details!$C7)=0, "-",SUMIFS(SMI_PHC[MH5-SMI000],SMI_PHC[OrgID],Details!$C7,SMI_PHC[Rel_D],Control!$B$7))</f>
        <v>53</v>
      </c>
      <c r="G7" t="s">
        <v>200</v>
      </c>
      <c r="H7" t="s">
        <v>200</v>
      </c>
      <c r="I7" t="s">
        <v>200</v>
      </c>
      <c r="J7" t="s">
        <v>200</v>
      </c>
      <c r="K7" s="158">
        <f>IF(COUNTIFS(SMI_PHC!$A:$A,Control!$B$7,SMI_PHC!$B:$B,Details!$C7)=0, "-",SUMIFS(SMI_PHC[MH5-SMI24aY1],SMI_PHC[OrgID],Details!$C7,SMI_PHC[Rel_D],Control!$B$7))</f>
        <v>37</v>
      </c>
      <c r="L7" s="249">
        <f t="shared" si="3"/>
        <v>0.69811320754716977</v>
      </c>
      <c r="M7" s="140" t="e">
        <f>SUMIFS(#REF!,#REF!,Details!C7,#REF!,Control!$B$7)</f>
        <v>#REF!</v>
      </c>
      <c r="N7" s="156" t="str">
        <f t="shared" si="4"/>
        <v>-</v>
      </c>
      <c r="O7" s="127">
        <f>IF(COUNTIFS(SMI_PHC!$A:$A,Control!$B$7,SMI_PHC!$B:$B,Details!$C7)=0, "-",SUMIFS(SMI_PHC[MH5-SMI11Y],SMI_PHC[OrgID],Details!$C7,SMI_PHC[Rel_D],Control!$B$7))</f>
        <v>52</v>
      </c>
      <c r="P7" s="128">
        <f>IF(COUNTIFS(SMI_PHC!$A:$A,Control!$B$7,SMI_PHC!$B:$B,Details!$C7)=0, "-",SUMIFS(SMI_PHC[MH5-SMI14Y],SMI_PHC[OrgID],Details!$C7,SMI_PHC[Rel_D],Control!$B$7))</f>
        <v>49</v>
      </c>
      <c r="Q7" s="128">
        <f>IF(COUNTIFS(SMI_PHC!$A:$A,Control!$B$7,SMI_PHC!$B:$B,Details!$C7)=0, "-",SUMIFS(SMI_PHC[MH5-SMI17Y],SMI_PHC[OrgID],Details!$C7,SMI_PHC[Rel_D],Control!$B$7))</f>
        <v>48</v>
      </c>
      <c r="R7" s="128">
        <f>IF(COUNTIFS(SMI_PHC!$A:$A,Control!$B$7,SMI_PHC!$B:$B,Details!$C7)=0, "-",SUMIFS(SMI_PHC[MH5-SMI19Y],SMI_PHC[OrgID],Details!$C7,SMI_PHC[Rel_D],Control!$B$7))</f>
        <v>51</v>
      </c>
      <c r="S7" s="128">
        <f>IF(COUNTIFS(SMI_PHC!$A:$A,Control!$B$7,SMI_PHC!$B:$B,Details!$C7)=0, "-",SUMIFS(SMI_PHC[MH5-SMI22Y],SMI_PHC[OrgID],Details!$C7,SMI_PHC[Rel_D],Control!$B$7))</f>
        <v>40</v>
      </c>
      <c r="T7" s="128">
        <f>IF(COUNTIFS(SMI_PHC!$A:$A,Control!$B$7,SMI_PHC!$B:$B,Details!$C7)=0, "-",SUMIFS(SMI_PHC[MH5-SMI23Y],SMI_PHC[OrgID],Details!$C7,SMI_PHC[Rel_D],Control!$B$7))</f>
        <v>49</v>
      </c>
      <c r="U7" s="128">
        <f>IF(COUNTIFS(SMI_PHC!$A:$A,Control!$B$7,SMI_PHC!$B:$B,Details!$C7)=0, "-",SUMIFS(SMI_PHC[MH5-SMI08Y],SMI_PHC[OrgID],Details!$C7,SMI_PHC[Rel_D],Control!$B$7))</f>
        <v>49</v>
      </c>
      <c r="V7" s="128">
        <f>IF(COUNTIFS(SMI_PHC!$A:$A,Control!$B$7,SMI_PHC!$B:$B,Details!$C7)=0, "-",SUMIFS(SMI_PHC[MH5-SMI09Y],SMI_PHC[OrgID],Details!$C7,SMI_PHC[Rel_D],Control!$B$7))</f>
        <v>49</v>
      </c>
      <c r="W7" s="129">
        <f>IF(COUNTIFS(SMI_PHC!$A:$A,Control!$B$7,SMI_PHC!$B:$B,Details!$C7)=0, "-",SUMIFS(SMI_PHC[MH5-SMI20Y],SMI_PHC[OrgID],Details!$C7,SMI_PHC[Rel_D],Control!$B$7))</f>
        <v>50</v>
      </c>
      <c r="X7" s="258">
        <f t="shared" si="5"/>
        <v>0.98113207547169812</v>
      </c>
      <c r="Y7" s="259">
        <f t="shared" si="6"/>
        <v>0.92452830188679247</v>
      </c>
      <c r="Z7" s="259">
        <f t="shared" si="7"/>
        <v>0.90566037735849059</v>
      </c>
      <c r="AA7" s="259">
        <f t="shared" si="8"/>
        <v>0.96226415094339623</v>
      </c>
      <c r="AB7" s="259">
        <f t="shared" si="9"/>
        <v>0.75471698113207553</v>
      </c>
      <c r="AC7" s="259">
        <f t="shared" si="10"/>
        <v>0.92452830188679247</v>
      </c>
      <c r="AD7" s="259">
        <f t="shared" si="11"/>
        <v>0.92452830188679247</v>
      </c>
      <c r="AE7" s="259">
        <f t="shared" si="12"/>
        <v>0.92452830188679247</v>
      </c>
      <c r="AF7" s="260">
        <f t="shared" si="13"/>
        <v>0.94339622641509435</v>
      </c>
      <c r="AG7" s="245">
        <f>IF(COUNTIFS(SMI_PHC!$A:$A,Control!$B$7,SMI_PHC!$B:$B,Details!$C7)=0, "-",SUMIFS(SMI_PHC[MH5-SMI24aY],SMI_PHC[OrgID],Details!$C7,SMI_PHC[Rel_D],Control!$B$7))</f>
        <v>39</v>
      </c>
      <c r="AH7" s="263">
        <f t="shared" si="0"/>
        <v>0.73584905660377353</v>
      </c>
      <c r="AI7" s="282">
        <f>SUMIFS(SMI_PHC[MH5-SMI24aY1],SMI_PHC[OrgID],Details!$C7,SMI_PHC[Rel_D],Control!$B$7)</f>
        <v>37</v>
      </c>
      <c r="AJ7" s="263">
        <f t="shared" si="1"/>
        <v>0.69811320754716977</v>
      </c>
      <c r="AK7">
        <f>SUMIFS(SMI_PHC[MH5-SMI25Y1],SMI_PHC[OrgID],Details!$C7,SMI_PHC[Rel_D],Control!$B$7)</f>
        <v>16</v>
      </c>
      <c r="AL7" s="227">
        <f t="shared" si="2"/>
        <v>0.30188679245283018</v>
      </c>
    </row>
    <row r="8" spans="1:38" x14ac:dyDescent="0.25">
      <c r="B8" s="21" t="s">
        <v>39</v>
      </c>
      <c r="C8" t="s">
        <v>34</v>
      </c>
      <c r="D8" t="s">
        <v>76</v>
      </c>
      <c r="E8" s="163">
        <f>SUMIFS(SMI_PHC[00-00],SMI_PHC[OrgID],Details!$C8,SMI_PHC[Rel_D],Control!$B$7)</f>
        <v>9530</v>
      </c>
      <c r="F8">
        <f>SUMIFS(SMI_PHC[MH5-SMI000],SMI_PHC[OrgID],Details!$C8,SMI_PHC[Rel_D],Control!$B$7)</f>
        <v>58</v>
      </c>
      <c r="K8" s="158">
        <f>SUMIFS(SMI_PHC[MH5-SMI24aY1],SMI_PHC[OrgID],Details!$C8,SMI_PHC[Rel_D],Control!$B$7)</f>
        <v>43</v>
      </c>
      <c r="L8" s="249">
        <f t="shared" si="3"/>
        <v>0.74137931034482762</v>
      </c>
      <c r="M8" s="140" t="e">
        <f>SUMIFS(#REF!,#REF!,Details!C8,#REF!,Control!$B$7)</f>
        <v>#REF!</v>
      </c>
      <c r="N8" s="141" t="str">
        <f t="shared" si="4"/>
        <v>-</v>
      </c>
      <c r="O8" s="127">
        <f>SUMIFS(SMI_PHC[MH5-SMI11Y],SMI_PHC[OrgID],Details!$C8,SMI_PHC[Rel_D],Control!$B$7)</f>
        <v>55</v>
      </c>
      <c r="P8" s="128">
        <f>SUMIFS(SMI_PHC[MH5-SMI14Y],SMI_PHC[OrgID],Details!$C8,SMI_PHC[Rel_D],Control!$B$7)</f>
        <v>55</v>
      </c>
      <c r="Q8" s="128">
        <f>SUMIFS(SMI_PHC[MH5-SMI17Y],SMI_PHC[OrgID],Details!$C8,SMI_PHC[Rel_D],Control!$B$7)</f>
        <v>54</v>
      </c>
      <c r="R8" s="128">
        <f>SUMIFS(SMI_PHC[MH5-SMI19Y],SMI_PHC[OrgID],Details!$C8,SMI_PHC[Rel_D],Control!$B$7)</f>
        <v>54</v>
      </c>
      <c r="S8" s="128">
        <f>SUMIFS(SMI_PHC[MH5-SMI22Y],SMI_PHC[OrgID],Details!$C8,SMI_PHC[Rel_D],Control!$B$7)</f>
        <v>50</v>
      </c>
      <c r="T8" s="128">
        <f>SUMIFS(SMI_PHC[MH5-SMI23Y],SMI_PHC[OrgID],Details!$C8,SMI_PHC[Rel_D],Control!$B$7)</f>
        <v>51</v>
      </c>
      <c r="U8" s="128">
        <f>SUMIFS(SMI_PHC[MH5-SMI08Y],SMI_PHC[OrgID],Details!$C8,SMI_PHC[Rel_D],Control!$B$7)</f>
        <v>54</v>
      </c>
      <c r="V8" s="128">
        <f>SUMIFS(SMI_PHC[MH5-SMI09Y],SMI_PHC[OrgID],Details!$C8,SMI_PHC[Rel_D],Control!$B$7)</f>
        <v>50</v>
      </c>
      <c r="W8" s="129">
        <f>SUMIFS(SMI_PHC[MH5-SMI20Y],SMI_PHC[OrgID],Details!$C8,SMI_PHC[Rel_D],Control!$B$7)</f>
        <v>48</v>
      </c>
      <c r="X8" s="258">
        <f t="shared" si="5"/>
        <v>0.94827586206896552</v>
      </c>
      <c r="Y8" s="259">
        <f t="shared" si="6"/>
        <v>0.94827586206896552</v>
      </c>
      <c r="Z8" s="259">
        <f t="shared" si="7"/>
        <v>0.93103448275862066</v>
      </c>
      <c r="AA8" s="259">
        <f t="shared" si="8"/>
        <v>0.93103448275862066</v>
      </c>
      <c r="AB8" s="259">
        <f t="shared" si="9"/>
        <v>0.86206896551724133</v>
      </c>
      <c r="AC8" s="259">
        <f t="shared" si="10"/>
        <v>0.87931034482758619</v>
      </c>
      <c r="AD8" s="259">
        <f t="shared" si="11"/>
        <v>0.93103448275862066</v>
      </c>
      <c r="AE8" s="259">
        <f t="shared" si="12"/>
        <v>0.86206896551724133</v>
      </c>
      <c r="AF8" s="260">
        <f t="shared" si="13"/>
        <v>0.82758620689655171</v>
      </c>
      <c r="AG8" s="245">
        <f>SUMIFS(SMI_PHC[MH5-SMI24aY],SMI_PHC[OrgID],Details!$C8,SMI_PHC[Rel_D],Control!$B$7)</f>
        <v>48</v>
      </c>
      <c r="AH8" s="263">
        <f t="shared" si="0"/>
        <v>0.82758620689655171</v>
      </c>
      <c r="AI8" s="282">
        <f>SUMIFS(SMI_PHC[MH5-SMI24aY1],SMI_PHC[OrgID],Details!$C8,SMI_PHC[Rel_D],Control!$B$7)</f>
        <v>43</v>
      </c>
      <c r="AJ8" s="263">
        <f t="shared" si="1"/>
        <v>0.74137931034482762</v>
      </c>
      <c r="AK8">
        <f>SUMIFS(SMI_PHC[MH5-SMI25Y1],SMI_PHC[OrgID],Details!$C8,SMI_PHC[Rel_D],Control!$B$7)</f>
        <v>15</v>
      </c>
      <c r="AL8" s="227">
        <f t="shared" si="2"/>
        <v>0.25862068965517243</v>
      </c>
    </row>
    <row r="9" spans="1:38" x14ac:dyDescent="0.25">
      <c r="B9" s="21" t="s">
        <v>40</v>
      </c>
      <c r="C9" t="s">
        <v>15</v>
      </c>
      <c r="D9" t="s">
        <v>76</v>
      </c>
      <c r="E9" s="163">
        <f>SUMIFS(SMI_PHC[00-00],SMI_PHC[OrgID],Details!$C9,SMI_PHC[Rel_D],Control!$B$7)</f>
        <v>7441</v>
      </c>
      <c r="F9">
        <f>SUMIFS(SMI_PHC[MH5-SMI000],SMI_PHC[OrgID],Details!$C9,SMI_PHC[Rel_D],Control!$B$7)</f>
        <v>49</v>
      </c>
      <c r="K9" s="158">
        <f>SUMIFS(SMI_PHC[MH5-SMI24aY1],SMI_PHC[OrgID],Details!$C9,SMI_PHC[Rel_D],Control!$B$7)</f>
        <v>41</v>
      </c>
      <c r="L9" s="249">
        <f t="shared" si="3"/>
        <v>0.83673469387755106</v>
      </c>
      <c r="M9" s="140" t="e">
        <f>SUMIFS(#REF!,#REF!,Details!C9,#REF!,Control!$B$7)</f>
        <v>#REF!</v>
      </c>
      <c r="N9" s="141" t="str">
        <f t="shared" si="4"/>
        <v>-</v>
      </c>
      <c r="O9" s="127">
        <f>SUMIFS(SMI_PHC[MH5-SMI11Y],SMI_PHC[OrgID],Details!$C9,SMI_PHC[Rel_D],Control!$B$7)</f>
        <v>49</v>
      </c>
      <c r="P9" s="128">
        <f>SUMIFS(SMI_PHC[MH5-SMI14Y],SMI_PHC[OrgID],Details!$C9,SMI_PHC[Rel_D],Control!$B$7)</f>
        <v>45</v>
      </c>
      <c r="Q9" s="128">
        <f>SUMIFS(SMI_PHC[MH5-SMI17Y],SMI_PHC[OrgID],Details!$C9,SMI_PHC[Rel_D],Control!$B$7)</f>
        <v>46</v>
      </c>
      <c r="R9" s="128">
        <f>SUMIFS(SMI_PHC[MH5-SMI19Y],SMI_PHC[OrgID],Details!$C9,SMI_PHC[Rel_D],Control!$B$7)</f>
        <v>49</v>
      </c>
      <c r="S9" s="128">
        <f>SUMIFS(SMI_PHC[MH5-SMI22Y],SMI_PHC[OrgID],Details!$C9,SMI_PHC[Rel_D],Control!$B$7)</f>
        <v>42</v>
      </c>
      <c r="T9" s="128">
        <f>SUMIFS(SMI_PHC[MH5-SMI23Y],SMI_PHC[OrgID],Details!$C9,SMI_PHC[Rel_D],Control!$B$7)</f>
        <v>44</v>
      </c>
      <c r="U9" s="128">
        <f>SUMIFS(SMI_PHC[MH5-SMI08Y],SMI_PHC[OrgID],Details!$C9,SMI_PHC[Rel_D],Control!$B$7)</f>
        <v>48</v>
      </c>
      <c r="V9" s="128">
        <f>SUMIFS(SMI_PHC[MH5-SMI09Y],SMI_PHC[OrgID],Details!$C9,SMI_PHC[Rel_D],Control!$B$7)</f>
        <v>49</v>
      </c>
      <c r="W9" s="129">
        <f>SUMIFS(SMI_PHC[MH5-SMI20Y],SMI_PHC[OrgID],Details!$C9,SMI_PHC[Rel_D],Control!$B$7)</f>
        <v>49</v>
      </c>
      <c r="X9" s="258">
        <f t="shared" si="5"/>
        <v>1</v>
      </c>
      <c r="Y9" s="259">
        <f t="shared" si="6"/>
        <v>0.91836734693877553</v>
      </c>
      <c r="Z9" s="259">
        <f t="shared" si="7"/>
        <v>0.93877551020408168</v>
      </c>
      <c r="AA9" s="259">
        <f t="shared" si="8"/>
        <v>1</v>
      </c>
      <c r="AB9" s="259">
        <f t="shared" si="9"/>
        <v>0.8571428571428571</v>
      </c>
      <c r="AC9" s="259">
        <f t="shared" si="10"/>
        <v>0.89795918367346939</v>
      </c>
      <c r="AD9" s="259">
        <f t="shared" si="11"/>
        <v>0.97959183673469385</v>
      </c>
      <c r="AE9" s="259">
        <f t="shared" si="12"/>
        <v>1</v>
      </c>
      <c r="AF9" s="260">
        <f t="shared" si="13"/>
        <v>1</v>
      </c>
      <c r="AG9" s="245">
        <f>SUMIFS(SMI_PHC[MH5-SMI24aY],SMI_PHC[OrgID],Details!$C9,SMI_PHC[Rel_D],Control!$B$7)</f>
        <v>41</v>
      </c>
      <c r="AH9" s="263">
        <f t="shared" si="0"/>
        <v>0.83673469387755106</v>
      </c>
      <c r="AI9" s="282">
        <f>SUMIFS(SMI_PHC[MH5-SMI24aY1],SMI_PHC[OrgID],Details!$C9,SMI_PHC[Rel_D],Control!$B$7)</f>
        <v>41</v>
      </c>
      <c r="AJ9" s="263">
        <f t="shared" si="1"/>
        <v>0.83673469387755106</v>
      </c>
      <c r="AK9">
        <f>SUMIFS(SMI_PHC[MH5-SMI25Y1],SMI_PHC[OrgID],Details!$C9,SMI_PHC[Rel_D],Control!$B$7)</f>
        <v>8</v>
      </c>
      <c r="AL9" s="227">
        <f t="shared" si="2"/>
        <v>0.16326530612244897</v>
      </c>
    </row>
    <row r="10" spans="1:38" x14ac:dyDescent="0.25">
      <c r="B10" s="21" t="s">
        <v>41</v>
      </c>
      <c r="C10" t="s">
        <v>29</v>
      </c>
      <c r="D10" t="s">
        <v>76</v>
      </c>
      <c r="E10" s="163">
        <f>SUMIFS(SMI_PHC[00-00],SMI_PHC[OrgID],Details!$C10,SMI_PHC[Rel_D],Control!$B$7)</f>
        <v>6601</v>
      </c>
      <c r="F10">
        <f>SUMIFS(SMI_PHC[MH5-SMI000],SMI_PHC[OrgID],Details!$C10,SMI_PHC[Rel_D],Control!$B$7)</f>
        <v>88</v>
      </c>
      <c r="K10" s="158">
        <f>SUMIFS(SMI_PHC[MH5-SMI24aY1],SMI_PHC[OrgID],Details!$C10,SMI_PHC[Rel_D],Control!$B$7)</f>
        <v>50</v>
      </c>
      <c r="L10" s="249">
        <f t="shared" si="3"/>
        <v>0.56818181818181823</v>
      </c>
      <c r="M10" s="140" t="e">
        <f>SUMIFS(#REF!,#REF!,Details!C10,#REF!,Control!$B$7)</f>
        <v>#REF!</v>
      </c>
      <c r="N10" s="141" t="str">
        <f t="shared" si="4"/>
        <v>-</v>
      </c>
      <c r="O10" s="127">
        <f>SUMIFS(SMI_PHC[MH5-SMI11Y],SMI_PHC[OrgID],Details!$C10,SMI_PHC[Rel_D],Control!$B$7)</f>
        <v>66</v>
      </c>
      <c r="P10" s="128">
        <f>SUMIFS(SMI_PHC[MH5-SMI14Y],SMI_PHC[OrgID],Details!$C10,SMI_PHC[Rel_D],Control!$B$7)</f>
        <v>71</v>
      </c>
      <c r="Q10" s="128">
        <f>SUMIFS(SMI_PHC[MH5-SMI17Y],SMI_PHC[OrgID],Details!$C10,SMI_PHC[Rel_D],Control!$B$7)</f>
        <v>72</v>
      </c>
      <c r="R10" s="128">
        <f>SUMIFS(SMI_PHC[MH5-SMI19Y],SMI_PHC[OrgID],Details!$C10,SMI_PHC[Rel_D],Control!$B$7)</f>
        <v>70</v>
      </c>
      <c r="S10" s="128">
        <f>SUMIFS(SMI_PHC[MH5-SMI22Y],SMI_PHC[OrgID],Details!$C10,SMI_PHC[Rel_D],Control!$B$7)</f>
        <v>67</v>
      </c>
      <c r="T10" s="128">
        <f>SUMIFS(SMI_PHC[MH5-SMI23Y],SMI_PHC[OrgID],Details!$C10,SMI_PHC[Rel_D],Control!$B$7)</f>
        <v>74</v>
      </c>
      <c r="U10" s="128">
        <f>SUMIFS(SMI_PHC[MH5-SMI08Y],SMI_PHC[OrgID],Details!$C10,SMI_PHC[Rel_D],Control!$B$7)</f>
        <v>75</v>
      </c>
      <c r="V10" s="128">
        <f>SUMIFS(SMI_PHC[MH5-SMI09Y],SMI_PHC[OrgID],Details!$C10,SMI_PHC[Rel_D],Control!$B$7)</f>
        <v>64</v>
      </c>
      <c r="W10" s="129">
        <f>SUMIFS(SMI_PHC[MH5-SMI20Y],SMI_PHC[OrgID],Details!$C10,SMI_PHC[Rel_D],Control!$B$7)</f>
        <v>62</v>
      </c>
      <c r="X10" s="258">
        <f t="shared" si="5"/>
        <v>0.75</v>
      </c>
      <c r="Y10" s="259">
        <f t="shared" si="6"/>
        <v>0.80681818181818177</v>
      </c>
      <c r="Z10" s="259">
        <f t="shared" si="7"/>
        <v>0.81818181818181823</v>
      </c>
      <c r="AA10" s="259">
        <f t="shared" si="8"/>
        <v>0.79545454545454541</v>
      </c>
      <c r="AB10" s="259">
        <f t="shared" si="9"/>
        <v>0.76136363636363635</v>
      </c>
      <c r="AC10" s="259">
        <f t="shared" si="10"/>
        <v>0.84090909090909094</v>
      </c>
      <c r="AD10" s="259">
        <f t="shared" si="11"/>
        <v>0.85227272727272729</v>
      </c>
      <c r="AE10" s="259">
        <f t="shared" si="12"/>
        <v>0.72727272727272729</v>
      </c>
      <c r="AF10" s="260">
        <f t="shared" si="13"/>
        <v>0.70454545454545459</v>
      </c>
      <c r="AG10" s="245">
        <f>SUMIFS(SMI_PHC[MH5-SMI24aY],SMI_PHC[OrgID],Details!$C10,SMI_PHC[Rel_D],Control!$B$7)</f>
        <v>56</v>
      </c>
      <c r="AH10" s="263">
        <f t="shared" si="0"/>
        <v>0.63636363636363635</v>
      </c>
      <c r="AI10" s="282">
        <f>SUMIFS(SMI_PHC[MH5-SMI24aY1],SMI_PHC[OrgID],Details!$C10,SMI_PHC[Rel_D],Control!$B$7)</f>
        <v>50</v>
      </c>
      <c r="AJ10" s="263">
        <f t="shared" si="1"/>
        <v>0.56818181818181823</v>
      </c>
      <c r="AK10">
        <f>SUMIFS(SMI_PHC[MH5-SMI25Y1],SMI_PHC[OrgID],Details!$C10,SMI_PHC[Rel_D],Control!$B$7)</f>
        <v>38</v>
      </c>
      <c r="AL10" s="227">
        <f t="shared" si="2"/>
        <v>0.43181818181818182</v>
      </c>
    </row>
    <row r="11" spans="1:38" x14ac:dyDescent="0.25">
      <c r="B11" s="21" t="s">
        <v>42</v>
      </c>
      <c r="C11" t="s">
        <v>22</v>
      </c>
      <c r="D11" t="s">
        <v>76</v>
      </c>
      <c r="E11" s="163">
        <f>SUMIFS(SMI_PHC[00-00],SMI_PHC[OrgID],Details!$C11,SMI_PHC[Rel_D],Control!$B$7)</f>
        <v>4367</v>
      </c>
      <c r="F11">
        <f>SUMIFS(SMI_PHC[MH5-SMI000],SMI_PHC[OrgID],Details!$C11,SMI_PHC[Rel_D],Control!$B$7)</f>
        <v>25</v>
      </c>
      <c r="K11" s="158">
        <f>SUMIFS(SMI_PHC[MH5-SMI24aY1],SMI_PHC[OrgID],Details!$C11,SMI_PHC[Rel_D],Control!$B$7)</f>
        <v>23</v>
      </c>
      <c r="L11" s="249">
        <f t="shared" si="3"/>
        <v>0.92</v>
      </c>
      <c r="M11" s="140" t="e">
        <f>SUMIFS(#REF!,#REF!,Details!C11,#REF!,Control!$B$7)</f>
        <v>#REF!</v>
      </c>
      <c r="N11" s="141" t="str">
        <f t="shared" si="4"/>
        <v>-</v>
      </c>
      <c r="O11" s="127">
        <f>SUMIFS(SMI_PHC[MH5-SMI11Y],SMI_PHC[OrgID],Details!$C11,SMI_PHC[Rel_D],Control!$B$7)</f>
        <v>25</v>
      </c>
      <c r="P11" s="128">
        <f>SUMIFS(SMI_PHC[MH5-SMI14Y],SMI_PHC[OrgID],Details!$C11,SMI_PHC[Rel_D],Control!$B$7)</f>
        <v>25</v>
      </c>
      <c r="Q11" s="128">
        <f>SUMIFS(SMI_PHC[MH5-SMI17Y],SMI_PHC[OrgID],Details!$C11,SMI_PHC[Rel_D],Control!$B$7)</f>
        <v>24</v>
      </c>
      <c r="R11" s="128">
        <f>SUMIFS(SMI_PHC[MH5-SMI19Y],SMI_PHC[OrgID],Details!$C11,SMI_PHC[Rel_D],Control!$B$7)</f>
        <v>25</v>
      </c>
      <c r="S11" s="128">
        <f>SUMIFS(SMI_PHC[MH5-SMI22Y],SMI_PHC[OrgID],Details!$C11,SMI_PHC[Rel_D],Control!$B$7)</f>
        <v>25</v>
      </c>
      <c r="T11" s="128">
        <f>SUMIFS(SMI_PHC[MH5-SMI23Y],SMI_PHC[OrgID],Details!$C11,SMI_PHC[Rel_D],Control!$B$7)</f>
        <v>25</v>
      </c>
      <c r="U11" s="128">
        <f>SUMIFS(SMI_PHC[MH5-SMI08Y],SMI_PHC[OrgID],Details!$C11,SMI_PHC[Rel_D],Control!$B$7)</f>
        <v>23</v>
      </c>
      <c r="V11" s="128">
        <f>SUMIFS(SMI_PHC[MH5-SMI09Y],SMI_PHC[OrgID],Details!$C11,SMI_PHC[Rel_D],Control!$B$7)</f>
        <v>23</v>
      </c>
      <c r="W11" s="129">
        <f>SUMIFS(SMI_PHC[MH5-SMI20Y],SMI_PHC[OrgID],Details!$C11,SMI_PHC[Rel_D],Control!$B$7)</f>
        <v>23</v>
      </c>
      <c r="X11" s="258">
        <f t="shared" si="5"/>
        <v>1</v>
      </c>
      <c r="Y11" s="259">
        <f t="shared" si="6"/>
        <v>1</v>
      </c>
      <c r="Z11" s="259">
        <f t="shared" si="7"/>
        <v>0.96</v>
      </c>
      <c r="AA11" s="259">
        <f t="shared" si="8"/>
        <v>1</v>
      </c>
      <c r="AB11" s="259">
        <f t="shared" si="9"/>
        <v>1</v>
      </c>
      <c r="AC11" s="259">
        <f t="shared" si="10"/>
        <v>1</v>
      </c>
      <c r="AD11" s="259">
        <f t="shared" si="11"/>
        <v>0.92</v>
      </c>
      <c r="AE11" s="259">
        <f t="shared" si="12"/>
        <v>0.92</v>
      </c>
      <c r="AF11" s="260">
        <f t="shared" si="13"/>
        <v>0.92</v>
      </c>
      <c r="AG11" s="245">
        <f>SUMIFS(SMI_PHC[MH5-SMI24aY],SMI_PHC[OrgID],Details!$C11,SMI_PHC[Rel_D],Control!$B$7)</f>
        <v>24</v>
      </c>
      <c r="AH11" s="263">
        <f t="shared" si="0"/>
        <v>0.96</v>
      </c>
      <c r="AI11" s="282">
        <f>SUMIFS(SMI_PHC[MH5-SMI24aY1],SMI_PHC[OrgID],Details!$C11,SMI_PHC[Rel_D],Control!$B$7)</f>
        <v>23</v>
      </c>
      <c r="AJ11" s="263">
        <f t="shared" si="1"/>
        <v>0.92</v>
      </c>
      <c r="AK11">
        <f>SUMIFS(SMI_PHC[MH5-SMI25Y1],SMI_PHC[OrgID],Details!$C11,SMI_PHC[Rel_D],Control!$B$7)</f>
        <v>2</v>
      </c>
      <c r="AL11" s="227">
        <f t="shared" si="2"/>
        <v>0.08</v>
      </c>
    </row>
    <row r="12" spans="1:38" x14ac:dyDescent="0.25">
      <c r="B12" s="21" t="s">
        <v>195</v>
      </c>
      <c r="C12" t="s">
        <v>43</v>
      </c>
      <c r="D12" t="s">
        <v>76</v>
      </c>
      <c r="E12" s="163">
        <f>IF(COUNTIFS(SMI_PHC!$A:$A,Control!$B$7,SMI_PHC!$B:$B,Details!$C12)=0, "-",SUMIFS(SMI_PHC[00-00],SMI_PHC[OrgID],Details!$C12,SMI_PHC[Rel_D],Control!$B$7))</f>
        <v>0</v>
      </c>
      <c r="F12">
        <f>IF(COUNTIFS(SMI_PHC!$A:$A,Control!$B$7,SMI_PHC!$B:$B,Details!$C12)=0, "-",SUMIFS(SMI_PHC[MH5-SMI000],SMI_PHC[OrgID],Details!$C12,SMI_PHC[Rel_D],Control!$B$7))</f>
        <v>67</v>
      </c>
      <c r="G12" t="s">
        <v>200</v>
      </c>
      <c r="H12" t="s">
        <v>200</v>
      </c>
      <c r="I12" t="s">
        <v>200</v>
      </c>
      <c r="J12" t="s">
        <v>200</v>
      </c>
      <c r="K12" s="158">
        <f>IF(COUNTIFS(SMI_PHC!$A:$A,Control!$B$7,SMI_PHC!$B:$B,Details!$C12)=0, "-",SUMIFS(SMI_PHC[MH5-SMI24aY1],SMI_PHC[OrgID],Details!$C12,SMI_PHC[Rel_D],Control!$B$7))</f>
        <v>36</v>
      </c>
      <c r="L12" s="249">
        <f t="shared" si="3"/>
        <v>0.53731343283582089</v>
      </c>
      <c r="M12" s="140" t="e">
        <f>SUMIFS(#REF!,#REF!,Details!C12,#REF!,Control!$B$7)</f>
        <v>#REF!</v>
      </c>
      <c r="N12" s="156" t="str">
        <f t="shared" si="4"/>
        <v>-</v>
      </c>
      <c r="O12" s="127">
        <f>IF(COUNTIFS(SMI_PHC!$A:$A,Control!$B$7,SMI_PHC!$B:$B,Details!$C12)=0, "-",SUMIFS(SMI_PHC[MH5-SMI11Y],SMI_PHC[OrgID],Details!$C12,SMI_PHC[Rel_D],Control!$B$7))</f>
        <v>60</v>
      </c>
      <c r="P12" s="128">
        <f>IF(COUNTIFS(SMI_PHC!$A:$A,Control!$B$7,SMI_PHC!$B:$B,Details!$C12)=0, "-",SUMIFS(SMI_PHC[MH5-SMI14Y],SMI_PHC[OrgID],Details!$C12,SMI_PHC[Rel_D],Control!$B$7))</f>
        <v>54</v>
      </c>
      <c r="Q12" s="128">
        <f>IF(COUNTIFS(SMI_PHC!$A:$A,Control!$B$7,SMI_PHC!$B:$B,Details!$C12)=0, "-",SUMIFS(SMI_PHC[MH5-SMI17Y],SMI_PHC[OrgID],Details!$C12,SMI_PHC[Rel_D],Control!$B$7))</f>
        <v>47</v>
      </c>
      <c r="R12" s="128">
        <f>IF(COUNTIFS(SMI_PHC!$A:$A,Control!$B$7,SMI_PHC!$B:$B,Details!$C12)=0, "-",SUMIFS(SMI_PHC[MH5-SMI19Y],SMI_PHC[OrgID],Details!$C12,SMI_PHC[Rel_D],Control!$B$7))</f>
        <v>57</v>
      </c>
      <c r="S12" s="128">
        <f>IF(COUNTIFS(SMI_PHC!$A:$A,Control!$B$7,SMI_PHC!$B:$B,Details!$C12)=0, "-",SUMIFS(SMI_PHC[MH5-SMI22Y],SMI_PHC[OrgID],Details!$C12,SMI_PHC[Rel_D],Control!$B$7))</f>
        <v>39</v>
      </c>
      <c r="T12" s="128">
        <f>IF(COUNTIFS(SMI_PHC!$A:$A,Control!$B$7,SMI_PHC!$B:$B,Details!$C12)=0, "-",SUMIFS(SMI_PHC[MH5-SMI23Y],SMI_PHC[OrgID],Details!$C12,SMI_PHC[Rel_D],Control!$B$7))</f>
        <v>48</v>
      </c>
      <c r="U12" s="128">
        <f>IF(COUNTIFS(SMI_PHC!$A:$A,Control!$B$7,SMI_PHC!$B:$B,Details!$C12)=0, "-",SUMIFS(SMI_PHC[MH5-SMI08Y],SMI_PHC[OrgID],Details!$C12,SMI_PHC[Rel_D],Control!$B$7))</f>
        <v>54</v>
      </c>
      <c r="V12" s="128">
        <f>IF(COUNTIFS(SMI_PHC!$A:$A,Control!$B$7,SMI_PHC!$B:$B,Details!$C12)=0, "-",SUMIFS(SMI_PHC[MH5-SMI09Y],SMI_PHC[OrgID],Details!$C12,SMI_PHC[Rel_D],Control!$B$7))</f>
        <v>48</v>
      </c>
      <c r="W12" s="129">
        <f>IF(COUNTIFS(SMI_PHC!$A:$A,Control!$B$7,SMI_PHC!$B:$B,Details!$C12)=0, "-",SUMIFS(SMI_PHC[MH5-SMI20Y],SMI_PHC[OrgID],Details!$C12,SMI_PHC[Rel_D],Control!$B$7))</f>
        <v>50</v>
      </c>
      <c r="X12" s="258">
        <f t="shared" si="5"/>
        <v>0.89552238805970152</v>
      </c>
      <c r="Y12" s="259">
        <f t="shared" si="6"/>
        <v>0.80597014925373134</v>
      </c>
      <c r="Z12" s="259">
        <f t="shared" si="7"/>
        <v>0.70149253731343286</v>
      </c>
      <c r="AA12" s="259">
        <f t="shared" si="8"/>
        <v>0.85074626865671643</v>
      </c>
      <c r="AB12" s="259">
        <f t="shared" si="9"/>
        <v>0.58208955223880599</v>
      </c>
      <c r="AC12" s="259">
        <f t="shared" si="10"/>
        <v>0.71641791044776115</v>
      </c>
      <c r="AD12" s="259">
        <f t="shared" si="11"/>
        <v>0.80597014925373134</v>
      </c>
      <c r="AE12" s="259">
        <f t="shared" si="12"/>
        <v>0.71641791044776115</v>
      </c>
      <c r="AF12" s="260">
        <f t="shared" si="13"/>
        <v>0.74626865671641796</v>
      </c>
      <c r="AG12" s="245">
        <f>SUMIFS(SMI_PHC[MH5-SMI24aY],SMI_PHC[OrgID],Details!$C12,SMI_PHC[Rel_D],Control!$B$7)</f>
        <v>37</v>
      </c>
      <c r="AH12" s="263">
        <f t="shared" si="0"/>
        <v>0.55223880597014929</v>
      </c>
      <c r="AI12" s="282">
        <f>SUMIFS(SMI_PHC[MH5-SMI24aY1],SMI_PHC[OrgID],Details!$C12,SMI_PHC[Rel_D],Control!$B$7)</f>
        <v>36</v>
      </c>
      <c r="AJ12" s="263">
        <f t="shared" si="1"/>
        <v>0.53731343283582089</v>
      </c>
      <c r="AK12">
        <f>SUMIFS(SMI_PHC[MH5-SMI25Y1],SMI_PHC[OrgID],Details!$C12,SMI_PHC[Rel_D],Control!$B$7)</f>
        <v>31</v>
      </c>
      <c r="AL12" s="227">
        <f t="shared" si="2"/>
        <v>0.46268656716417911</v>
      </c>
    </row>
    <row r="13" spans="1:38" x14ac:dyDescent="0.25">
      <c r="B13" s="22" t="s">
        <v>77</v>
      </c>
      <c r="C13" s="11" t="s">
        <v>76</v>
      </c>
      <c r="D13" s="11" t="s">
        <v>76</v>
      </c>
      <c r="E13" s="164">
        <f>SUM(E5:E12)</f>
        <v>40363</v>
      </c>
      <c r="F13" s="11">
        <f>SUM(F5:F12)</f>
        <v>477</v>
      </c>
      <c r="K13" s="159">
        <f>SUM(K5:K12)</f>
        <v>317</v>
      </c>
      <c r="L13" s="250">
        <f>IFERROR(K13/F13, "-")</f>
        <v>0.66457023060796649</v>
      </c>
      <c r="M13" s="142" t="e">
        <f>SUM(M5:M12)</f>
        <v>#REF!</v>
      </c>
      <c r="N13" s="143" t="str">
        <f t="shared" ref="N13:N24" si="14">IFERROR(M13/F13, "-")</f>
        <v>-</v>
      </c>
      <c r="O13" s="130">
        <f>SUM(O5:O12)</f>
        <v>428</v>
      </c>
      <c r="P13" s="131">
        <f t="shared" ref="P13:V13" si="15">SUM(P5:P12)</f>
        <v>409</v>
      </c>
      <c r="Q13" s="131">
        <f t="shared" si="15"/>
        <v>404</v>
      </c>
      <c r="R13" s="131">
        <f t="shared" si="15"/>
        <v>426</v>
      </c>
      <c r="S13" s="131">
        <f t="shared" si="15"/>
        <v>359</v>
      </c>
      <c r="T13" s="131">
        <f t="shared" si="15"/>
        <v>406</v>
      </c>
      <c r="U13" s="131">
        <f t="shared" si="15"/>
        <v>416</v>
      </c>
      <c r="V13" s="131">
        <f t="shared" si="15"/>
        <v>399</v>
      </c>
      <c r="W13" s="132">
        <f>SUM(W5:W12)</f>
        <v>400</v>
      </c>
      <c r="X13" s="264">
        <f t="shared" ref="X13:X24" si="16">IFERROR(O13/F13, "-")</f>
        <v>0.89727463312368971</v>
      </c>
      <c r="Y13" s="265">
        <f t="shared" ref="Y13:Y24" si="17">IFERROR(P13/F13, "-")</f>
        <v>0.8574423480083857</v>
      </c>
      <c r="Z13" s="265">
        <f t="shared" ref="Z13:Z18" si="18">IFERROR(Q13/F13, "-")</f>
        <v>0.84696016771488469</v>
      </c>
      <c r="AA13" s="265">
        <f>IFERROR(R13/F13, "-")</f>
        <v>0.89308176100628933</v>
      </c>
      <c r="AB13" s="265">
        <f t="shared" ref="AB13:AB24" si="19">IFERROR(S13/F13, "-")</f>
        <v>0.75262054507337528</v>
      </c>
      <c r="AC13" s="265">
        <f t="shared" ref="AC13:AC24" si="20">IFERROR(T13/F13, "-")</f>
        <v>0.85115303983228507</v>
      </c>
      <c r="AD13" s="265">
        <f t="shared" ref="AD13:AD24" si="21">IFERROR(U13/F13, "-")</f>
        <v>0.8721174004192872</v>
      </c>
      <c r="AE13" s="265">
        <f t="shared" ref="AE13:AE24" si="22">IFERROR(V13/F13, "-")</f>
        <v>0.83647798742138368</v>
      </c>
      <c r="AF13" s="266">
        <f t="shared" ref="AF13:AF24" si="23">IFERROR(W13/F13, "-")</f>
        <v>0.83857442348008382</v>
      </c>
      <c r="AG13" s="267">
        <f>SUM(AG5:AG12)</f>
        <v>335</v>
      </c>
      <c r="AH13" s="268">
        <f t="shared" si="0"/>
        <v>0.70230607966457026</v>
      </c>
      <c r="AI13" s="267">
        <f>SUM(AI5:AI12)</f>
        <v>317</v>
      </c>
      <c r="AJ13" s="268">
        <f t="shared" si="1"/>
        <v>0.66457023060796649</v>
      </c>
      <c r="AK13" s="11">
        <f>SUM(AK5:AK12)</f>
        <v>160</v>
      </c>
      <c r="AL13" s="226">
        <f t="shared" si="2"/>
        <v>0.33542976939203356</v>
      </c>
    </row>
    <row r="14" spans="1:38" x14ac:dyDescent="0.25">
      <c r="B14" s="21" t="s">
        <v>46</v>
      </c>
      <c r="C14" t="s">
        <v>28</v>
      </c>
      <c r="D14" t="s">
        <v>78</v>
      </c>
      <c r="E14" s="163">
        <f>SUMIFS(SMI_PHC[00-00],SMI_PHC[OrgID],Details!$C14,SMI_PHC[Rel_D],Control!$B$7)</f>
        <v>9699</v>
      </c>
      <c r="F14">
        <f>SUMIFS(SMI_PHC[MH5-SMI000],SMI_PHC[OrgID],Details!$C14,SMI_PHC[Rel_D],Control!$B$7)</f>
        <v>100</v>
      </c>
      <c r="K14" s="158">
        <f>SUMIFS(SMI_PHC[MH5-SMI24aY1],SMI_PHC[OrgID],Details!$C14,SMI_PHC[Rel_D],Control!$B$7)</f>
        <v>74</v>
      </c>
      <c r="L14" s="249">
        <f>IFERROR(K14/F14,"-")</f>
        <v>0.74</v>
      </c>
      <c r="M14" s="140" t="e">
        <f>SUMIFS(#REF!,#REF!,Details!C14,#REF!,Control!$B$7)</f>
        <v>#REF!</v>
      </c>
      <c r="N14" s="141" t="str">
        <f t="shared" si="14"/>
        <v>-</v>
      </c>
      <c r="O14" s="127">
        <f>SUMIFS(SMI_PHC[MH5-SMI11Y],SMI_PHC[OrgID],Details!$C14,SMI_PHC[Rel_D],Control!$B$7)</f>
        <v>87</v>
      </c>
      <c r="P14" s="128">
        <f>SUMIFS(SMI_PHC[MH5-SMI14Y],SMI_PHC[OrgID],Details!$C14,SMI_PHC[Rel_D],Control!$B$7)</f>
        <v>83</v>
      </c>
      <c r="Q14" s="128">
        <f>SUMIFS(SMI_PHC[MH5-SMI17Y],SMI_PHC[OrgID],Details!$C14,SMI_PHC[Rel_D],Control!$B$7)</f>
        <v>84</v>
      </c>
      <c r="R14" s="128">
        <f>SUMIFS(SMI_PHC[MH5-SMI19Y],SMI_PHC[OrgID],Details!$C14,SMI_PHC[Rel_D],Control!$B$7)</f>
        <v>84</v>
      </c>
      <c r="S14" s="128">
        <f>SUMIFS(SMI_PHC[MH5-SMI22Y],SMI_PHC[OrgID],Details!$C14,SMI_PHC[Rel_D],Control!$B$7)</f>
        <v>89</v>
      </c>
      <c r="T14" s="128">
        <f>SUMIFS(SMI_PHC[MH5-SMI23Y],SMI_PHC[OrgID],Details!$C14,SMI_PHC[Rel_D],Control!$B$7)</f>
        <v>90</v>
      </c>
      <c r="U14" s="128">
        <f>SUMIFS(SMI_PHC[MH5-SMI08Y],SMI_PHC[OrgID],Details!$C14,SMI_PHC[Rel_D],Control!$B$7)</f>
        <v>91</v>
      </c>
      <c r="V14" s="128">
        <f>SUMIFS(SMI_PHC[MH5-SMI09Y],SMI_PHC[OrgID],Details!$C14,SMI_PHC[Rel_D],Control!$B$7)</f>
        <v>76</v>
      </c>
      <c r="W14" s="129">
        <f>SUMIFS(SMI_PHC[MH5-SMI20Y],SMI_PHC[OrgID],Details!$C14,SMI_PHC[Rel_D],Control!$B$7)</f>
        <v>77</v>
      </c>
      <c r="X14" s="258">
        <f t="shared" si="16"/>
        <v>0.87</v>
      </c>
      <c r="Y14" s="259">
        <f t="shared" si="17"/>
        <v>0.83</v>
      </c>
      <c r="Z14" s="259">
        <f t="shared" si="18"/>
        <v>0.84</v>
      </c>
      <c r="AA14" s="259">
        <f>IFERROR(R14/F14, " - ")</f>
        <v>0.84</v>
      </c>
      <c r="AB14" s="259">
        <f t="shared" si="19"/>
        <v>0.89</v>
      </c>
      <c r="AC14" s="259">
        <f t="shared" si="20"/>
        <v>0.9</v>
      </c>
      <c r="AD14" s="259">
        <f t="shared" si="21"/>
        <v>0.91</v>
      </c>
      <c r="AE14" s="259">
        <f t="shared" si="22"/>
        <v>0.76</v>
      </c>
      <c r="AF14" s="260">
        <f t="shared" si="23"/>
        <v>0.77</v>
      </c>
      <c r="AG14" s="245">
        <f>SUMIFS(SMI_PHC[MH5-SMI24aY],SMI_PHC[OrgID],Details!$C14,SMI_PHC[Rel_D],Control!$B$7)</f>
        <v>78</v>
      </c>
      <c r="AH14" s="263">
        <f t="shared" si="0"/>
        <v>0.78</v>
      </c>
      <c r="AI14" s="282">
        <f>SUMIFS(SMI_PHC[MH5-SMI24aY1],SMI_PHC[OrgID],Details!$C14,SMI_PHC[Rel_D],Control!$B$7)</f>
        <v>74</v>
      </c>
      <c r="AJ14" s="263">
        <f t="shared" si="1"/>
        <v>0.74</v>
      </c>
      <c r="AK14">
        <f>SUMIFS(SMI_PHC[MH5-SMI25Y1],SMI_PHC[OrgID],Details!$C14,SMI_PHC[Rel_D],Control!$B$7)</f>
        <v>26</v>
      </c>
      <c r="AL14" s="227">
        <f t="shared" si="2"/>
        <v>0.26</v>
      </c>
    </row>
    <row r="15" spans="1:38" x14ac:dyDescent="0.25">
      <c r="B15" s="21" t="s">
        <v>47</v>
      </c>
      <c r="C15" t="s">
        <v>16</v>
      </c>
      <c r="D15" t="s">
        <v>78</v>
      </c>
      <c r="E15" s="163">
        <f>SUMIFS(SMI_PHC[00-00],SMI_PHC[OrgID],Details!$C15,SMI_PHC[Rel_D],Control!$B$7)</f>
        <v>13171</v>
      </c>
      <c r="F15">
        <f>SUMIFS(SMI_PHC[MH5-SMI000],SMI_PHC[OrgID],Details!$C15,SMI_PHC[Rel_D],Control!$B$7)</f>
        <v>172</v>
      </c>
      <c r="K15" s="158">
        <f>SUMIFS(SMI_PHC[MH5-SMI24aY1],SMI_PHC[OrgID],Details!$C15,SMI_PHC[Rel_D],Control!$B$7)</f>
        <v>109</v>
      </c>
      <c r="L15" s="249">
        <f>IFERROR(K15/F15,"-")</f>
        <v>0.63372093023255816</v>
      </c>
      <c r="M15" s="140" t="e">
        <f>SUMIFS(#REF!,#REF!,Details!C15,#REF!,Control!$B$7)</f>
        <v>#REF!</v>
      </c>
      <c r="N15" s="141" t="str">
        <f t="shared" si="14"/>
        <v>-</v>
      </c>
      <c r="O15" s="127">
        <f>SUMIFS(SMI_PHC[MH5-SMI11Y],SMI_PHC[OrgID],Details!$C15,SMI_PHC[Rel_D],Control!$B$7)</f>
        <v>144</v>
      </c>
      <c r="P15" s="128">
        <f>SUMIFS(SMI_PHC[MH5-SMI14Y],SMI_PHC[OrgID],Details!$C15,SMI_PHC[Rel_D],Control!$B$7)</f>
        <v>147</v>
      </c>
      <c r="Q15" s="128">
        <f>SUMIFS(SMI_PHC[MH5-SMI17Y],SMI_PHC[OrgID],Details!$C15,SMI_PHC[Rel_D],Control!$B$7)</f>
        <v>136</v>
      </c>
      <c r="R15" s="128">
        <f>SUMIFS(SMI_PHC[MH5-SMI19Y],SMI_PHC[OrgID],Details!$C15,SMI_PHC[Rel_D],Control!$B$7)</f>
        <v>146</v>
      </c>
      <c r="S15" s="128">
        <f>SUMIFS(SMI_PHC[MH5-SMI22Y],SMI_PHC[OrgID],Details!$C15,SMI_PHC[Rel_D],Control!$B$7)</f>
        <v>128</v>
      </c>
      <c r="T15" s="128">
        <f>SUMIFS(SMI_PHC[MH5-SMI23Y],SMI_PHC[OrgID],Details!$C15,SMI_PHC[Rel_D],Control!$B$7)</f>
        <v>148</v>
      </c>
      <c r="U15" s="128">
        <f>SUMIFS(SMI_PHC[MH5-SMI08Y],SMI_PHC[OrgID],Details!$C15,SMI_PHC[Rel_D],Control!$B$7)</f>
        <v>131</v>
      </c>
      <c r="V15" s="128">
        <f>SUMIFS(SMI_PHC[MH5-SMI09Y],SMI_PHC[OrgID],Details!$C15,SMI_PHC[Rel_D],Control!$B$7)</f>
        <v>127</v>
      </c>
      <c r="W15" s="129">
        <f>SUMIFS(SMI_PHC[MH5-SMI20Y],SMI_PHC[OrgID],Details!$C15,SMI_PHC[Rel_D],Control!$B$7)</f>
        <v>128</v>
      </c>
      <c r="X15" s="258">
        <f t="shared" si="16"/>
        <v>0.83720930232558144</v>
      </c>
      <c r="Y15" s="259">
        <f t="shared" si="17"/>
        <v>0.85465116279069764</v>
      </c>
      <c r="Z15" s="259">
        <f t="shared" si="18"/>
        <v>0.79069767441860461</v>
      </c>
      <c r="AA15" s="259">
        <f>IFERROR(R15/F15, " - ")</f>
        <v>0.84883720930232553</v>
      </c>
      <c r="AB15" s="259">
        <f t="shared" si="19"/>
        <v>0.7441860465116279</v>
      </c>
      <c r="AC15" s="259">
        <f t="shared" si="20"/>
        <v>0.86046511627906974</v>
      </c>
      <c r="AD15" s="259">
        <f t="shared" si="21"/>
        <v>0.76162790697674421</v>
      </c>
      <c r="AE15" s="259">
        <f t="shared" si="22"/>
        <v>0.73837209302325579</v>
      </c>
      <c r="AF15" s="260">
        <f t="shared" si="23"/>
        <v>0.7441860465116279</v>
      </c>
      <c r="AG15" s="245">
        <f>SUMIFS(SMI_PHC[MH5-SMI24aY],SMI_PHC[OrgID],Details!$C15,SMI_PHC[Rel_D],Control!$B$7)</f>
        <v>115</v>
      </c>
      <c r="AH15" s="263">
        <f t="shared" si="0"/>
        <v>0.66860465116279066</v>
      </c>
      <c r="AI15" s="282">
        <f>SUMIFS(SMI_PHC[MH5-SMI24aY1],SMI_PHC[OrgID],Details!$C15,SMI_PHC[Rel_D],Control!$B$7)</f>
        <v>109</v>
      </c>
      <c r="AJ15" s="263">
        <f t="shared" si="1"/>
        <v>0.63372093023255816</v>
      </c>
      <c r="AK15">
        <f>SUMIFS(SMI_PHC[MH5-SMI25Y1],SMI_PHC[OrgID],Details!$C15,SMI_PHC[Rel_D],Control!$B$7)</f>
        <v>63</v>
      </c>
      <c r="AL15" s="227">
        <f t="shared" si="2"/>
        <v>0.36627906976744184</v>
      </c>
    </row>
    <row r="16" spans="1:38" x14ac:dyDescent="0.25">
      <c r="B16" s="21" t="s">
        <v>229</v>
      </c>
      <c r="C16" t="s">
        <v>44</v>
      </c>
      <c r="D16" t="s">
        <v>78</v>
      </c>
      <c r="E16" s="163">
        <f>IF(COUNTIFS(SMI_PHC!$A:$A,Control!$B$7,SMI_PHC!$B:$B,Details!$C16)=0, "-",SUMIFS(SMI_PHC[00-00],SMI_PHC[OrgID],Details!$C16,SMI_PHC[Rel_D],Control!$B$7))</f>
        <v>0</v>
      </c>
      <c r="F16">
        <f>IF(COUNTIFS(SMI_PHC!$A:$A,Control!$B$7,SMI_PHC!$B:$B,Details!$C16)=0, "-",SUMIFS(SMI_PHC[MH5-SMI000],SMI_PHC[OrgID],Details!$C16,SMI_PHC[Rel_D],Control!$B$7))</f>
        <v>121</v>
      </c>
      <c r="K16" s="158">
        <f>IF(COUNTIFS(SMI_PHC!$A:$A,Control!$B$7,SMI_PHC!$B:$B,Details!$C16)=0, "-",SUMIFS(SMI_PHC[MH5-SMI24aY1],SMI_PHC[OrgID],Details!$C16,SMI_PHC[Rel_D],Control!$B$7))</f>
        <v>78</v>
      </c>
      <c r="L16" s="249">
        <f>IFERROR(K16/F16,"-")</f>
        <v>0.64462809917355368</v>
      </c>
      <c r="M16" s="140" t="e">
        <f>SUMIFS(#REF!,#REF!,Details!C16,#REF!,Control!$B$7)</f>
        <v>#REF!</v>
      </c>
      <c r="N16" s="156" t="str">
        <f t="shared" si="14"/>
        <v>-</v>
      </c>
      <c r="O16" s="127">
        <f>IF(COUNTIFS(SMI_PHC!$A:$A,Control!$B$7,SMI_PHC!$B:$B,Details!$C16)=0, "-",SUMIFS(SMI_PHC[MH5-SMI11Y],SMI_PHC[OrgID],Details!$C16,SMI_PHC[Rel_D],Control!$B$7))</f>
        <v>120</v>
      </c>
      <c r="P16" s="128">
        <f>IF(COUNTIFS(SMI_PHC!$A:$A,Control!$B$7,SMI_PHC!$B:$B,Details!$C16)=0, "-",SUMIFS(SMI_PHC[MH5-SMI14Y],SMI_PHC[OrgID],Details!$C16,SMI_PHC[Rel_D],Control!$B$7))</f>
        <v>108</v>
      </c>
      <c r="Q16" s="128">
        <f>IF(COUNTIFS(SMI_PHC!$A:$A,Control!$B$7,SMI_PHC!$B:$B,Details!$C16)=0, "-",SUMIFS(SMI_PHC[MH5-SMI17Y],SMI_PHC[OrgID],Details!$C16,SMI_PHC[Rel_D],Control!$B$7))</f>
        <v>90</v>
      </c>
      <c r="R16" s="128">
        <f>IF(COUNTIFS(SMI_PHC!$A:$A,Control!$B$7,SMI_PHC!$B:$B,Details!$C16)=0, "-",SUMIFS(SMI_PHC[MH5-SMI19Y],SMI_PHC[OrgID],Details!$C16,SMI_PHC[Rel_D],Control!$B$7))</f>
        <v>118</v>
      </c>
      <c r="S16" s="128">
        <f>IF(COUNTIFS(SMI_PHC!$A:$A,Control!$B$7,SMI_PHC!$B:$B,Details!$C16)=0, "-",SUMIFS(SMI_PHC[MH5-SMI22Y],SMI_PHC[OrgID],Details!$C16,SMI_PHC[Rel_D],Control!$B$7))</f>
        <v>89</v>
      </c>
      <c r="T16" s="128">
        <f>IF(COUNTIFS(SMI_PHC!$A:$A,Control!$B$7,SMI_PHC!$B:$B,Details!$C16)=0, "-",SUMIFS(SMI_PHC[MH5-SMI23Y],SMI_PHC[OrgID],Details!$C16,SMI_PHC[Rel_D],Control!$B$7))</f>
        <v>117</v>
      </c>
      <c r="U16" s="128">
        <f>IF(COUNTIFS(SMI_PHC!$A:$A,Control!$B$7,SMI_PHC!$B:$B,Details!$C16)=0, "-",SUMIFS(SMI_PHC[MH5-SMI08Y],SMI_PHC[OrgID],Details!$C16,SMI_PHC[Rel_D],Control!$B$7))</f>
        <v>107</v>
      </c>
      <c r="V16" s="128">
        <f>IF(COUNTIFS(SMI_PHC!$A:$A,Control!$B$7,SMI_PHC!$B:$B,Details!$C16)=0, "-",SUMIFS(SMI_PHC[MH5-SMI09Y],SMI_PHC[OrgID],Details!$C16,SMI_PHC[Rel_D],Control!$B$7))</f>
        <v>98</v>
      </c>
      <c r="W16" s="129">
        <f>IF(COUNTIFS(SMI_PHC!$A:$A,Control!$B$7,SMI_PHC!$B:$B,Details!$C16)=0, "-",SUMIFS(SMI_PHC[MH5-SMI20Y],SMI_PHC[OrgID],Details!$C16,SMI_PHC[Rel_D],Control!$B$7))</f>
        <v>98</v>
      </c>
      <c r="X16" s="258">
        <f t="shared" si="16"/>
        <v>0.99173553719008267</v>
      </c>
      <c r="Y16" s="259">
        <f t="shared" si="17"/>
        <v>0.8925619834710744</v>
      </c>
      <c r="Z16" s="259">
        <f t="shared" si="18"/>
        <v>0.74380165289256195</v>
      </c>
      <c r="AA16" s="259">
        <f>IFERROR(R16/F16, " - ")</f>
        <v>0.97520661157024791</v>
      </c>
      <c r="AB16" s="259">
        <f t="shared" si="19"/>
        <v>0.73553719008264462</v>
      </c>
      <c r="AC16" s="259">
        <f t="shared" si="20"/>
        <v>0.96694214876033058</v>
      </c>
      <c r="AD16" s="259">
        <f t="shared" si="21"/>
        <v>0.88429752066115708</v>
      </c>
      <c r="AE16" s="259">
        <f t="shared" si="22"/>
        <v>0.80991735537190079</v>
      </c>
      <c r="AF16" s="260">
        <f t="shared" si="23"/>
        <v>0.80991735537190079</v>
      </c>
      <c r="AG16" s="245">
        <f>SUMIFS(SMI_PHC[MH5-SMI24aY],SMI_PHC[OrgID],Details!$C16,SMI_PHC[Rel_D],Control!$B$7)</f>
        <v>79</v>
      </c>
      <c r="AH16" s="263">
        <f t="shared" si="0"/>
        <v>0.65289256198347112</v>
      </c>
      <c r="AI16" s="282">
        <f>SUMIFS(SMI_PHC[MH5-SMI24aY1],SMI_PHC[OrgID],Details!$C16,SMI_PHC[Rel_D],Control!$B$7)</f>
        <v>78</v>
      </c>
      <c r="AJ16" s="263">
        <f t="shared" si="1"/>
        <v>0.64462809917355368</v>
      </c>
      <c r="AK16">
        <f>SUMIFS(SMI_PHC[MH5-SMI25Y1],SMI_PHC[OrgID],Details!$C16,SMI_PHC[Rel_D],Control!$B$7)</f>
        <v>43</v>
      </c>
      <c r="AL16" s="227">
        <f t="shared" si="2"/>
        <v>0.35537190082644626</v>
      </c>
    </row>
    <row r="17" spans="2:38" x14ac:dyDescent="0.25">
      <c r="B17" s="21" t="s">
        <v>48</v>
      </c>
      <c r="C17" t="s">
        <v>9</v>
      </c>
      <c r="D17" t="s">
        <v>78</v>
      </c>
      <c r="E17" s="163">
        <f>SUMIFS(SMI_PHC[00-00],SMI_PHC[OrgID],Details!$C17,SMI_PHC[Rel_D],Control!$B$7)</f>
        <v>6811</v>
      </c>
      <c r="F17">
        <f>SUMIFS(SMI_PHC[MH5-SMI000],SMI_PHC[OrgID],Details!$C17,SMI_PHC[Rel_D],Control!$B$7)</f>
        <v>57</v>
      </c>
      <c r="K17" s="158">
        <f>SUMIFS(SMI_PHC[MH5-SMI24aY1],SMI_PHC[OrgID],Details!$C17,SMI_PHC[Rel_D],Control!$B$7)</f>
        <v>35</v>
      </c>
      <c r="L17" s="249">
        <f>IFERROR(K17/F17,"-")</f>
        <v>0.61403508771929827</v>
      </c>
      <c r="M17" s="140" t="e">
        <f>SUMIFS(#REF!,#REF!,Details!C17,#REF!,Control!$B$7)</f>
        <v>#REF!</v>
      </c>
      <c r="N17" s="141" t="str">
        <f t="shared" si="14"/>
        <v>-</v>
      </c>
      <c r="O17" s="127">
        <f>SUMIFS(SMI_PHC[MH5-SMI11Y],SMI_PHC[OrgID],Details!$C17,SMI_PHC[Rel_D],Control!$B$7)</f>
        <v>44</v>
      </c>
      <c r="P17" s="128">
        <f>SUMIFS(SMI_PHC[MH5-SMI14Y],SMI_PHC[OrgID],Details!$C17,SMI_PHC[Rel_D],Control!$B$7)</f>
        <v>51</v>
      </c>
      <c r="Q17" s="128">
        <f>SUMIFS(SMI_PHC[MH5-SMI17Y],SMI_PHC[OrgID],Details!$C17,SMI_PHC[Rel_D],Control!$B$7)</f>
        <v>45</v>
      </c>
      <c r="R17" s="128">
        <f>SUMIFS(SMI_PHC[MH5-SMI19Y],SMI_PHC[OrgID],Details!$C17,SMI_PHC[Rel_D],Control!$B$7)</f>
        <v>53</v>
      </c>
      <c r="S17" s="128">
        <f>SUMIFS(SMI_PHC[MH5-SMI22Y],SMI_PHC[OrgID],Details!$C17,SMI_PHC[Rel_D],Control!$B$7)</f>
        <v>44</v>
      </c>
      <c r="T17" s="128">
        <f>SUMIFS(SMI_PHC[MH5-SMI23Y],SMI_PHC[OrgID],Details!$C17,SMI_PHC[Rel_D],Control!$B$7)</f>
        <v>53</v>
      </c>
      <c r="U17" s="128">
        <f>SUMIFS(SMI_PHC[MH5-SMI08Y],SMI_PHC[OrgID],Details!$C17,SMI_PHC[Rel_D],Control!$B$7)</f>
        <v>47</v>
      </c>
      <c r="V17" s="128">
        <f>SUMIFS(SMI_PHC[MH5-SMI09Y],SMI_PHC[OrgID],Details!$C17,SMI_PHC[Rel_D],Control!$B$7)</f>
        <v>37</v>
      </c>
      <c r="W17" s="129">
        <f>SUMIFS(SMI_PHC[MH5-SMI20Y],SMI_PHC[OrgID],Details!$C17,SMI_PHC[Rel_D],Control!$B$7)</f>
        <v>36</v>
      </c>
      <c r="X17" s="258">
        <f t="shared" si="16"/>
        <v>0.77192982456140347</v>
      </c>
      <c r="Y17" s="259">
        <f t="shared" si="17"/>
        <v>0.89473684210526316</v>
      </c>
      <c r="Z17" s="259">
        <f t="shared" si="18"/>
        <v>0.78947368421052633</v>
      </c>
      <c r="AA17" s="259">
        <f>IFERROR(R17/F17, " - ")</f>
        <v>0.92982456140350878</v>
      </c>
      <c r="AB17" s="259">
        <f t="shared" si="19"/>
        <v>0.77192982456140347</v>
      </c>
      <c r="AC17" s="259">
        <f t="shared" si="20"/>
        <v>0.92982456140350878</v>
      </c>
      <c r="AD17" s="259">
        <f t="shared" si="21"/>
        <v>0.82456140350877194</v>
      </c>
      <c r="AE17" s="259">
        <f t="shared" si="22"/>
        <v>0.64912280701754388</v>
      </c>
      <c r="AF17" s="260">
        <f t="shared" si="23"/>
        <v>0.63157894736842102</v>
      </c>
      <c r="AG17" s="245">
        <f>SUMIFS(SMI_PHC[MH5-SMI24aY],SMI_PHC[OrgID],Details!$C17,SMI_PHC[Rel_D],Control!$B$7)</f>
        <v>38</v>
      </c>
      <c r="AH17" s="263">
        <f t="shared" si="0"/>
        <v>0.66666666666666663</v>
      </c>
      <c r="AI17" s="282">
        <f>SUMIFS(SMI_PHC[MH5-SMI24aY1],SMI_PHC[OrgID],Details!$C17,SMI_PHC[Rel_D],Control!$B$7)</f>
        <v>35</v>
      </c>
      <c r="AJ17" s="263">
        <f t="shared" si="1"/>
        <v>0.61403508771929827</v>
      </c>
      <c r="AK17">
        <f>SUMIFS(SMI_PHC[MH5-SMI25Y1],SMI_PHC[OrgID],Details!$C17,SMI_PHC[Rel_D],Control!$B$7)</f>
        <v>22</v>
      </c>
      <c r="AL17" s="227">
        <f t="shared" si="2"/>
        <v>0.38596491228070173</v>
      </c>
    </row>
    <row r="18" spans="2:38" x14ac:dyDescent="0.25">
      <c r="B18" s="21" t="s">
        <v>49</v>
      </c>
      <c r="C18" t="s">
        <v>31</v>
      </c>
      <c r="D18" t="s">
        <v>78</v>
      </c>
      <c r="E18" s="163">
        <f>SUMIFS(SMI_PHC[00-00],SMI_PHC[OrgID],Details!$C18,SMI_PHC[Rel_D],Control!$B$7)</f>
        <v>8351</v>
      </c>
      <c r="F18">
        <f>SUMIFS(SMI_PHC[MH5-SMI000],SMI_PHC[OrgID],Details!$C18,SMI_PHC[Rel_D],Control!$B$7)</f>
        <v>52</v>
      </c>
      <c r="K18" s="158">
        <f>SUMIFS(SMI_PHC[MH5-SMI24aY1],SMI_PHC[OrgID],Details!$C18,SMI_PHC[Rel_D],Control!$B$7)</f>
        <v>33</v>
      </c>
      <c r="L18" s="249">
        <f>IFERROR(K18/F18,"-")</f>
        <v>0.63461538461538458</v>
      </c>
      <c r="M18" s="140" t="e">
        <f>SUMIFS(#REF!,#REF!,Details!C18,#REF!,Control!$B$7)</f>
        <v>#REF!</v>
      </c>
      <c r="N18" s="141" t="str">
        <f t="shared" si="14"/>
        <v>-</v>
      </c>
      <c r="O18" s="127">
        <f>SUMIFS(SMI_PHC[MH5-SMI11Y],SMI_PHC[OrgID],Details!$C18,SMI_PHC[Rel_D],Control!$B$7)</f>
        <v>46</v>
      </c>
      <c r="P18" s="128">
        <f>SUMIFS(SMI_PHC[MH5-SMI14Y],SMI_PHC[OrgID],Details!$C18,SMI_PHC[Rel_D],Control!$B$7)</f>
        <v>48</v>
      </c>
      <c r="Q18" s="128">
        <f>SUMIFS(SMI_PHC[MH5-SMI17Y],SMI_PHC[OrgID],Details!$C18,SMI_PHC[Rel_D],Control!$B$7)</f>
        <v>47</v>
      </c>
      <c r="R18" s="128">
        <f>SUMIFS(SMI_PHC[MH5-SMI19Y],SMI_PHC[OrgID],Details!$C18,SMI_PHC[Rel_D],Control!$B$7)</f>
        <v>49</v>
      </c>
      <c r="S18" s="128">
        <f>SUMIFS(SMI_PHC[MH5-SMI22Y],SMI_PHC[OrgID],Details!$C18,SMI_PHC[Rel_D],Control!$B$7)</f>
        <v>45</v>
      </c>
      <c r="T18" s="128">
        <f>SUMIFS(SMI_PHC[MH5-SMI23Y],SMI_PHC[OrgID],Details!$C18,SMI_PHC[Rel_D],Control!$B$7)</f>
        <v>48</v>
      </c>
      <c r="U18" s="128">
        <f>SUMIFS(SMI_PHC[MH5-SMI08Y],SMI_PHC[OrgID],Details!$C18,SMI_PHC[Rel_D],Control!$B$7)</f>
        <v>48</v>
      </c>
      <c r="V18" s="128">
        <f>SUMIFS(SMI_PHC[MH5-SMI09Y],SMI_PHC[OrgID],Details!$C18,SMI_PHC[Rel_D],Control!$B$7)</f>
        <v>38</v>
      </c>
      <c r="W18" s="129">
        <f>SUMIFS(SMI_PHC[MH5-SMI20Y],SMI_PHC[OrgID],Details!$C18,SMI_PHC[Rel_D],Control!$B$7)</f>
        <v>42</v>
      </c>
      <c r="X18" s="258">
        <f t="shared" si="16"/>
        <v>0.88461538461538458</v>
      </c>
      <c r="Y18" s="259">
        <f t="shared" si="17"/>
        <v>0.92307692307692313</v>
      </c>
      <c r="Z18" s="259">
        <f t="shared" si="18"/>
        <v>0.90384615384615385</v>
      </c>
      <c r="AA18" s="259">
        <f>IFERROR(R18/F18, " - ")</f>
        <v>0.94230769230769229</v>
      </c>
      <c r="AB18" s="259">
        <f t="shared" si="19"/>
        <v>0.86538461538461542</v>
      </c>
      <c r="AC18" s="259">
        <f t="shared" si="20"/>
        <v>0.92307692307692313</v>
      </c>
      <c r="AD18" s="259">
        <f t="shared" si="21"/>
        <v>0.92307692307692313</v>
      </c>
      <c r="AE18" s="259">
        <f t="shared" si="22"/>
        <v>0.73076923076923073</v>
      </c>
      <c r="AF18" s="260">
        <f t="shared" si="23"/>
        <v>0.80769230769230771</v>
      </c>
      <c r="AG18" s="245">
        <f>SUMIFS(SMI_PHC[MH5-SMI24aY],SMI_PHC[OrgID],Details!$C18,SMI_PHC[Rel_D],Control!$B$7)</f>
        <v>40</v>
      </c>
      <c r="AH18" s="263">
        <f t="shared" si="0"/>
        <v>0.76923076923076927</v>
      </c>
      <c r="AI18" s="282">
        <f>SUMIFS(SMI_PHC[MH5-SMI24aY1],SMI_PHC[OrgID],Details!$C18,SMI_PHC[Rel_D],Control!$B$7)</f>
        <v>33</v>
      </c>
      <c r="AJ18" s="263">
        <f t="shared" si="1"/>
        <v>0.63461538461538458</v>
      </c>
      <c r="AK18">
        <f>SUMIFS(SMI_PHC[MH5-SMI25Y1],SMI_PHC[OrgID],Details!$C18,SMI_PHC[Rel_D],Control!$B$7)</f>
        <v>19</v>
      </c>
      <c r="AL18" s="227">
        <f t="shared" si="2"/>
        <v>0.36538461538461536</v>
      </c>
    </row>
    <row r="19" spans="2:38" x14ac:dyDescent="0.25">
      <c r="B19" s="22" t="s">
        <v>79</v>
      </c>
      <c r="C19" s="11" t="s">
        <v>78</v>
      </c>
      <c r="D19" s="11" t="s">
        <v>78</v>
      </c>
      <c r="E19" s="164">
        <f>SUM(E14:E18)</f>
        <v>38032</v>
      </c>
      <c r="F19" s="11">
        <f>SUM(F14:F18)</f>
        <v>502</v>
      </c>
      <c r="K19" s="159">
        <f>SUM(K14:K18)</f>
        <v>329</v>
      </c>
      <c r="L19" s="250">
        <f>IFERROR(K19/F19, "-")</f>
        <v>0.65537848605577687</v>
      </c>
      <c r="M19" s="142" t="e">
        <f>SUM(M14:M18)</f>
        <v>#REF!</v>
      </c>
      <c r="N19" s="144" t="str">
        <f t="shared" si="14"/>
        <v>-</v>
      </c>
      <c r="O19" s="130">
        <f>SUM(O14:O18)</f>
        <v>441</v>
      </c>
      <c r="P19" s="131">
        <f t="shared" ref="P19:V19" si="24">SUM(P14:P18)</f>
        <v>437</v>
      </c>
      <c r="Q19" s="131">
        <f t="shared" si="24"/>
        <v>402</v>
      </c>
      <c r="R19" s="131">
        <f t="shared" si="24"/>
        <v>450</v>
      </c>
      <c r="S19" s="131">
        <f t="shared" si="24"/>
        <v>395</v>
      </c>
      <c r="T19" s="131">
        <f t="shared" si="24"/>
        <v>456</v>
      </c>
      <c r="U19" s="131">
        <f t="shared" si="24"/>
        <v>424</v>
      </c>
      <c r="V19" s="131">
        <f t="shared" si="24"/>
        <v>376</v>
      </c>
      <c r="W19" s="132">
        <f>SUM(W14:W18)</f>
        <v>381</v>
      </c>
      <c r="X19" s="264">
        <f t="shared" si="16"/>
        <v>0.87848605577689243</v>
      </c>
      <c r="Y19" s="265">
        <f t="shared" si="17"/>
        <v>0.87051792828685259</v>
      </c>
      <c r="Z19" s="265">
        <f>IFERROR(Q13/F13, "-")</f>
        <v>0.84696016771488469</v>
      </c>
      <c r="AA19" s="265">
        <f>IFERROR(R19/F19, "-")</f>
        <v>0.89641434262948205</v>
      </c>
      <c r="AB19" s="265">
        <f t="shared" si="19"/>
        <v>0.78685258964143423</v>
      </c>
      <c r="AC19" s="265">
        <f t="shared" si="20"/>
        <v>0.9083665338645418</v>
      </c>
      <c r="AD19" s="265">
        <f t="shared" si="21"/>
        <v>0.84462151394422313</v>
      </c>
      <c r="AE19" s="265">
        <f t="shared" si="22"/>
        <v>0.74900398406374502</v>
      </c>
      <c r="AF19" s="266">
        <f t="shared" si="23"/>
        <v>0.75896414342629481</v>
      </c>
      <c r="AG19" s="267">
        <f>SUM(AG14:AG18)</f>
        <v>350</v>
      </c>
      <c r="AH19" s="268">
        <f t="shared" si="0"/>
        <v>0.6972111553784861</v>
      </c>
      <c r="AI19" s="267">
        <f>SUM(AI14:AI18)</f>
        <v>329</v>
      </c>
      <c r="AJ19" s="268">
        <f t="shared" si="1"/>
        <v>0.65537848605577687</v>
      </c>
      <c r="AK19" s="11">
        <f>SUM(AK14:AK18)</f>
        <v>173</v>
      </c>
      <c r="AL19" s="226">
        <f t="shared" si="2"/>
        <v>0.34462151394422313</v>
      </c>
    </row>
    <row r="20" spans="2:38" x14ac:dyDescent="0.25">
      <c r="B20" s="21" t="s">
        <v>50</v>
      </c>
      <c r="C20" t="s">
        <v>33</v>
      </c>
      <c r="D20" t="s">
        <v>80</v>
      </c>
      <c r="E20" s="163">
        <f>SUMIFS(SMI_PHC[00-00],SMI_PHC[OrgID],Details!$C20,SMI_PHC[Rel_D],Control!$B$7)</f>
        <v>9774</v>
      </c>
      <c r="F20">
        <f>SUMIFS(SMI_PHC[MH5-SMI000],SMI_PHC[OrgID],Details!$C20,SMI_PHC[Rel_D],Control!$B$7)</f>
        <v>152</v>
      </c>
      <c r="K20" s="158">
        <f>SUMIFS(SMI_PHC[MH5-SMI24aY1],SMI_PHC[OrgID],Details!$C20,SMI_PHC[Rel_D],Control!$B$7)</f>
        <v>109</v>
      </c>
      <c r="L20" s="249">
        <f>IFERROR(K20/F20,"-")</f>
        <v>0.71710526315789469</v>
      </c>
      <c r="M20" s="140" t="e">
        <f>SUMIFS(#REF!,#REF!,Details!C20,#REF!,Control!$B$7)</f>
        <v>#REF!</v>
      </c>
      <c r="N20" s="141" t="str">
        <f t="shared" si="14"/>
        <v>-</v>
      </c>
      <c r="O20" s="127">
        <f>SUMIFS(SMI_PHC[MH5-SMI11Y],SMI_PHC[OrgID],Details!$C20,SMI_PHC[Rel_D],Control!$B$7)</f>
        <v>149</v>
      </c>
      <c r="P20" s="128">
        <f>SUMIFS(SMI_PHC[MH5-SMI14Y],SMI_PHC[OrgID],Details!$C20,SMI_PHC[Rel_D],Control!$B$7)</f>
        <v>146</v>
      </c>
      <c r="Q20" s="128">
        <f>SUMIFS(SMI_PHC[MH5-SMI17Y],SMI_PHC[OrgID],Details!$C20,SMI_PHC[Rel_D],Control!$B$7)</f>
        <v>147</v>
      </c>
      <c r="R20" s="128">
        <f>SUMIFS(SMI_PHC[MH5-SMI19Y],SMI_PHC[OrgID],Details!$C20,SMI_PHC[Rel_D],Control!$B$7)</f>
        <v>148</v>
      </c>
      <c r="S20" s="128">
        <f>SUMIFS(SMI_PHC[MH5-SMI22Y],SMI_PHC[OrgID],Details!$C20,SMI_PHC[Rel_D],Control!$B$7)</f>
        <v>117</v>
      </c>
      <c r="T20" s="128">
        <f>SUMIFS(SMI_PHC[MH5-SMI23Y],SMI_PHC[OrgID],Details!$C20,SMI_PHC[Rel_D],Control!$B$7)</f>
        <v>137</v>
      </c>
      <c r="U20" s="128">
        <f>SUMIFS(SMI_PHC[MH5-SMI08Y],SMI_PHC[OrgID],Details!$C20,SMI_PHC[Rel_D],Control!$B$7)</f>
        <v>144</v>
      </c>
      <c r="V20" s="128">
        <f>SUMIFS(SMI_PHC[MH5-SMI09Y],SMI_PHC[OrgID],Details!$C20,SMI_PHC[Rel_D],Control!$B$7)</f>
        <v>138</v>
      </c>
      <c r="W20" s="129">
        <f>SUMIFS(SMI_PHC[MH5-SMI20Y],SMI_PHC[OrgID],Details!$C20,SMI_PHC[Rel_D],Control!$B$7)</f>
        <v>144</v>
      </c>
      <c r="X20" s="258">
        <f t="shared" si="16"/>
        <v>0.98026315789473684</v>
      </c>
      <c r="Y20" s="259">
        <f t="shared" si="17"/>
        <v>0.96052631578947367</v>
      </c>
      <c r="Z20" s="259">
        <f>IFERROR(Q20/F20, "-")</f>
        <v>0.96710526315789469</v>
      </c>
      <c r="AA20" s="259">
        <f>IFERROR(R20/F20, " - ")</f>
        <v>0.97368421052631582</v>
      </c>
      <c r="AB20" s="259">
        <f t="shared" si="19"/>
        <v>0.76973684210526316</v>
      </c>
      <c r="AC20" s="259">
        <f t="shared" si="20"/>
        <v>0.90131578947368418</v>
      </c>
      <c r="AD20" s="259">
        <f t="shared" si="21"/>
        <v>0.94736842105263153</v>
      </c>
      <c r="AE20" s="259">
        <f t="shared" si="22"/>
        <v>0.90789473684210531</v>
      </c>
      <c r="AF20" s="260">
        <f t="shared" si="23"/>
        <v>0.94736842105263153</v>
      </c>
      <c r="AG20" s="245">
        <f>SUMIFS(SMI_PHC[MH5-SMI24aY],SMI_PHC[OrgID],Details!$C20,SMI_PHC[Rel_D],Control!$B$7)</f>
        <v>113</v>
      </c>
      <c r="AH20" s="263">
        <f t="shared" si="0"/>
        <v>0.74342105263157898</v>
      </c>
      <c r="AI20" s="282">
        <f>SUMIFS(SMI_PHC[MH5-SMI24aY1],SMI_PHC[OrgID],Details!$C20,SMI_PHC[Rel_D],Control!$B$7)</f>
        <v>109</v>
      </c>
      <c r="AJ20" s="263">
        <f t="shared" si="1"/>
        <v>0.71710526315789469</v>
      </c>
      <c r="AK20">
        <f>SUMIFS(SMI_PHC[MH5-SMI25Y1],SMI_PHC[OrgID],Details!$C20,SMI_PHC[Rel_D],Control!$B$7)</f>
        <v>43</v>
      </c>
      <c r="AL20" s="227">
        <f t="shared" si="2"/>
        <v>0.28289473684210525</v>
      </c>
    </row>
    <row r="21" spans="2:38" x14ac:dyDescent="0.25">
      <c r="B21" s="21" t="s">
        <v>51</v>
      </c>
      <c r="C21" t="s">
        <v>5</v>
      </c>
      <c r="D21" t="s">
        <v>80</v>
      </c>
      <c r="E21" s="163">
        <f>SUMIFS(SMI_PHC[00-00],SMI_PHC[OrgID],Details!$C21,SMI_PHC[Rel_D],Control!$B$7)</f>
        <v>11059</v>
      </c>
      <c r="F21">
        <f>SUMIFS(SMI_PHC[MH5-SMI000],SMI_PHC[OrgID],Details!$C21,SMI_PHC[Rel_D],Control!$B$7)</f>
        <v>122</v>
      </c>
      <c r="K21" s="158">
        <f>SUMIFS(SMI_PHC[MH5-SMI24aY1],SMI_PHC[OrgID],Details!$C21,SMI_PHC[Rel_D],Control!$B$7)</f>
        <v>88</v>
      </c>
      <c r="L21" s="249">
        <f>IFERROR(K21/F21,"-")</f>
        <v>0.72131147540983609</v>
      </c>
      <c r="M21" s="140" t="e">
        <f>SUMIFS(#REF!,#REF!,Details!C21,#REF!,Control!$B$7)</f>
        <v>#REF!</v>
      </c>
      <c r="N21" s="141" t="str">
        <f t="shared" si="14"/>
        <v>-</v>
      </c>
      <c r="O21" s="127">
        <f>SUMIFS(SMI_PHC[MH5-SMI11Y],SMI_PHC[OrgID],Details!$C21,SMI_PHC[Rel_D],Control!$B$7)</f>
        <v>115</v>
      </c>
      <c r="P21" s="128">
        <f>SUMIFS(SMI_PHC[MH5-SMI14Y],SMI_PHC[OrgID],Details!$C21,SMI_PHC[Rel_D],Control!$B$7)</f>
        <v>115</v>
      </c>
      <c r="Q21" s="128">
        <f>SUMIFS(SMI_PHC[MH5-SMI17Y],SMI_PHC[OrgID],Details!$C21,SMI_PHC[Rel_D],Control!$B$7)</f>
        <v>113</v>
      </c>
      <c r="R21" s="128">
        <f>SUMIFS(SMI_PHC[MH5-SMI19Y],SMI_PHC[OrgID],Details!$C21,SMI_PHC[Rel_D],Control!$B$7)</f>
        <v>117</v>
      </c>
      <c r="S21" s="128">
        <f>SUMIFS(SMI_PHC[MH5-SMI22Y],SMI_PHC[OrgID],Details!$C21,SMI_PHC[Rel_D],Control!$B$7)</f>
        <v>98</v>
      </c>
      <c r="T21" s="128">
        <f>SUMIFS(SMI_PHC[MH5-SMI23Y],SMI_PHC[OrgID],Details!$C21,SMI_PHC[Rel_D],Control!$B$7)</f>
        <v>113</v>
      </c>
      <c r="U21" s="128">
        <f>SUMIFS(SMI_PHC[MH5-SMI08Y],SMI_PHC[OrgID],Details!$C21,SMI_PHC[Rel_D],Control!$B$7)</f>
        <v>108</v>
      </c>
      <c r="V21" s="128">
        <f>SUMIFS(SMI_PHC[MH5-SMI09Y],SMI_PHC[OrgID],Details!$C21,SMI_PHC[Rel_D],Control!$B$7)</f>
        <v>116</v>
      </c>
      <c r="W21" s="129">
        <f>SUMIFS(SMI_PHC[MH5-SMI20Y],SMI_PHC[OrgID],Details!$C21,SMI_PHC[Rel_D],Control!$B$7)</f>
        <v>116</v>
      </c>
      <c r="X21" s="258">
        <f t="shared" si="16"/>
        <v>0.94262295081967218</v>
      </c>
      <c r="Y21" s="259">
        <f t="shared" si="17"/>
        <v>0.94262295081967218</v>
      </c>
      <c r="Z21" s="259">
        <f>IFERROR(Q21/F21, "-")</f>
        <v>0.92622950819672134</v>
      </c>
      <c r="AA21" s="259">
        <f>IFERROR(R21/F21, " - ")</f>
        <v>0.95901639344262291</v>
      </c>
      <c r="AB21" s="259">
        <f t="shared" si="19"/>
        <v>0.80327868852459017</v>
      </c>
      <c r="AC21" s="259">
        <f t="shared" si="20"/>
        <v>0.92622950819672134</v>
      </c>
      <c r="AD21" s="259">
        <f t="shared" si="21"/>
        <v>0.88524590163934425</v>
      </c>
      <c r="AE21" s="259">
        <f t="shared" si="22"/>
        <v>0.95081967213114749</v>
      </c>
      <c r="AF21" s="260">
        <f t="shared" si="23"/>
        <v>0.95081967213114749</v>
      </c>
      <c r="AG21" s="245">
        <f>SUMIFS(SMI_PHC[MH5-SMI24aY],SMI_PHC[OrgID],Details!$C21,SMI_PHC[Rel_D],Control!$B$7)</f>
        <v>92</v>
      </c>
      <c r="AH21" s="263">
        <f t="shared" si="0"/>
        <v>0.75409836065573765</v>
      </c>
      <c r="AI21" s="282">
        <f>SUMIFS(SMI_PHC[MH5-SMI24aY1],SMI_PHC[OrgID],Details!$C21,SMI_PHC[Rel_D],Control!$B$7)</f>
        <v>88</v>
      </c>
      <c r="AJ21" s="263">
        <f t="shared" si="1"/>
        <v>0.72131147540983609</v>
      </c>
      <c r="AK21">
        <f>SUMIFS(SMI_PHC[MH5-SMI25Y1],SMI_PHC[OrgID],Details!$C21,SMI_PHC[Rel_D],Control!$B$7)</f>
        <v>34</v>
      </c>
      <c r="AL21" s="227">
        <f t="shared" si="2"/>
        <v>0.27868852459016391</v>
      </c>
    </row>
    <row r="22" spans="2:38" x14ac:dyDescent="0.25">
      <c r="B22" s="21" t="s">
        <v>197</v>
      </c>
      <c r="C22" t="s">
        <v>52</v>
      </c>
      <c r="D22" t="s">
        <v>80</v>
      </c>
      <c r="E22" s="163">
        <f>IF(COUNTIFS(SMI_PHC!$A:$A,Control!$B$7,SMI_PHC!$B:$B,Details!$C22)=0, "-",SUMIFS(SMI_PHC[00-00],SMI_PHC[OrgID],Details!$C22,SMI_PHC[Rel_D],Control!$B$7))</f>
        <v>0</v>
      </c>
      <c r="F22">
        <f>IF(COUNTIFS(SMI_PHC!$A:$A,Control!$B$7,SMI_PHC!$B:$B,Details!$C22)=0, "-",SUMIFS(SMI_PHC[MH5-SMI000],SMI_PHC[OrgID],Details!$C22,SMI_PHC[Rel_D],Control!$B$7))</f>
        <v>135</v>
      </c>
      <c r="K22" s="158">
        <f>IF(COUNTIFS(SMI_PHC!$A:$A,Control!$B$7,SMI_PHC!$B:$B,Details!$C22)=0, "-",SUMIFS(SMI_PHC[MH5-SMI24aY1],SMI_PHC[OrgID],Details!$C22,SMI_PHC[Rel_D],Control!$B$7))</f>
        <v>61</v>
      </c>
      <c r="L22" s="249">
        <f>IFERROR(K22/F22,"-")</f>
        <v>0.45185185185185184</v>
      </c>
      <c r="M22" s="140" t="e">
        <f>SUMIFS(#REF!,#REF!,Details!C22,#REF!,Control!$B$7)</f>
        <v>#REF!</v>
      </c>
      <c r="N22" s="156" t="str">
        <f t="shared" si="14"/>
        <v>-</v>
      </c>
      <c r="O22" s="127">
        <f>IF(COUNTIFS(SMI_PHC!$A:$A,Control!$B$7,SMI_PHC!$B:$B,Details!$C22)=0, "-",SUMIFS(SMI_PHC[MH5-SMI11Y],SMI_PHC[OrgID],Details!$C22,SMI_PHC[Rel_D],Control!$B$7))</f>
        <v>113</v>
      </c>
      <c r="P22" s="128">
        <f>IF(COUNTIFS(SMI_PHC!$A:$A,Control!$B$7,SMI_PHC!$B:$B,Details!$C22)=0, "-",SUMIFS(SMI_PHC[MH5-SMI14Y],SMI_PHC[OrgID],Details!$C22,SMI_PHC[Rel_D],Control!$B$7))</f>
        <v>110</v>
      </c>
      <c r="Q22" s="128">
        <f>IF(COUNTIFS(SMI_PHC!$A:$A,Control!$B$7,SMI_PHC!$B:$B,Details!$C22)=0, "-",SUMIFS(SMI_PHC[MH5-SMI17Y],SMI_PHC[OrgID],Details!$C22,SMI_PHC[Rel_D],Control!$B$7))</f>
        <v>98</v>
      </c>
      <c r="R22" s="128">
        <f>IF(COUNTIFS(SMI_PHC!$A:$A,Control!$B$7,SMI_PHC!$B:$B,Details!$C22)=0, "-",SUMIFS(SMI_PHC[MH5-SMI19Y],SMI_PHC[OrgID],Details!$C22,SMI_PHC[Rel_D],Control!$B$7))</f>
        <v>117</v>
      </c>
      <c r="S22" s="128">
        <f>IF(COUNTIFS(SMI_PHC!$A:$A,Control!$B$7,SMI_PHC!$B:$B,Details!$C22)=0, "-",SUMIFS(SMI_PHC[MH5-SMI22Y],SMI_PHC[OrgID],Details!$C22,SMI_PHC[Rel_D],Control!$B$7))</f>
        <v>95</v>
      </c>
      <c r="T22" s="128">
        <f>IF(COUNTIFS(SMI_PHC!$A:$A,Control!$B$7,SMI_PHC!$B:$B,Details!$C22)=0, "-",SUMIFS(SMI_PHC[MH5-SMI23Y],SMI_PHC[OrgID],Details!$C22,SMI_PHC[Rel_D],Control!$B$7))</f>
        <v>103</v>
      </c>
      <c r="U22" s="128">
        <f>IF(COUNTIFS(SMI_PHC!$A:$A,Control!$B$7,SMI_PHC!$B:$B,Details!$C22)=0, "-",SUMIFS(SMI_PHC[MH5-SMI08Y],SMI_PHC[OrgID],Details!$C22,SMI_PHC[Rel_D],Control!$B$7))</f>
        <v>87</v>
      </c>
      <c r="V22" s="128">
        <f>IF(COUNTIFS(SMI_PHC!$A:$A,Control!$B$7,SMI_PHC!$B:$B,Details!$C22)=0, "-",SUMIFS(SMI_PHC[MH5-SMI09Y],SMI_PHC[OrgID],Details!$C22,SMI_PHC[Rel_D],Control!$B$7))</f>
        <v>82</v>
      </c>
      <c r="W22" s="129">
        <f>IF(COUNTIFS(SMI_PHC!$A:$A,Control!$B$7,SMI_PHC!$B:$B,Details!$C22)=0, "-",SUMIFS(SMI_PHC[MH5-SMI20Y],SMI_PHC[OrgID],Details!$C22,SMI_PHC[Rel_D],Control!$B$7))</f>
        <v>84</v>
      </c>
      <c r="X22" s="258">
        <f t="shared" si="16"/>
        <v>0.83703703703703702</v>
      </c>
      <c r="Y22" s="259">
        <f t="shared" si="17"/>
        <v>0.81481481481481477</v>
      </c>
      <c r="Z22" s="259">
        <f>IFERROR(Q22/F22, "-")</f>
        <v>0.72592592592592597</v>
      </c>
      <c r="AA22" s="259">
        <f>IFERROR(R22/F22, " - ")</f>
        <v>0.8666666666666667</v>
      </c>
      <c r="AB22" s="259">
        <f t="shared" si="19"/>
        <v>0.70370370370370372</v>
      </c>
      <c r="AC22" s="259">
        <f t="shared" si="20"/>
        <v>0.76296296296296295</v>
      </c>
      <c r="AD22" s="259">
        <f t="shared" si="21"/>
        <v>0.64444444444444449</v>
      </c>
      <c r="AE22" s="259">
        <f t="shared" si="22"/>
        <v>0.6074074074074074</v>
      </c>
      <c r="AF22" s="260">
        <f t="shared" si="23"/>
        <v>0.62222222222222223</v>
      </c>
      <c r="AG22" s="245">
        <f>SUMIFS(SMI_PHC[MH5-SMI24aY],SMI_PHC[OrgID],Details!$C22,SMI_PHC[Rel_D],Control!$B$7)</f>
        <v>79</v>
      </c>
      <c r="AH22" s="263">
        <f t="shared" si="0"/>
        <v>0.58518518518518514</v>
      </c>
      <c r="AI22" s="282">
        <f>SUMIFS(SMI_PHC[MH5-SMI24aY1],SMI_PHC[OrgID],Details!$C22,SMI_PHC[Rel_D],Control!$B$7)</f>
        <v>61</v>
      </c>
      <c r="AJ22" s="263">
        <f t="shared" si="1"/>
        <v>0.45185185185185184</v>
      </c>
      <c r="AK22">
        <f>SUMIFS(SMI_PHC[MH5-SMI25Y1],SMI_PHC[OrgID],Details!$C22,SMI_PHC[Rel_D],Control!$B$7)</f>
        <v>74</v>
      </c>
      <c r="AL22" s="227">
        <f t="shared" si="2"/>
        <v>0.54814814814814816</v>
      </c>
    </row>
    <row r="23" spans="2:38" x14ac:dyDescent="0.25">
      <c r="B23" s="23" t="s">
        <v>81</v>
      </c>
      <c r="C23" s="12" t="s">
        <v>80</v>
      </c>
      <c r="D23" s="12" t="s">
        <v>80</v>
      </c>
      <c r="E23" s="165">
        <f>SUM(E20:E22)</f>
        <v>20833</v>
      </c>
      <c r="F23" s="12">
        <f>SUM(F20:F22)</f>
        <v>409</v>
      </c>
      <c r="K23" s="160">
        <f>SUM(K20:K22)</f>
        <v>258</v>
      </c>
      <c r="L23" s="251">
        <f>IFERROR(K23/F23, "-")</f>
        <v>0.63080684596577019</v>
      </c>
      <c r="M23" s="145" t="e">
        <f>SUM(M20:M22)</f>
        <v>#REF!</v>
      </c>
      <c r="N23" s="146" t="str">
        <f t="shared" si="14"/>
        <v>-</v>
      </c>
      <c r="O23" s="133">
        <f t="shared" ref="O23:W23" si="25">SUM(O20:O22)</f>
        <v>377</v>
      </c>
      <c r="P23" s="134">
        <f t="shared" si="25"/>
        <v>371</v>
      </c>
      <c r="Q23" s="134">
        <f t="shared" si="25"/>
        <v>358</v>
      </c>
      <c r="R23" s="134">
        <f t="shared" si="25"/>
        <v>382</v>
      </c>
      <c r="S23" s="134">
        <f t="shared" si="25"/>
        <v>310</v>
      </c>
      <c r="T23" s="134">
        <f t="shared" si="25"/>
        <v>353</v>
      </c>
      <c r="U23" s="134">
        <f t="shared" si="25"/>
        <v>339</v>
      </c>
      <c r="V23" s="134">
        <f t="shared" si="25"/>
        <v>336</v>
      </c>
      <c r="W23" s="135">
        <f t="shared" si="25"/>
        <v>344</v>
      </c>
      <c r="X23" s="269">
        <f t="shared" si="16"/>
        <v>0.92176039119804398</v>
      </c>
      <c r="Y23" s="270">
        <f t="shared" si="17"/>
        <v>0.90709046454767728</v>
      </c>
      <c r="Z23" s="270">
        <f>IFERROR(Q23/F23, "-")</f>
        <v>0.87530562347188268</v>
      </c>
      <c r="AA23" s="270">
        <f>IFERROR(R23/F23, "-")</f>
        <v>0.93398533007334961</v>
      </c>
      <c r="AB23" s="270">
        <f t="shared" si="19"/>
        <v>0.75794621026894871</v>
      </c>
      <c r="AC23" s="270">
        <f t="shared" si="20"/>
        <v>0.86308068459657705</v>
      </c>
      <c r="AD23" s="270">
        <f t="shared" si="21"/>
        <v>0.82885085574572126</v>
      </c>
      <c r="AE23" s="270">
        <f t="shared" si="22"/>
        <v>0.82151589242053791</v>
      </c>
      <c r="AF23" s="271">
        <f t="shared" si="23"/>
        <v>0.84107579462102688</v>
      </c>
      <c r="AG23" s="272">
        <f>SUM(AG20:AG22)</f>
        <v>284</v>
      </c>
      <c r="AH23" s="273">
        <f t="shared" si="0"/>
        <v>0.69437652811735939</v>
      </c>
      <c r="AI23" s="272">
        <f>SUM(AI20:AI22)</f>
        <v>258</v>
      </c>
      <c r="AJ23" s="268">
        <f t="shared" si="1"/>
        <v>0.63080684596577019</v>
      </c>
      <c r="AK23" s="12">
        <f>SUM(AK20:AK22)</f>
        <v>151</v>
      </c>
      <c r="AL23" s="228">
        <f t="shared" si="2"/>
        <v>0.36919315403422981</v>
      </c>
    </row>
    <row r="24" spans="2:38" x14ac:dyDescent="0.25">
      <c r="B24" s="21" t="s">
        <v>53</v>
      </c>
      <c r="C24" t="s">
        <v>4</v>
      </c>
      <c r="D24" t="s">
        <v>82</v>
      </c>
      <c r="E24" s="163">
        <f>SUMIFS(SMI_PHC[00-00],SMI_PHC[OrgID],Details!$C24,SMI_PHC[Rel_D],Control!$B$7)</f>
        <v>14350</v>
      </c>
      <c r="F24">
        <f>SUMIFS(SMI_PHC[MH5-SMI000],SMI_PHC[OrgID],Details!$C24,SMI_PHC[Rel_D],Control!$B$7)</f>
        <v>183</v>
      </c>
      <c r="K24" s="158">
        <f>SUMIFS(SMI_PHC[MH5-SMI24aY1],SMI_PHC[OrgID],Details!$C24,SMI_PHC[Rel_D],Control!$B$7)</f>
        <v>79</v>
      </c>
      <c r="L24" s="249">
        <f>IFERROR(K24/F24,"-")</f>
        <v>0.43169398907103823</v>
      </c>
      <c r="M24" s="140" t="e">
        <f>SUMIFS(#REF!,#REF!,Details!C24,#REF!,Control!$B$7)</f>
        <v>#REF!</v>
      </c>
      <c r="N24" s="141" t="str">
        <f t="shared" si="14"/>
        <v>-</v>
      </c>
      <c r="O24" s="127">
        <f>SUMIFS(SMI_PHC[MH5-SMI11Y],SMI_PHC[OrgID],Details!$C24,SMI_PHC[Rel_D],Control!$B$7)</f>
        <v>122</v>
      </c>
      <c r="P24" s="128">
        <f>SUMIFS(SMI_PHC[MH5-SMI14Y],SMI_PHC[OrgID],Details!$C24,SMI_PHC[Rel_D],Control!$B$7)</f>
        <v>137</v>
      </c>
      <c r="Q24" s="128">
        <f>SUMIFS(SMI_PHC[MH5-SMI17Y],SMI_PHC[OrgID],Details!$C24,SMI_PHC[Rel_D],Control!$B$7)</f>
        <v>138</v>
      </c>
      <c r="R24" s="128">
        <f>SUMIFS(SMI_PHC[MH5-SMI19Y],SMI_PHC[OrgID],Details!$C24,SMI_PHC[Rel_D],Control!$B$7)</f>
        <v>137</v>
      </c>
      <c r="S24" s="128">
        <f>SUMIFS(SMI_PHC[MH5-SMI22Y],SMI_PHC[OrgID],Details!$C24,SMI_PHC[Rel_D],Control!$B$7)</f>
        <v>135</v>
      </c>
      <c r="T24" s="128">
        <f>SUMIFS(SMI_PHC[MH5-SMI23Y],SMI_PHC[OrgID],Details!$C24,SMI_PHC[Rel_D],Control!$B$7)</f>
        <v>139</v>
      </c>
      <c r="U24" s="128">
        <f>SUMIFS(SMI_PHC[MH5-SMI08Y],SMI_PHC[OrgID],Details!$C24,SMI_PHC[Rel_D],Control!$B$7)</f>
        <v>152</v>
      </c>
      <c r="V24" s="128">
        <f>SUMIFS(SMI_PHC[MH5-SMI09Y],SMI_PHC[OrgID],Details!$C24,SMI_PHC[Rel_D],Control!$B$7)</f>
        <v>101</v>
      </c>
      <c r="W24" s="129">
        <f>SUMIFS(SMI_PHC[MH5-SMI20Y],SMI_PHC[OrgID],Details!$C24,SMI_PHC[Rel_D],Control!$B$7)</f>
        <v>113</v>
      </c>
      <c r="X24" s="258">
        <f t="shared" si="16"/>
        <v>0.66666666666666663</v>
      </c>
      <c r="Y24" s="259">
        <f t="shared" si="17"/>
        <v>0.74863387978142082</v>
      </c>
      <c r="Z24" s="259">
        <f>IFERROR(Q24/F24, "-")</f>
        <v>0.75409836065573765</v>
      </c>
      <c r="AA24" s="259">
        <f>IFERROR(R24/F24, " - ")</f>
        <v>0.74863387978142082</v>
      </c>
      <c r="AB24" s="259">
        <f t="shared" si="19"/>
        <v>0.73770491803278693</v>
      </c>
      <c r="AC24" s="259">
        <f t="shared" si="20"/>
        <v>0.7595628415300546</v>
      </c>
      <c r="AD24" s="259">
        <f t="shared" si="21"/>
        <v>0.8306010928961749</v>
      </c>
      <c r="AE24" s="259">
        <f t="shared" si="22"/>
        <v>0.55191256830601088</v>
      </c>
      <c r="AF24" s="260">
        <f t="shared" si="23"/>
        <v>0.61748633879781423</v>
      </c>
      <c r="AG24" s="245">
        <f>SUMIFS(SMI_PHC[MH5-SMI24aY],SMI_PHC[OrgID],Details!$C24,SMI_PHC[Rel_D],Control!$B$7)</f>
        <v>94</v>
      </c>
      <c r="AH24" s="263">
        <f t="shared" si="0"/>
        <v>0.51366120218579236</v>
      </c>
      <c r="AI24" s="282">
        <f>SUMIFS(SMI_PHC[MH5-SMI24aY1],SMI_PHC[OrgID],Details!$C24,SMI_PHC[Rel_D],Control!$B$7)</f>
        <v>79</v>
      </c>
      <c r="AJ24" s="263">
        <f t="shared" si="1"/>
        <v>0.43169398907103823</v>
      </c>
      <c r="AK24">
        <f>SUMIFS(SMI_PHC[MH5-SMI25Y1],SMI_PHC[OrgID],Details!$C24,SMI_PHC[Rel_D],Control!$B$7)</f>
        <v>104</v>
      </c>
      <c r="AL24" s="227">
        <f t="shared" si="2"/>
        <v>0.56830601092896171</v>
      </c>
    </row>
    <row r="25" spans="2:38" x14ac:dyDescent="0.25">
      <c r="B25" s="21" t="s">
        <v>204</v>
      </c>
      <c r="C25" t="s">
        <v>32</v>
      </c>
      <c r="D25" t="s">
        <v>82</v>
      </c>
      <c r="E25" s="163">
        <f>SUMIFS(SMI_PHC[00-00],SMI_PHC[OrgID],Details!$C25,SMI_PHC[Rel_D],Control!$B$7)</f>
        <v>10497</v>
      </c>
      <c r="F25">
        <f>SUMIFS(SMI_PHC[MH5-SMI000],SMI_PHC[OrgID],Details!$C25,SMI_PHC[Rel_D],Control!$B$7)</f>
        <v>106</v>
      </c>
      <c r="K25" s="158">
        <f>SUMIFS(SMI_PHC[MH5-SMI24aY1],SMI_PHC[OrgID],Details!$C25,SMI_PHC[Rel_D],Control!$B$7)</f>
        <v>32</v>
      </c>
      <c r="L25" s="249">
        <f t="shared" ref="L25:L30" si="26">IFERROR(K25/F25,"-")</f>
        <v>0.30188679245283018</v>
      </c>
      <c r="M25" s="140" t="e">
        <f>SUMIFS(#REF!,#REF!,Details!C25,#REF!,Control!$B$7)</f>
        <v>#REF!</v>
      </c>
      <c r="N25" s="141" t="str">
        <f t="shared" ref="N25:N30" si="27">IFERROR(M25/F25, "-")</f>
        <v>-</v>
      </c>
      <c r="O25" s="127">
        <f>SUMIFS(SMI_PHC[MH5-SMI11Y],SMI_PHC[OrgID],Details!$C25,SMI_PHC[Rel_D],Control!$B$7)</f>
        <v>72</v>
      </c>
      <c r="P25" s="128">
        <f>SUMIFS(SMI_PHC[MH5-SMI14Y],SMI_PHC[OrgID],Details!$C25,SMI_PHC[Rel_D],Control!$B$7)</f>
        <v>67</v>
      </c>
      <c r="Q25" s="128">
        <f>SUMIFS(SMI_PHC[MH5-SMI17Y],SMI_PHC[OrgID],Details!$C25,SMI_PHC[Rel_D],Control!$B$7)</f>
        <v>70</v>
      </c>
      <c r="R25" s="128">
        <f>SUMIFS(SMI_PHC[MH5-SMI19Y],SMI_PHC[OrgID],Details!$C25,SMI_PHC[Rel_D],Control!$B$7)</f>
        <v>66</v>
      </c>
      <c r="S25" s="128">
        <f>SUMIFS(SMI_PHC[MH5-SMI22Y],SMI_PHC[OrgID],Details!$C25,SMI_PHC[Rel_D],Control!$B$7)</f>
        <v>68</v>
      </c>
      <c r="T25" s="128">
        <f>SUMIFS(SMI_PHC[MH5-SMI23Y],SMI_PHC[OrgID],Details!$C25,SMI_PHC[Rel_D],Control!$B$7)</f>
        <v>68</v>
      </c>
      <c r="U25" s="128">
        <f>SUMIFS(SMI_PHC[MH5-SMI08Y],SMI_PHC[OrgID],Details!$C25,SMI_PHC[Rel_D],Control!$B$7)</f>
        <v>64</v>
      </c>
      <c r="V25" s="128">
        <f>SUMIFS(SMI_PHC[MH5-SMI09Y],SMI_PHC[OrgID],Details!$C25,SMI_PHC[Rel_D],Control!$B$7)</f>
        <v>50</v>
      </c>
      <c r="W25" s="129">
        <f>SUMIFS(SMI_PHC[MH5-SMI20Y],SMI_PHC[OrgID],Details!$C25,SMI_PHC[Rel_D],Control!$B$7)</f>
        <v>50</v>
      </c>
      <c r="X25" s="258">
        <f t="shared" ref="X25:X30" si="28">IFERROR(O25/F25, "-")</f>
        <v>0.67924528301886788</v>
      </c>
      <c r="Y25" s="259">
        <f t="shared" ref="Y25:Y30" si="29">IFERROR(P25/F25, "-")</f>
        <v>0.63207547169811318</v>
      </c>
      <c r="Z25" s="259">
        <f t="shared" ref="Z25:Z30" si="30">IFERROR(Q25/F25, "-")</f>
        <v>0.660377358490566</v>
      </c>
      <c r="AA25" s="259">
        <f t="shared" ref="AA25:AA30" si="31">IFERROR(R25/F25, " - ")</f>
        <v>0.62264150943396224</v>
      </c>
      <c r="AB25" s="259">
        <f t="shared" ref="AB25:AB30" si="32">IFERROR(S25/F25, "-")</f>
        <v>0.64150943396226412</v>
      </c>
      <c r="AC25" s="259">
        <f t="shared" ref="AC25:AC30" si="33">IFERROR(T25/F25, "-")</f>
        <v>0.64150943396226412</v>
      </c>
      <c r="AD25" s="259">
        <f t="shared" ref="AD25:AD30" si="34">IFERROR(U25/F25, "-")</f>
        <v>0.60377358490566035</v>
      </c>
      <c r="AE25" s="259">
        <f t="shared" ref="AE25:AE30" si="35">IFERROR(V25/F25, "-")</f>
        <v>0.47169811320754718</v>
      </c>
      <c r="AF25" s="260">
        <f t="shared" ref="AF25:AF30" si="36">IFERROR(W25/F25, "-")</f>
        <v>0.47169811320754718</v>
      </c>
      <c r="AG25" s="245">
        <f>SUMIFS(SMI_PHC[MH5-SMI24aY],SMI_PHC[OrgID],Details!$C25,SMI_PHC[Rel_D],Control!$B$7)</f>
        <v>43</v>
      </c>
      <c r="AH25" s="263">
        <f t="shared" si="0"/>
        <v>0.40566037735849059</v>
      </c>
      <c r="AI25" s="282">
        <f>SUMIFS(SMI_PHC[MH5-SMI24aY1],SMI_PHC[OrgID],Details!$C25,SMI_PHC[Rel_D],Control!$B$7)</f>
        <v>32</v>
      </c>
      <c r="AJ25" s="263">
        <f t="shared" si="1"/>
        <v>0.30188679245283018</v>
      </c>
      <c r="AK25">
        <f>SUMIFS(SMI_PHC[MH5-SMI25Y1],SMI_PHC[OrgID],Details!$C25,SMI_PHC[Rel_D],Control!$B$7)</f>
        <v>74</v>
      </c>
      <c r="AL25" s="227">
        <f t="shared" si="2"/>
        <v>0.69811320754716977</v>
      </c>
    </row>
    <row r="26" spans="2:38" x14ac:dyDescent="0.25">
      <c r="B26" s="21" t="s">
        <v>55</v>
      </c>
      <c r="C26" t="s">
        <v>23</v>
      </c>
      <c r="D26" t="s">
        <v>82</v>
      </c>
      <c r="E26" s="163">
        <f>SUMIFS(SMI_PHC[00-00],SMI_PHC[OrgID],Details!$C26,SMI_PHC[Rel_D],Control!$B$7)</f>
        <v>7132</v>
      </c>
      <c r="F26">
        <f>SUMIFS(SMI_PHC[MH5-SMI000],SMI_PHC[OrgID],Details!$C26,SMI_PHC[Rel_D],Control!$B$7)</f>
        <v>54</v>
      </c>
      <c r="K26" s="158">
        <f>SUMIFS(SMI_PHC[MH5-SMI24aY1],SMI_PHC[OrgID],Details!$C26,SMI_PHC[Rel_D],Control!$B$7)</f>
        <v>14</v>
      </c>
      <c r="L26" s="249">
        <f t="shared" si="26"/>
        <v>0.25925925925925924</v>
      </c>
      <c r="M26" s="140" t="e">
        <f>SUMIFS(#REF!,#REF!,Details!C26,#REF!,Control!$B$7)</f>
        <v>#REF!</v>
      </c>
      <c r="N26" s="141" t="str">
        <f t="shared" si="27"/>
        <v>-</v>
      </c>
      <c r="O26" s="127">
        <f>SUMIFS(SMI_PHC[MH5-SMI11Y],SMI_PHC[OrgID],Details!$C26,SMI_PHC[Rel_D],Control!$B$7)</f>
        <v>38</v>
      </c>
      <c r="P26" s="128">
        <f>SUMIFS(SMI_PHC[MH5-SMI14Y],SMI_PHC[OrgID],Details!$C26,SMI_PHC[Rel_D],Control!$B$7)</f>
        <v>40</v>
      </c>
      <c r="Q26" s="128">
        <f>SUMIFS(SMI_PHC[MH5-SMI17Y],SMI_PHC[OrgID],Details!$C26,SMI_PHC[Rel_D],Control!$B$7)</f>
        <v>41</v>
      </c>
      <c r="R26" s="128">
        <f>SUMIFS(SMI_PHC[MH5-SMI19Y],SMI_PHC[OrgID],Details!$C26,SMI_PHC[Rel_D],Control!$B$7)</f>
        <v>34</v>
      </c>
      <c r="S26" s="128">
        <f>SUMIFS(SMI_PHC[MH5-SMI22Y],SMI_PHC[OrgID],Details!$C26,SMI_PHC[Rel_D],Control!$B$7)</f>
        <v>34</v>
      </c>
      <c r="T26" s="128">
        <f>SUMIFS(SMI_PHC[MH5-SMI23Y],SMI_PHC[OrgID],Details!$C26,SMI_PHC[Rel_D],Control!$B$7)</f>
        <v>36</v>
      </c>
      <c r="U26" s="128">
        <f>SUMIFS(SMI_PHC[MH5-SMI08Y],SMI_PHC[OrgID],Details!$C26,SMI_PHC[Rel_D],Control!$B$7)</f>
        <v>23</v>
      </c>
      <c r="V26" s="128">
        <f>SUMIFS(SMI_PHC[MH5-SMI09Y],SMI_PHC[OrgID],Details!$C26,SMI_PHC[Rel_D],Control!$B$7)</f>
        <v>31</v>
      </c>
      <c r="W26" s="129">
        <f>SUMIFS(SMI_PHC[MH5-SMI20Y],SMI_PHC[OrgID],Details!$C26,SMI_PHC[Rel_D],Control!$B$7)</f>
        <v>30</v>
      </c>
      <c r="X26" s="258">
        <f t="shared" si="28"/>
        <v>0.70370370370370372</v>
      </c>
      <c r="Y26" s="259">
        <f t="shared" si="29"/>
        <v>0.7407407407407407</v>
      </c>
      <c r="Z26" s="259">
        <f t="shared" si="30"/>
        <v>0.7592592592592593</v>
      </c>
      <c r="AA26" s="259">
        <f t="shared" si="31"/>
        <v>0.62962962962962965</v>
      </c>
      <c r="AB26" s="259">
        <f t="shared" si="32"/>
        <v>0.62962962962962965</v>
      </c>
      <c r="AC26" s="259">
        <f t="shared" si="33"/>
        <v>0.66666666666666663</v>
      </c>
      <c r="AD26" s="259">
        <f t="shared" si="34"/>
        <v>0.42592592592592593</v>
      </c>
      <c r="AE26" s="259">
        <f t="shared" si="35"/>
        <v>0.57407407407407407</v>
      </c>
      <c r="AF26" s="260">
        <f t="shared" si="36"/>
        <v>0.55555555555555558</v>
      </c>
      <c r="AG26" s="245">
        <f>SUMIFS(SMI_PHC[MH5-SMI24aY],SMI_PHC[OrgID],Details!$C26,SMI_PHC[Rel_D],Control!$B$7)</f>
        <v>23</v>
      </c>
      <c r="AH26" s="263">
        <f t="shared" si="0"/>
        <v>0.42592592592592593</v>
      </c>
      <c r="AI26" s="282">
        <f>SUMIFS(SMI_PHC[MH5-SMI24aY1],SMI_PHC[OrgID],Details!$C26,SMI_PHC[Rel_D],Control!$B$7)</f>
        <v>14</v>
      </c>
      <c r="AJ26" s="263">
        <f t="shared" si="1"/>
        <v>0.25925925925925924</v>
      </c>
      <c r="AK26">
        <f>SUMIFS(SMI_PHC[MH5-SMI25Y1],SMI_PHC[OrgID],Details!$C26,SMI_PHC[Rel_D],Control!$B$7)</f>
        <v>40</v>
      </c>
      <c r="AL26" s="227">
        <f t="shared" si="2"/>
        <v>0.7407407407407407</v>
      </c>
    </row>
    <row r="27" spans="2:38" x14ac:dyDescent="0.25">
      <c r="B27" s="21" t="s">
        <v>56</v>
      </c>
      <c r="C27" t="s">
        <v>30</v>
      </c>
      <c r="D27" t="s">
        <v>82</v>
      </c>
      <c r="E27" s="163">
        <f>SUMIFS(SMI_PHC[00-00],SMI_PHC[OrgID],Details!$C27,SMI_PHC[Rel_D],Control!$B$7)</f>
        <v>3433</v>
      </c>
      <c r="F27">
        <f>SUMIFS(SMI_PHC[MH5-SMI000],SMI_PHC[OrgID],Details!$C27,SMI_PHC[Rel_D],Control!$B$7)</f>
        <v>15</v>
      </c>
      <c r="K27" s="158">
        <f>SUMIFS(SMI_PHC[MH5-SMI24aY1],SMI_PHC[OrgID],Details!$C27,SMI_PHC[Rel_D],Control!$B$7)</f>
        <v>10</v>
      </c>
      <c r="L27" s="249">
        <f t="shared" si="26"/>
        <v>0.66666666666666663</v>
      </c>
      <c r="M27" s="140" t="e">
        <f>SUMIFS(#REF!,#REF!,Details!C27,#REF!,Control!$B$7)</f>
        <v>#REF!</v>
      </c>
      <c r="N27" s="141" t="str">
        <f t="shared" si="27"/>
        <v>-</v>
      </c>
      <c r="O27" s="127">
        <f>SUMIFS(SMI_PHC[MH5-SMI11Y],SMI_PHC[OrgID],Details!$C27,SMI_PHC[Rel_D],Control!$B$7)</f>
        <v>15</v>
      </c>
      <c r="P27" s="128">
        <f>SUMIFS(SMI_PHC[MH5-SMI14Y],SMI_PHC[OrgID],Details!$C27,SMI_PHC[Rel_D],Control!$B$7)</f>
        <v>14</v>
      </c>
      <c r="Q27" s="128">
        <f>SUMIFS(SMI_PHC[MH5-SMI17Y],SMI_PHC[OrgID],Details!$C27,SMI_PHC[Rel_D],Control!$B$7)</f>
        <v>15</v>
      </c>
      <c r="R27" s="128">
        <f>SUMIFS(SMI_PHC[MH5-SMI19Y],SMI_PHC[OrgID],Details!$C27,SMI_PHC[Rel_D],Control!$B$7)</f>
        <v>14</v>
      </c>
      <c r="S27" s="128">
        <f>SUMIFS(SMI_PHC[MH5-SMI22Y],SMI_PHC[OrgID],Details!$C27,SMI_PHC[Rel_D],Control!$B$7)</f>
        <v>12</v>
      </c>
      <c r="T27" s="128">
        <f>SUMIFS(SMI_PHC[MH5-SMI23Y],SMI_PHC[OrgID],Details!$C27,SMI_PHC[Rel_D],Control!$B$7)</f>
        <v>13</v>
      </c>
      <c r="U27" s="128">
        <f>SUMIFS(SMI_PHC[MH5-SMI08Y],SMI_PHC[OrgID],Details!$C27,SMI_PHC[Rel_D],Control!$B$7)</f>
        <v>13</v>
      </c>
      <c r="V27" s="128">
        <f>SUMIFS(SMI_PHC[MH5-SMI09Y],SMI_PHC[OrgID],Details!$C27,SMI_PHC[Rel_D],Control!$B$7)</f>
        <v>13</v>
      </c>
      <c r="W27" s="129">
        <f>SUMIFS(SMI_PHC[MH5-SMI20Y],SMI_PHC[OrgID],Details!$C27,SMI_PHC[Rel_D],Control!$B$7)</f>
        <v>13</v>
      </c>
      <c r="X27" s="258">
        <f t="shared" si="28"/>
        <v>1</v>
      </c>
      <c r="Y27" s="259">
        <f t="shared" si="29"/>
        <v>0.93333333333333335</v>
      </c>
      <c r="Z27" s="259">
        <f t="shared" si="30"/>
        <v>1</v>
      </c>
      <c r="AA27" s="259">
        <f t="shared" si="31"/>
        <v>0.93333333333333335</v>
      </c>
      <c r="AB27" s="259">
        <f t="shared" si="32"/>
        <v>0.8</v>
      </c>
      <c r="AC27" s="259">
        <f t="shared" si="33"/>
        <v>0.8666666666666667</v>
      </c>
      <c r="AD27" s="259">
        <f t="shared" si="34"/>
        <v>0.8666666666666667</v>
      </c>
      <c r="AE27" s="259">
        <f t="shared" si="35"/>
        <v>0.8666666666666667</v>
      </c>
      <c r="AF27" s="260">
        <f t="shared" si="36"/>
        <v>0.8666666666666667</v>
      </c>
      <c r="AG27" s="245">
        <f>SUMIFS(SMI_PHC[MH5-SMI24aY],SMI_PHC[OrgID],Details!$C27,SMI_PHC[Rel_D],Control!$B$7)</f>
        <v>11</v>
      </c>
      <c r="AH27" s="263">
        <f t="shared" si="0"/>
        <v>0.73333333333333328</v>
      </c>
      <c r="AI27" s="282">
        <f>SUMIFS(SMI_PHC[MH5-SMI24aY1],SMI_PHC[OrgID],Details!$C27,SMI_PHC[Rel_D],Control!$B$7)</f>
        <v>10</v>
      </c>
      <c r="AJ27" s="263">
        <f t="shared" si="1"/>
        <v>0.66666666666666663</v>
      </c>
      <c r="AK27">
        <f>SUMIFS(SMI_PHC[MH5-SMI25Y1],SMI_PHC[OrgID],Details!$C27,SMI_PHC[Rel_D],Control!$B$7)</f>
        <v>5</v>
      </c>
      <c r="AL27" s="227">
        <f t="shared" si="2"/>
        <v>0.33333333333333331</v>
      </c>
    </row>
    <row r="28" spans="2:38" x14ac:dyDescent="0.25">
      <c r="B28" s="21" t="s">
        <v>57</v>
      </c>
      <c r="C28" t="s">
        <v>18</v>
      </c>
      <c r="D28" t="s">
        <v>82</v>
      </c>
      <c r="E28" s="163">
        <f>SUMIFS(SMI_PHC[00-00],SMI_PHC[OrgID],Details!$C28,SMI_PHC[Rel_D],Control!$B$7)</f>
        <v>7953</v>
      </c>
      <c r="F28">
        <f>SUMIFS(SMI_PHC[MH5-SMI000],SMI_PHC[OrgID],Details!$C28,SMI_PHC[Rel_D],Control!$B$7)</f>
        <v>104</v>
      </c>
      <c r="K28" s="158">
        <f>SUMIFS(SMI_PHC[MH5-SMI24aY1],SMI_PHC[OrgID],Details!$C28,SMI_PHC[Rel_D],Control!$B$7)</f>
        <v>38</v>
      </c>
      <c r="L28" s="249">
        <f t="shared" si="26"/>
        <v>0.36538461538461536</v>
      </c>
      <c r="M28" s="140" t="e">
        <f>SUMIFS(#REF!,#REF!,Details!C28,#REF!,Control!$B$7)</f>
        <v>#REF!</v>
      </c>
      <c r="N28" s="141" t="str">
        <f t="shared" si="27"/>
        <v>-</v>
      </c>
      <c r="O28" s="127">
        <f>SUMIFS(SMI_PHC[MH5-SMI11Y],SMI_PHC[OrgID],Details!$C28,SMI_PHC[Rel_D],Control!$B$7)</f>
        <v>75</v>
      </c>
      <c r="P28" s="128">
        <f>SUMIFS(SMI_PHC[MH5-SMI14Y],SMI_PHC[OrgID],Details!$C28,SMI_PHC[Rel_D],Control!$B$7)</f>
        <v>78</v>
      </c>
      <c r="Q28" s="128">
        <f>SUMIFS(SMI_PHC[MH5-SMI17Y],SMI_PHC[OrgID],Details!$C28,SMI_PHC[Rel_D],Control!$B$7)</f>
        <v>82</v>
      </c>
      <c r="R28" s="128">
        <f>SUMIFS(SMI_PHC[MH5-SMI19Y],SMI_PHC[OrgID],Details!$C28,SMI_PHC[Rel_D],Control!$B$7)</f>
        <v>78</v>
      </c>
      <c r="S28" s="128">
        <f>SUMIFS(SMI_PHC[MH5-SMI22Y],SMI_PHC[OrgID],Details!$C28,SMI_PHC[Rel_D],Control!$B$7)</f>
        <v>62</v>
      </c>
      <c r="T28" s="128">
        <f>SUMIFS(SMI_PHC[MH5-SMI23Y],SMI_PHC[OrgID],Details!$C28,SMI_PHC[Rel_D],Control!$B$7)</f>
        <v>76</v>
      </c>
      <c r="U28" s="128">
        <f>SUMIFS(SMI_PHC[MH5-SMI08Y],SMI_PHC[OrgID],Details!$C28,SMI_PHC[Rel_D],Control!$B$7)</f>
        <v>57</v>
      </c>
      <c r="V28" s="128">
        <f>SUMIFS(SMI_PHC[MH5-SMI09Y],SMI_PHC[OrgID],Details!$C28,SMI_PHC[Rel_D],Control!$B$7)</f>
        <v>61</v>
      </c>
      <c r="W28" s="129">
        <f>SUMIFS(SMI_PHC[MH5-SMI20Y],SMI_PHC[OrgID],Details!$C28,SMI_PHC[Rel_D],Control!$B$7)</f>
        <v>67</v>
      </c>
      <c r="X28" s="258">
        <f t="shared" si="28"/>
        <v>0.72115384615384615</v>
      </c>
      <c r="Y28" s="259">
        <f t="shared" si="29"/>
        <v>0.75</v>
      </c>
      <c r="Z28" s="259">
        <f t="shared" si="30"/>
        <v>0.78846153846153844</v>
      </c>
      <c r="AA28" s="259">
        <f t="shared" si="31"/>
        <v>0.75</v>
      </c>
      <c r="AB28" s="259">
        <f t="shared" si="32"/>
        <v>0.59615384615384615</v>
      </c>
      <c r="AC28" s="259">
        <f t="shared" si="33"/>
        <v>0.73076923076923073</v>
      </c>
      <c r="AD28" s="259">
        <f t="shared" si="34"/>
        <v>0.54807692307692313</v>
      </c>
      <c r="AE28" s="259">
        <f t="shared" si="35"/>
        <v>0.58653846153846156</v>
      </c>
      <c r="AF28" s="260">
        <f t="shared" si="36"/>
        <v>0.64423076923076927</v>
      </c>
      <c r="AG28" s="245">
        <f>SUMIFS(SMI_PHC[MH5-SMI24aY],SMI_PHC[OrgID],Details!$C28,SMI_PHC[Rel_D],Control!$B$7)</f>
        <v>53</v>
      </c>
      <c r="AH28" s="263">
        <f t="shared" si="0"/>
        <v>0.50961538461538458</v>
      </c>
      <c r="AI28" s="282">
        <f>SUMIFS(SMI_PHC[MH5-SMI24aY1],SMI_PHC[OrgID],Details!$C28,SMI_PHC[Rel_D],Control!$B$7)</f>
        <v>38</v>
      </c>
      <c r="AJ28" s="263">
        <f t="shared" si="1"/>
        <v>0.36538461538461536</v>
      </c>
      <c r="AK28">
        <f>SUMIFS(SMI_PHC[MH5-SMI25Y1],SMI_PHC[OrgID],Details!$C28,SMI_PHC[Rel_D],Control!$B$7)</f>
        <v>66</v>
      </c>
      <c r="AL28" s="227">
        <f t="shared" si="2"/>
        <v>0.63461538461538458</v>
      </c>
    </row>
    <row r="29" spans="2:38" x14ac:dyDescent="0.25">
      <c r="B29" s="21" t="s">
        <v>58</v>
      </c>
      <c r="C29" t="s">
        <v>11</v>
      </c>
      <c r="D29" t="s">
        <v>82</v>
      </c>
      <c r="E29" s="163">
        <f>SUMIFS(SMI_PHC[00-00],SMI_PHC[OrgID],Details!$C29,SMI_PHC[Rel_D],Control!$B$7)</f>
        <v>5098</v>
      </c>
      <c r="F29">
        <f>IF(COUNTIFS(SMI_PHC!$A:$A,Control!$B$7,SMI_PHC!$B:$B,Details!$C29)=0, "-",SUMIFS(SMI_PHC[MH5-SMI000],SMI_PHC[OrgID],Details!$C29,SMI_PHC[Rel_D],Control!$B$7))</f>
        <v>53</v>
      </c>
      <c r="K29" s="158">
        <f>SUMIFS(SMI_PHC[MH5-SMI24aY1],SMI_PHC[OrgID],Details!$C29,SMI_PHC[Rel_D],Control!$B$7)</f>
        <v>14</v>
      </c>
      <c r="L29" s="249">
        <f t="shared" si="26"/>
        <v>0.26415094339622641</v>
      </c>
      <c r="M29" s="140" t="e">
        <f>SUMIFS(#REF!,#REF!,Details!C29,#REF!,Control!$B$7)</f>
        <v>#REF!</v>
      </c>
      <c r="N29" s="141" t="str">
        <f t="shared" si="27"/>
        <v>-</v>
      </c>
      <c r="O29" s="127">
        <f>SUMIFS(SMI_PHC[MH5-SMI11Y],SMI_PHC[OrgID],Details!$C29,SMI_PHC[Rel_D],Control!$B$7)</f>
        <v>36</v>
      </c>
      <c r="P29" s="128">
        <f>SUMIFS(SMI_PHC[MH5-SMI14Y],SMI_PHC[OrgID],Details!$C29,SMI_PHC[Rel_D],Control!$B$7)</f>
        <v>40</v>
      </c>
      <c r="Q29" s="128">
        <f>SUMIFS(SMI_PHC[MH5-SMI17Y],SMI_PHC[OrgID],Details!$C29,SMI_PHC[Rel_D],Control!$B$7)</f>
        <v>42</v>
      </c>
      <c r="R29" s="128">
        <f>SUMIFS(SMI_PHC[MH5-SMI19Y],SMI_PHC[OrgID],Details!$C29,SMI_PHC[Rel_D],Control!$B$7)</f>
        <v>39</v>
      </c>
      <c r="S29" s="128">
        <f>SUMIFS(SMI_PHC[MH5-SMI22Y],SMI_PHC[OrgID],Details!$C29,SMI_PHC[Rel_D],Control!$B$7)</f>
        <v>39</v>
      </c>
      <c r="T29" s="128">
        <f>SUMIFS(SMI_PHC[MH5-SMI23Y],SMI_PHC[OrgID],Details!$C29,SMI_PHC[Rel_D],Control!$B$7)</f>
        <v>42</v>
      </c>
      <c r="U29" s="128">
        <f>SUMIFS(SMI_PHC[MH5-SMI08Y],SMI_PHC[OrgID],Details!$C29,SMI_PHC[Rel_D],Control!$B$7)</f>
        <v>33</v>
      </c>
      <c r="V29" s="128">
        <f>SUMIFS(SMI_PHC[MH5-SMI09Y],SMI_PHC[OrgID],Details!$C29,SMI_PHC[Rel_D],Control!$B$7)</f>
        <v>18</v>
      </c>
      <c r="W29" s="129">
        <f>SUMIFS(SMI_PHC[MH5-SMI20Y],SMI_PHC[OrgID],Details!$C29,SMI_PHC[Rel_D],Control!$B$7)</f>
        <v>21</v>
      </c>
      <c r="X29" s="258">
        <f t="shared" si="28"/>
        <v>0.67924528301886788</v>
      </c>
      <c r="Y29" s="259">
        <f t="shared" si="29"/>
        <v>0.75471698113207553</v>
      </c>
      <c r="Z29" s="259">
        <f t="shared" si="30"/>
        <v>0.79245283018867929</v>
      </c>
      <c r="AA29" s="259">
        <f t="shared" si="31"/>
        <v>0.73584905660377353</v>
      </c>
      <c r="AB29" s="259">
        <f t="shared" si="32"/>
        <v>0.73584905660377353</v>
      </c>
      <c r="AC29" s="259">
        <f t="shared" si="33"/>
        <v>0.79245283018867929</v>
      </c>
      <c r="AD29" s="259">
        <f t="shared" si="34"/>
        <v>0.62264150943396224</v>
      </c>
      <c r="AE29" s="259">
        <f t="shared" si="35"/>
        <v>0.33962264150943394</v>
      </c>
      <c r="AF29" s="260">
        <f t="shared" si="36"/>
        <v>0.39622641509433965</v>
      </c>
      <c r="AG29" s="245">
        <f>SUMIFS(SMI_PHC[MH5-SMI24aY],SMI_PHC[OrgID],Details!$C29,SMI_PHC[Rel_D],Control!$B$7)</f>
        <v>25</v>
      </c>
      <c r="AH29" s="263">
        <f t="shared" si="0"/>
        <v>0.47169811320754718</v>
      </c>
      <c r="AI29" s="282">
        <f>SUMIFS(SMI_PHC[MH5-SMI24aY1],SMI_PHC[OrgID],Details!$C29,SMI_PHC[Rel_D],Control!$B$7)</f>
        <v>14</v>
      </c>
      <c r="AJ29" s="263">
        <f t="shared" si="1"/>
        <v>0.26415094339622641</v>
      </c>
      <c r="AK29">
        <f>SUMIFS(SMI_PHC[MH5-SMI25Y1],SMI_PHC[OrgID],Details!$C29,SMI_PHC[Rel_D],Control!$B$7)</f>
        <v>39</v>
      </c>
      <c r="AL29" s="227">
        <f t="shared" si="2"/>
        <v>0.73584905660377353</v>
      </c>
    </row>
    <row r="30" spans="2:38" x14ac:dyDescent="0.25">
      <c r="B30" s="21" t="s">
        <v>198</v>
      </c>
      <c r="C30" t="s">
        <v>59</v>
      </c>
      <c r="D30" t="s">
        <v>82</v>
      </c>
      <c r="E30" s="163">
        <f>IF(COUNTIFS(SMI_PHC!$A:$A,Control!$B$7,SMI_PHC!$B:$B,Details!$C30)=0, "-",SUMIFS(SMI_PHC[00-00],SMI_PHC[OrgID],Details!$C30,SMI_PHC[Rel_D],Control!$B$7))</f>
        <v>0</v>
      </c>
      <c r="F30">
        <f>IF(COUNTIFS(SMI_PHC!$A:$A,Control!$B$7,SMI_PHC!$B:$B,Details!$C30)=0, "-",SUMIFS(SMI_PHC[MH5-SMI000],SMI_PHC[OrgID],Details!$C30,SMI_PHC[Rel_D],Control!$B$7))</f>
        <v>130</v>
      </c>
      <c r="K30" s="158">
        <f>IF(COUNTIFS(SMI_PHC!$A:$A,Control!$B$7,SMI_PHC!$B:$B,Details!$C30)=0, "-",SUMIFS(SMI_PHC[MH5-SMI24aY1],SMI_PHC[OrgID],Details!$C30,SMI_PHC[Rel_D],Control!$B$7))</f>
        <v>0</v>
      </c>
      <c r="L30" s="249">
        <f t="shared" si="26"/>
        <v>0</v>
      </c>
      <c r="M30" s="140" t="e">
        <f>SUMIFS(#REF!,#REF!,Details!C30,#REF!,Control!$B$7)</f>
        <v>#REF!</v>
      </c>
      <c r="N30" s="156" t="str">
        <f t="shared" si="27"/>
        <v>-</v>
      </c>
      <c r="O30" s="127">
        <f>IF(COUNTIFS(SMI_PHC!$A:$A,Control!$B$7,SMI_PHC!$B:$B,Details!$C30)=0, "-",SUMIFS(SMI_PHC[MH5-SMI11Y],SMI_PHC[OrgID],Details!$C30,SMI_PHC[Rel_D],Control!$B$7))</f>
        <v>100</v>
      </c>
      <c r="P30" s="128">
        <f>IF(COUNTIFS(SMI_PHC!$A:$A,Control!$B$7,SMI_PHC!$B:$B,Details!$C30)=0, "-",SUMIFS(SMI_PHC[MH5-SMI14Y],SMI_PHC[OrgID],Details!$C30,SMI_PHC[Rel_D],Control!$B$7))</f>
        <v>105</v>
      </c>
      <c r="Q30" s="128">
        <f>IF(COUNTIFS(SMI_PHC!$A:$A,Control!$B$7,SMI_PHC!$B:$B,Details!$C30)=0, "-",SUMIFS(SMI_PHC[MH5-SMI17Y],SMI_PHC[OrgID],Details!$C30,SMI_PHC[Rel_D],Control!$B$7))</f>
        <v>77</v>
      </c>
      <c r="R30" s="128">
        <f>IF(COUNTIFS(SMI_PHC!$A:$A,Control!$B$7,SMI_PHC!$B:$B,Details!$C30)=0, "-",SUMIFS(SMI_PHC[MH5-SMI19Y],SMI_PHC[OrgID],Details!$C30,SMI_PHC[Rel_D],Control!$B$7))</f>
        <v>105</v>
      </c>
      <c r="S30" s="128">
        <f>IF(COUNTIFS(SMI_PHC!$A:$A,Control!$B$7,SMI_PHC!$B:$B,Details!$C30)=0, "-",SUMIFS(SMI_PHC[MH5-SMI22Y],SMI_PHC[OrgID],Details!$C30,SMI_PHC[Rel_D],Control!$B$7))</f>
        <v>84</v>
      </c>
      <c r="T30" s="128">
        <f>IF(COUNTIFS(SMI_PHC!$A:$A,Control!$B$7,SMI_PHC!$B:$B,Details!$C30)=0, "-",SUMIFS(SMI_PHC[MH5-SMI23Y],SMI_PHC[OrgID],Details!$C30,SMI_PHC[Rel_D],Control!$B$7))</f>
        <v>74</v>
      </c>
      <c r="U30" s="128">
        <f>IF(COUNTIFS(SMI_PHC!$A:$A,Control!$B$7,SMI_PHC!$B:$B,Details!$C30)=0, "-",SUMIFS(SMI_PHC[MH5-SMI08Y],SMI_PHC[OrgID],Details!$C30,SMI_PHC[Rel_D],Control!$B$7))</f>
        <v>100</v>
      </c>
      <c r="V30" s="128">
        <f>IF(COUNTIFS(SMI_PHC!$A:$A,Control!$B$7,SMI_PHC!$B:$B,Details!$C30)=0, "-",SUMIFS(SMI_PHC[MH5-SMI09Y],SMI_PHC[OrgID],Details!$C30,SMI_PHC[Rel_D],Control!$B$7))</f>
        <v>3</v>
      </c>
      <c r="W30" s="129">
        <f>IF(COUNTIFS(SMI_PHC!$A:$A,Control!$B$7,SMI_PHC!$B:$B,Details!$C30)=0, "-",SUMIFS(SMI_PHC[MH5-SMI20Y],SMI_PHC[OrgID],Details!$C30,SMI_PHC[Rel_D],Control!$B$7))</f>
        <v>5</v>
      </c>
      <c r="X30" s="258">
        <f t="shared" si="28"/>
        <v>0.76923076923076927</v>
      </c>
      <c r="Y30" s="259">
        <f t="shared" si="29"/>
        <v>0.80769230769230771</v>
      </c>
      <c r="Z30" s="259">
        <f t="shared" si="30"/>
        <v>0.59230769230769231</v>
      </c>
      <c r="AA30" s="259">
        <f t="shared" si="31"/>
        <v>0.80769230769230771</v>
      </c>
      <c r="AB30" s="259">
        <f t="shared" si="32"/>
        <v>0.64615384615384619</v>
      </c>
      <c r="AC30" s="259">
        <f t="shared" si="33"/>
        <v>0.56923076923076921</v>
      </c>
      <c r="AD30" s="259">
        <f t="shared" si="34"/>
        <v>0.76923076923076927</v>
      </c>
      <c r="AE30" s="259">
        <f t="shared" si="35"/>
        <v>2.3076923076923078E-2</v>
      </c>
      <c r="AF30" s="260">
        <f t="shared" si="36"/>
        <v>3.8461538461538464E-2</v>
      </c>
      <c r="AG30" s="245">
        <f>SUMIFS(SMI_PHC[MH5-SMI24aY],SMI_PHC[OrgID],Details!$C30,SMI_PHC[Rel_D],Control!$B$7)</f>
        <v>40</v>
      </c>
      <c r="AH30" s="263">
        <f t="shared" si="0"/>
        <v>0.30769230769230771</v>
      </c>
      <c r="AI30" s="282">
        <f>SUMIFS(SMI_PHC[MH5-SMI24aY1],SMI_PHC[OrgID],Details!$C30,SMI_PHC[Rel_D],Control!$B$7)</f>
        <v>0</v>
      </c>
      <c r="AJ30" s="263">
        <f t="shared" si="1"/>
        <v>0</v>
      </c>
      <c r="AK30">
        <f>SUMIFS(SMI_PHC[MH5-SMI25Y1],SMI_PHC[OrgID],Details!$C30,SMI_PHC[Rel_D],Control!$B$7)</f>
        <v>130</v>
      </c>
      <c r="AL30" s="227">
        <f t="shared" si="2"/>
        <v>1</v>
      </c>
    </row>
    <row r="31" spans="2:38" x14ac:dyDescent="0.25">
      <c r="B31" s="23" t="s">
        <v>83</v>
      </c>
      <c r="C31" s="12" t="s">
        <v>82</v>
      </c>
      <c r="D31" s="12" t="s">
        <v>82</v>
      </c>
      <c r="E31" s="165">
        <f>SUM(E24:E30)</f>
        <v>48463</v>
      </c>
      <c r="F31" s="12">
        <f>SUM(F24:F30)</f>
        <v>645</v>
      </c>
      <c r="K31" s="160">
        <f>SUM(K24:K30)</f>
        <v>187</v>
      </c>
      <c r="L31" s="251">
        <f>IFERROR(K31/F31, "-")</f>
        <v>0.28992248062015502</v>
      </c>
      <c r="M31" s="145" t="e">
        <f>SUM(M24:M30)</f>
        <v>#REF!</v>
      </c>
      <c r="N31" s="147" t="str">
        <f t="shared" ref="N31:N51" si="37">IFERROR(M31/F31, "-")</f>
        <v>-</v>
      </c>
      <c r="O31" s="133">
        <f>SUM(O24:O30)</f>
        <v>458</v>
      </c>
      <c r="P31" s="134">
        <f t="shared" ref="P31:V31" si="38">SUM(P24:P30)</f>
        <v>481</v>
      </c>
      <c r="Q31" s="134">
        <f>SUM(Q24:Q30)</f>
        <v>465</v>
      </c>
      <c r="R31" s="134">
        <f t="shared" si="38"/>
        <v>473</v>
      </c>
      <c r="S31" s="134">
        <f t="shared" si="38"/>
        <v>434</v>
      </c>
      <c r="T31" s="134">
        <f t="shared" si="38"/>
        <v>448</v>
      </c>
      <c r="U31" s="134">
        <f t="shared" si="38"/>
        <v>442</v>
      </c>
      <c r="V31" s="134">
        <f t="shared" si="38"/>
        <v>277</v>
      </c>
      <c r="W31" s="135">
        <f>SUM(W24:W30)</f>
        <v>299</v>
      </c>
      <c r="X31" s="269">
        <f t="shared" ref="X31:X51" si="39">IFERROR(O31/F31, "-")</f>
        <v>0.71007751937984498</v>
      </c>
      <c r="Y31" s="270">
        <f t="shared" ref="Y31:Y51" si="40">IFERROR(P31/F31, "-")</f>
        <v>0.74573643410852708</v>
      </c>
      <c r="Z31" s="270">
        <f t="shared" ref="Z31:Z51" si="41">IFERROR(Q31/F31, "-")</f>
        <v>0.72093023255813948</v>
      </c>
      <c r="AA31" s="270">
        <f>IFERROR(R31/F31, "-")</f>
        <v>0.73333333333333328</v>
      </c>
      <c r="AB31" s="270">
        <f t="shared" ref="AB31:AB51" si="42">IFERROR(S31/F31, "-")</f>
        <v>0.67286821705426358</v>
      </c>
      <c r="AC31" s="270">
        <f t="shared" ref="AC31:AC51" si="43">IFERROR(T31/F31, "-")</f>
        <v>0.6945736434108527</v>
      </c>
      <c r="AD31" s="270">
        <f t="shared" ref="AD31:AD51" si="44">IFERROR(U31/F31, "-")</f>
        <v>0.68527131782945738</v>
      </c>
      <c r="AE31" s="270">
        <f t="shared" ref="AE31:AE51" si="45">IFERROR(V31/F31, "-")</f>
        <v>0.42945736434108528</v>
      </c>
      <c r="AF31" s="271">
        <f t="shared" ref="AF31:AF51" si="46">IFERROR(W31/F31, "-")</f>
        <v>0.4635658914728682</v>
      </c>
      <c r="AG31" s="272">
        <f>SUM(AG24:AG30)</f>
        <v>289</v>
      </c>
      <c r="AH31" s="273">
        <f t="shared" si="0"/>
        <v>0.44806201550387598</v>
      </c>
      <c r="AI31" s="272">
        <f>SUM(AI24:AI30)</f>
        <v>187</v>
      </c>
      <c r="AJ31" s="268">
        <f t="shared" si="1"/>
        <v>0.28992248062015502</v>
      </c>
      <c r="AK31" s="12">
        <f>SUM(AK24:AK30)</f>
        <v>458</v>
      </c>
      <c r="AL31" s="228">
        <f t="shared" si="2"/>
        <v>0.71007751937984498</v>
      </c>
    </row>
    <row r="32" spans="2:38" x14ac:dyDescent="0.25">
      <c r="B32" s="21" t="s">
        <v>60</v>
      </c>
      <c r="C32" t="s">
        <v>13</v>
      </c>
      <c r="D32" t="s">
        <v>84</v>
      </c>
      <c r="E32" s="163">
        <f>SUMIFS(SMI_PHC[00-00],SMI_PHC[OrgID],Details!$C32,SMI_PHC[Rel_D],Control!$B$7)</f>
        <v>6805</v>
      </c>
      <c r="F32">
        <f>SUMIFS(SMI_PHC[MH5-SMI000],SMI_PHC[OrgID],Details!$C32,SMI_PHC[Rel_D],Control!$B$7)</f>
        <v>75</v>
      </c>
      <c r="K32" s="158">
        <f>SUMIFS(SMI_PHC[MH5-SMI24aY1],SMI_PHC[OrgID],Details!$C32,SMI_PHC[Rel_D],Control!$B$7)</f>
        <v>38</v>
      </c>
      <c r="L32" s="249">
        <f t="shared" ref="L32:L37" si="47">IFERROR(K32/F32,"-")</f>
        <v>0.50666666666666671</v>
      </c>
      <c r="M32" s="140" t="e">
        <f>SUMIFS(#REF!,#REF!,Details!C32,#REF!,Control!$B$7)</f>
        <v>#REF!</v>
      </c>
      <c r="N32" s="141" t="str">
        <f t="shared" si="37"/>
        <v>-</v>
      </c>
      <c r="O32" s="127">
        <f>SUMIFS(SMI_PHC[MH5-SMI11Y],SMI_PHC[OrgID],Details!$C32,SMI_PHC[Rel_D],Control!$B$7)</f>
        <v>63</v>
      </c>
      <c r="P32" s="128">
        <f>SUMIFS(SMI_PHC[MH5-SMI14Y],SMI_PHC[OrgID],Details!$C32,SMI_PHC[Rel_D],Control!$B$7)</f>
        <v>65</v>
      </c>
      <c r="Q32" s="128">
        <f>SUMIFS(SMI_PHC[MH5-SMI17Y],SMI_PHC[OrgID],Details!$C32,SMI_PHC[Rel_D],Control!$B$7)</f>
        <v>66</v>
      </c>
      <c r="R32" s="128">
        <f>SUMIFS(SMI_PHC[MH5-SMI19Y],SMI_PHC[OrgID],Details!$C32,SMI_PHC[Rel_D],Control!$B$7)</f>
        <v>71</v>
      </c>
      <c r="S32" s="128">
        <f>SUMIFS(SMI_PHC[MH5-SMI22Y],SMI_PHC[OrgID],Details!$C32,SMI_PHC[Rel_D],Control!$B$7)</f>
        <v>51</v>
      </c>
      <c r="T32" s="128">
        <f>SUMIFS(SMI_PHC[MH5-SMI23Y],SMI_PHC[OrgID],Details!$C32,SMI_PHC[Rel_D],Control!$B$7)</f>
        <v>53</v>
      </c>
      <c r="U32" s="128">
        <f>SUMIFS(SMI_PHC[MH5-SMI08Y],SMI_PHC[OrgID],Details!$C32,SMI_PHC[Rel_D],Control!$B$7)</f>
        <v>70</v>
      </c>
      <c r="V32" s="128">
        <f>SUMIFS(SMI_PHC[MH5-SMI09Y],SMI_PHC[OrgID],Details!$C32,SMI_PHC[Rel_D],Control!$B$7)</f>
        <v>66</v>
      </c>
      <c r="W32" s="129">
        <f>SUMIFS(SMI_PHC[MH5-SMI20Y],SMI_PHC[OrgID],Details!$C32,SMI_PHC[Rel_D],Control!$B$7)</f>
        <v>69</v>
      </c>
      <c r="X32" s="258">
        <f t="shared" si="39"/>
        <v>0.84</v>
      </c>
      <c r="Y32" s="259">
        <f t="shared" si="40"/>
        <v>0.8666666666666667</v>
      </c>
      <c r="Z32" s="259">
        <f t="shared" si="41"/>
        <v>0.88</v>
      </c>
      <c r="AA32" s="259">
        <f t="shared" ref="AA32:AA37" si="48">IFERROR(R32/F32, " - ")</f>
        <v>0.94666666666666666</v>
      </c>
      <c r="AB32" s="259">
        <f t="shared" si="42"/>
        <v>0.68</v>
      </c>
      <c r="AC32" s="259">
        <f t="shared" si="43"/>
        <v>0.70666666666666667</v>
      </c>
      <c r="AD32" s="259">
        <f t="shared" si="44"/>
        <v>0.93333333333333335</v>
      </c>
      <c r="AE32" s="259">
        <f t="shared" si="45"/>
        <v>0.88</v>
      </c>
      <c r="AF32" s="260">
        <f t="shared" si="46"/>
        <v>0.92</v>
      </c>
      <c r="AG32" s="245">
        <f>SUMIFS(SMI_PHC[MH5-SMI24aY],SMI_PHC[OrgID],Details!$C32,SMI_PHC[Rel_D],Control!$B$7)</f>
        <v>41</v>
      </c>
      <c r="AH32" s="263">
        <f t="shared" si="0"/>
        <v>0.54666666666666663</v>
      </c>
      <c r="AI32" s="282">
        <f>SUMIFS(SMI_PHC[MH5-SMI24aY1],SMI_PHC[OrgID],Details!$C32,SMI_PHC[Rel_D],Control!$B$7)</f>
        <v>38</v>
      </c>
      <c r="AJ32" s="263">
        <f t="shared" si="1"/>
        <v>0.50666666666666671</v>
      </c>
      <c r="AK32">
        <f>SUMIFS(SMI_PHC[MH5-SMI25Y1],SMI_PHC[OrgID],Details!$C32,SMI_PHC[Rel_D],Control!$B$7)</f>
        <v>37</v>
      </c>
      <c r="AL32" s="227">
        <f t="shared" si="2"/>
        <v>0.49333333333333335</v>
      </c>
    </row>
    <row r="33" spans="2:38" x14ac:dyDescent="0.25">
      <c r="B33" s="21" t="s">
        <v>61</v>
      </c>
      <c r="C33" t="s">
        <v>6</v>
      </c>
      <c r="D33" t="s">
        <v>84</v>
      </c>
      <c r="E33" s="163">
        <f>SUMIFS(SMI_PHC[00-00],SMI_PHC[OrgID],Details!$C33,SMI_PHC[Rel_D],Control!$B$7)</f>
        <v>2032</v>
      </c>
      <c r="F33">
        <f>SUMIFS(SMI_PHC[MH5-SMI000],SMI_PHC[OrgID],Details!$C33,SMI_PHC[Rel_D],Control!$B$7)</f>
        <v>27</v>
      </c>
      <c r="K33" s="158">
        <f>SUMIFS(SMI_PHC[MH5-SMI24aY1],SMI_PHC[OrgID],Details!$C33,SMI_PHC[Rel_D],Control!$B$7)</f>
        <v>15</v>
      </c>
      <c r="L33" s="249">
        <f t="shared" si="47"/>
        <v>0.55555555555555558</v>
      </c>
      <c r="M33" s="140" t="e">
        <f>SUMIFS(#REF!,#REF!,Details!C33,#REF!,Control!$B$7)</f>
        <v>#REF!</v>
      </c>
      <c r="N33" s="141" t="str">
        <f t="shared" si="37"/>
        <v>-</v>
      </c>
      <c r="O33" s="127">
        <f>SUMIFS(SMI_PHC[MH5-SMI11Y],SMI_PHC[OrgID],Details!$C33,SMI_PHC[Rel_D],Control!$B$7)</f>
        <v>25</v>
      </c>
      <c r="P33" s="128">
        <f>SUMIFS(SMI_PHC[MH5-SMI14Y],SMI_PHC[OrgID],Details!$C33,SMI_PHC[Rel_D],Control!$B$7)</f>
        <v>27</v>
      </c>
      <c r="Q33" s="128">
        <f>SUMIFS(SMI_PHC[MH5-SMI17Y],SMI_PHC[OrgID],Details!$C33,SMI_PHC[Rel_D],Control!$B$7)</f>
        <v>25</v>
      </c>
      <c r="R33" s="128">
        <f>SUMIFS(SMI_PHC[MH5-SMI19Y],SMI_PHC[OrgID],Details!$C33,SMI_PHC[Rel_D],Control!$B$7)</f>
        <v>27</v>
      </c>
      <c r="S33" s="128">
        <f>SUMIFS(SMI_PHC[MH5-SMI22Y],SMI_PHC[OrgID],Details!$C33,SMI_PHC[Rel_D],Control!$B$7)</f>
        <v>22</v>
      </c>
      <c r="T33" s="128">
        <f>SUMIFS(SMI_PHC[MH5-SMI23Y],SMI_PHC[OrgID],Details!$C33,SMI_PHC[Rel_D],Control!$B$7)</f>
        <v>27</v>
      </c>
      <c r="U33" s="128">
        <f>SUMIFS(SMI_PHC[MH5-SMI08Y],SMI_PHC[OrgID],Details!$C33,SMI_PHC[Rel_D],Control!$B$7)</f>
        <v>24</v>
      </c>
      <c r="V33" s="128">
        <f>SUMIFS(SMI_PHC[MH5-SMI09Y],SMI_PHC[OrgID],Details!$C33,SMI_PHC[Rel_D],Control!$B$7)</f>
        <v>22</v>
      </c>
      <c r="W33" s="129">
        <f>SUMIFS(SMI_PHC[MH5-SMI20Y],SMI_PHC[OrgID],Details!$C33,SMI_PHC[Rel_D],Control!$B$7)</f>
        <v>23</v>
      </c>
      <c r="X33" s="258">
        <f t="shared" si="39"/>
        <v>0.92592592592592593</v>
      </c>
      <c r="Y33" s="259">
        <f t="shared" si="40"/>
        <v>1</v>
      </c>
      <c r="Z33" s="259">
        <f t="shared" si="41"/>
        <v>0.92592592592592593</v>
      </c>
      <c r="AA33" s="259">
        <f t="shared" si="48"/>
        <v>1</v>
      </c>
      <c r="AB33" s="259">
        <f t="shared" si="42"/>
        <v>0.81481481481481477</v>
      </c>
      <c r="AC33" s="259">
        <f t="shared" si="43"/>
        <v>1</v>
      </c>
      <c r="AD33" s="259">
        <f t="shared" si="44"/>
        <v>0.88888888888888884</v>
      </c>
      <c r="AE33" s="259">
        <f t="shared" si="45"/>
        <v>0.81481481481481477</v>
      </c>
      <c r="AF33" s="260">
        <f t="shared" si="46"/>
        <v>0.85185185185185186</v>
      </c>
      <c r="AG33" s="245">
        <f>SUMIFS(SMI_PHC[MH5-SMI24aY],SMI_PHC[OrgID],Details!$C33,SMI_PHC[Rel_D],Control!$B$7)</f>
        <v>21</v>
      </c>
      <c r="AH33" s="263">
        <f t="shared" si="0"/>
        <v>0.77777777777777779</v>
      </c>
      <c r="AI33" s="282">
        <f>SUMIFS(SMI_PHC[MH5-SMI24aY1],SMI_PHC[OrgID],Details!$C33,SMI_PHC[Rel_D],Control!$B$7)</f>
        <v>15</v>
      </c>
      <c r="AJ33" s="263">
        <f t="shared" si="1"/>
        <v>0.55555555555555558</v>
      </c>
      <c r="AK33">
        <f>SUMIFS(SMI_PHC[MH5-SMI25Y1],SMI_PHC[OrgID],Details!$C33,SMI_PHC[Rel_D],Control!$B$7)</f>
        <v>12</v>
      </c>
      <c r="AL33" s="227">
        <f t="shared" si="2"/>
        <v>0.44444444444444442</v>
      </c>
    </row>
    <row r="34" spans="2:38" x14ac:dyDescent="0.25">
      <c r="B34" s="21" t="s">
        <v>62</v>
      </c>
      <c r="C34" t="s">
        <v>25</v>
      </c>
      <c r="D34" t="s">
        <v>84</v>
      </c>
      <c r="E34" s="163">
        <f>SUMIFS(SMI_PHC[00-00],SMI_PHC[OrgID],Details!$C34,SMI_PHC[Rel_D],Control!$B$7)</f>
        <v>4010</v>
      </c>
      <c r="F34">
        <f>SUMIFS(SMI_PHC[MH5-SMI000],SMI_PHC[OrgID],Details!$C34,SMI_PHC[Rel_D],Control!$B$7)</f>
        <v>53</v>
      </c>
      <c r="K34" s="158">
        <f>SUMIFS(SMI_PHC[MH5-SMI24aY1],SMI_PHC[OrgID],Details!$C34,SMI_PHC[Rel_D],Control!$B$7)</f>
        <v>38</v>
      </c>
      <c r="L34" s="249">
        <f t="shared" si="47"/>
        <v>0.71698113207547165</v>
      </c>
      <c r="M34" s="140" t="e">
        <f>SUMIFS(#REF!,#REF!,Details!C34,#REF!,Control!$B$7)</f>
        <v>#REF!</v>
      </c>
      <c r="N34" s="141" t="str">
        <f t="shared" si="37"/>
        <v>-</v>
      </c>
      <c r="O34" s="127">
        <f>SUMIFS(SMI_PHC[MH5-SMI11Y],SMI_PHC[OrgID],Details!$C34,SMI_PHC[Rel_D],Control!$B$7)</f>
        <v>52</v>
      </c>
      <c r="P34" s="128">
        <f>SUMIFS(SMI_PHC[MH5-SMI14Y],SMI_PHC[OrgID],Details!$C34,SMI_PHC[Rel_D],Control!$B$7)</f>
        <v>48</v>
      </c>
      <c r="Q34" s="128">
        <f>SUMIFS(SMI_PHC[MH5-SMI17Y],SMI_PHC[OrgID],Details!$C34,SMI_PHC[Rel_D],Control!$B$7)</f>
        <v>49</v>
      </c>
      <c r="R34" s="128">
        <f>SUMIFS(SMI_PHC[MH5-SMI19Y],SMI_PHC[OrgID],Details!$C34,SMI_PHC[Rel_D],Control!$B$7)</f>
        <v>50</v>
      </c>
      <c r="S34" s="128">
        <f>SUMIFS(SMI_PHC[MH5-SMI22Y],SMI_PHC[OrgID],Details!$C34,SMI_PHC[Rel_D],Control!$B$7)</f>
        <v>41</v>
      </c>
      <c r="T34" s="128">
        <f>SUMIFS(SMI_PHC[MH5-SMI23Y],SMI_PHC[OrgID],Details!$C34,SMI_PHC[Rel_D],Control!$B$7)</f>
        <v>45</v>
      </c>
      <c r="U34" s="128">
        <f>SUMIFS(SMI_PHC[MH5-SMI08Y],SMI_PHC[OrgID],Details!$C34,SMI_PHC[Rel_D],Control!$B$7)</f>
        <v>52</v>
      </c>
      <c r="V34" s="128">
        <f>SUMIFS(SMI_PHC[MH5-SMI09Y],SMI_PHC[OrgID],Details!$C34,SMI_PHC[Rel_D],Control!$B$7)</f>
        <v>50</v>
      </c>
      <c r="W34" s="129">
        <f>SUMIFS(SMI_PHC[MH5-SMI20Y],SMI_PHC[OrgID],Details!$C34,SMI_PHC[Rel_D],Control!$B$7)</f>
        <v>50</v>
      </c>
      <c r="X34" s="258">
        <f t="shared" si="39"/>
        <v>0.98113207547169812</v>
      </c>
      <c r="Y34" s="259">
        <f t="shared" si="40"/>
        <v>0.90566037735849059</v>
      </c>
      <c r="Z34" s="259">
        <f t="shared" si="41"/>
        <v>0.92452830188679247</v>
      </c>
      <c r="AA34" s="259">
        <f t="shared" si="48"/>
        <v>0.94339622641509435</v>
      </c>
      <c r="AB34" s="259">
        <f t="shared" si="42"/>
        <v>0.77358490566037741</v>
      </c>
      <c r="AC34" s="259">
        <f t="shared" si="43"/>
        <v>0.84905660377358494</v>
      </c>
      <c r="AD34" s="259">
        <f t="shared" si="44"/>
        <v>0.98113207547169812</v>
      </c>
      <c r="AE34" s="259">
        <f t="shared" si="45"/>
        <v>0.94339622641509435</v>
      </c>
      <c r="AF34" s="260">
        <f t="shared" si="46"/>
        <v>0.94339622641509435</v>
      </c>
      <c r="AG34" s="245">
        <f>SUMIFS(SMI_PHC[MH5-SMI24aY],SMI_PHC[OrgID],Details!$C34,SMI_PHC[Rel_D],Control!$B$7)</f>
        <v>39</v>
      </c>
      <c r="AH34" s="263">
        <f t="shared" si="0"/>
        <v>0.73584905660377353</v>
      </c>
      <c r="AI34" s="282">
        <f>SUMIFS(SMI_PHC[MH5-SMI24aY1],SMI_PHC[OrgID],Details!$C34,SMI_PHC[Rel_D],Control!$B$7)</f>
        <v>38</v>
      </c>
      <c r="AJ34" s="263">
        <f t="shared" si="1"/>
        <v>0.71698113207547165</v>
      </c>
      <c r="AK34">
        <f>SUMIFS(SMI_PHC[MH5-SMI25Y1],SMI_PHC[OrgID],Details!$C34,SMI_PHC[Rel_D],Control!$B$7)</f>
        <v>15</v>
      </c>
      <c r="AL34" s="227">
        <f t="shared" si="2"/>
        <v>0.28301886792452829</v>
      </c>
    </row>
    <row r="35" spans="2:38" x14ac:dyDescent="0.25">
      <c r="B35" s="21" t="s">
        <v>63</v>
      </c>
      <c r="C35" t="s">
        <v>14</v>
      </c>
      <c r="D35" t="s">
        <v>84</v>
      </c>
      <c r="E35" s="163">
        <f>SUMIFS(SMI_PHC[00-00],SMI_PHC[OrgID],Details!$C35,SMI_PHC[Rel_D],Control!$B$7)</f>
        <v>5726</v>
      </c>
      <c r="F35">
        <f>SUMIFS(SMI_PHC[MH5-SMI000],SMI_PHC[OrgID],Details!$C35,SMI_PHC[Rel_D],Control!$B$7)</f>
        <v>75</v>
      </c>
      <c r="K35" s="158">
        <f>SUMIFS(SMI_PHC[MH5-SMI24aY1],SMI_PHC[OrgID],Details!$C35,SMI_PHC[Rel_D],Control!$B$7)</f>
        <v>45</v>
      </c>
      <c r="L35" s="249">
        <f t="shared" si="47"/>
        <v>0.6</v>
      </c>
      <c r="M35" s="140" t="e">
        <f>SUMIFS(#REF!,#REF!,Details!C35,#REF!,Control!$B$7)</f>
        <v>#REF!</v>
      </c>
      <c r="N35" s="141" t="str">
        <f t="shared" si="37"/>
        <v>-</v>
      </c>
      <c r="O35" s="127">
        <f>SUMIFS(SMI_PHC[MH5-SMI11Y],SMI_PHC[OrgID],Details!$C35,SMI_PHC[Rel_D],Control!$B$7)</f>
        <v>68</v>
      </c>
      <c r="P35" s="128">
        <f>SUMIFS(SMI_PHC[MH5-SMI14Y],SMI_PHC[OrgID],Details!$C35,SMI_PHC[Rel_D],Control!$B$7)</f>
        <v>63</v>
      </c>
      <c r="Q35" s="128">
        <f>SUMIFS(SMI_PHC[MH5-SMI17Y],SMI_PHC[OrgID],Details!$C35,SMI_PHC[Rel_D],Control!$B$7)</f>
        <v>63</v>
      </c>
      <c r="R35" s="128">
        <f>SUMIFS(SMI_PHC[MH5-SMI19Y],SMI_PHC[OrgID],Details!$C35,SMI_PHC[Rel_D],Control!$B$7)</f>
        <v>70</v>
      </c>
      <c r="S35" s="128">
        <f>SUMIFS(SMI_PHC[MH5-SMI22Y],SMI_PHC[OrgID],Details!$C35,SMI_PHC[Rel_D],Control!$B$7)</f>
        <v>57</v>
      </c>
      <c r="T35" s="128">
        <f>SUMIFS(SMI_PHC[MH5-SMI23Y],SMI_PHC[OrgID],Details!$C35,SMI_PHC[Rel_D],Control!$B$7)</f>
        <v>61</v>
      </c>
      <c r="U35" s="128">
        <f>SUMIFS(SMI_PHC[MH5-SMI08Y],SMI_PHC[OrgID],Details!$C35,SMI_PHC[Rel_D],Control!$B$7)</f>
        <v>74</v>
      </c>
      <c r="V35" s="128">
        <f>SUMIFS(SMI_PHC[MH5-SMI09Y],SMI_PHC[OrgID],Details!$C35,SMI_PHC[Rel_D],Control!$B$7)</f>
        <v>57</v>
      </c>
      <c r="W35" s="129">
        <f>SUMIFS(SMI_PHC[MH5-SMI20Y],SMI_PHC[OrgID],Details!$C35,SMI_PHC[Rel_D],Control!$B$7)</f>
        <v>59</v>
      </c>
      <c r="X35" s="258">
        <f t="shared" si="39"/>
        <v>0.90666666666666662</v>
      </c>
      <c r="Y35" s="259">
        <f t="shared" si="40"/>
        <v>0.84</v>
      </c>
      <c r="Z35" s="259">
        <f t="shared" si="41"/>
        <v>0.84</v>
      </c>
      <c r="AA35" s="259">
        <f t="shared" si="48"/>
        <v>0.93333333333333335</v>
      </c>
      <c r="AB35" s="259">
        <f t="shared" si="42"/>
        <v>0.76</v>
      </c>
      <c r="AC35" s="259">
        <f t="shared" si="43"/>
        <v>0.81333333333333335</v>
      </c>
      <c r="AD35" s="259">
        <f t="shared" si="44"/>
        <v>0.98666666666666669</v>
      </c>
      <c r="AE35" s="259">
        <f t="shared" si="45"/>
        <v>0.76</v>
      </c>
      <c r="AF35" s="260">
        <f t="shared" si="46"/>
        <v>0.78666666666666663</v>
      </c>
      <c r="AG35" s="245">
        <f>SUMIFS(SMI_PHC[MH5-SMI24aY],SMI_PHC[OrgID],Details!$C35,SMI_PHC[Rel_D],Control!$B$7)</f>
        <v>54</v>
      </c>
      <c r="AH35" s="263">
        <f t="shared" si="0"/>
        <v>0.72</v>
      </c>
      <c r="AI35" s="282">
        <f>SUMIFS(SMI_PHC[MH5-SMI24aY1],SMI_PHC[OrgID],Details!$C35,SMI_PHC[Rel_D],Control!$B$7)</f>
        <v>45</v>
      </c>
      <c r="AJ35" s="263">
        <f t="shared" si="1"/>
        <v>0.6</v>
      </c>
      <c r="AK35">
        <f>SUMIFS(SMI_PHC[MH5-SMI25Y1],SMI_PHC[OrgID],Details!$C35,SMI_PHC[Rel_D],Control!$B$7)</f>
        <v>30</v>
      </c>
      <c r="AL35" s="227">
        <f t="shared" si="2"/>
        <v>0.4</v>
      </c>
    </row>
    <row r="36" spans="2:38" x14ac:dyDescent="0.25">
      <c r="B36" s="21" t="s">
        <v>64</v>
      </c>
      <c r="C36" t="s">
        <v>20</v>
      </c>
      <c r="D36" t="s">
        <v>84</v>
      </c>
      <c r="E36" s="163">
        <f>SUMIFS(SMI_PHC[00-00],SMI_PHC[OrgID],Details!$C36,SMI_PHC[Rel_D],Control!$B$7)</f>
        <v>14945</v>
      </c>
      <c r="F36">
        <f>SUMIFS(SMI_PHC[MH5-SMI000],SMI_PHC[OrgID],Details!$C36,SMI_PHC[Rel_D],Control!$B$7)</f>
        <v>195</v>
      </c>
      <c r="K36" s="158">
        <f>SUMIFS(SMI_PHC[MH5-SMI24aY1],SMI_PHC[OrgID],Details!$C36,SMI_PHC[Rel_D],Control!$B$7)</f>
        <v>133</v>
      </c>
      <c r="L36" s="249">
        <f t="shared" si="47"/>
        <v>0.68205128205128207</v>
      </c>
      <c r="M36" s="140" t="e">
        <f>SUMIFS(#REF!,#REF!,Details!C36,#REF!,Control!$B$7)</f>
        <v>#REF!</v>
      </c>
      <c r="N36" s="141" t="str">
        <f t="shared" si="37"/>
        <v>-</v>
      </c>
      <c r="O36" s="127">
        <f>SUMIFS(SMI_PHC[MH5-SMI11Y],SMI_PHC[OrgID],Details!$C36,SMI_PHC[Rel_D],Control!$B$7)</f>
        <v>170</v>
      </c>
      <c r="P36" s="128">
        <f>SUMIFS(SMI_PHC[MH5-SMI14Y],SMI_PHC[OrgID],Details!$C36,SMI_PHC[Rel_D],Control!$B$7)</f>
        <v>166</v>
      </c>
      <c r="Q36" s="128">
        <f>SUMIFS(SMI_PHC[MH5-SMI17Y],SMI_PHC[OrgID],Details!$C36,SMI_PHC[Rel_D],Control!$B$7)</f>
        <v>172</v>
      </c>
      <c r="R36" s="128">
        <f>SUMIFS(SMI_PHC[MH5-SMI19Y],SMI_PHC[OrgID],Details!$C36,SMI_PHC[Rel_D],Control!$B$7)</f>
        <v>165</v>
      </c>
      <c r="S36" s="128">
        <f>SUMIFS(SMI_PHC[MH5-SMI22Y],SMI_PHC[OrgID],Details!$C36,SMI_PHC[Rel_D],Control!$B$7)</f>
        <v>163</v>
      </c>
      <c r="T36" s="128">
        <f>SUMIFS(SMI_PHC[MH5-SMI23Y],SMI_PHC[OrgID],Details!$C36,SMI_PHC[Rel_D],Control!$B$7)</f>
        <v>172</v>
      </c>
      <c r="U36" s="128">
        <f>SUMIFS(SMI_PHC[MH5-SMI08Y],SMI_PHC[OrgID],Details!$C36,SMI_PHC[Rel_D],Control!$B$7)</f>
        <v>160</v>
      </c>
      <c r="V36" s="128">
        <f>SUMIFS(SMI_PHC[MH5-SMI09Y],SMI_PHC[OrgID],Details!$C36,SMI_PHC[Rel_D],Control!$B$7)</f>
        <v>158</v>
      </c>
      <c r="W36" s="129">
        <f>SUMIFS(SMI_PHC[MH5-SMI20Y],SMI_PHC[OrgID],Details!$C36,SMI_PHC[Rel_D],Control!$B$7)</f>
        <v>154</v>
      </c>
      <c r="X36" s="258">
        <f t="shared" si="39"/>
        <v>0.87179487179487181</v>
      </c>
      <c r="Y36" s="259">
        <f t="shared" si="40"/>
        <v>0.85128205128205126</v>
      </c>
      <c r="Z36" s="259">
        <f t="shared" si="41"/>
        <v>0.88205128205128203</v>
      </c>
      <c r="AA36" s="259">
        <f t="shared" si="48"/>
        <v>0.84615384615384615</v>
      </c>
      <c r="AB36" s="259">
        <f t="shared" si="42"/>
        <v>0.83589743589743593</v>
      </c>
      <c r="AC36" s="259">
        <f t="shared" si="43"/>
        <v>0.88205128205128203</v>
      </c>
      <c r="AD36" s="259">
        <f t="shared" si="44"/>
        <v>0.82051282051282048</v>
      </c>
      <c r="AE36" s="259">
        <f t="shared" si="45"/>
        <v>0.81025641025641026</v>
      </c>
      <c r="AF36" s="260">
        <f t="shared" si="46"/>
        <v>0.78974358974358971</v>
      </c>
      <c r="AG36" s="245">
        <f>SUMIFS(SMI_PHC[MH5-SMI24aY],SMI_PHC[OrgID],Details!$C36,SMI_PHC[Rel_D],Control!$B$7)</f>
        <v>152</v>
      </c>
      <c r="AH36" s="263">
        <f t="shared" si="0"/>
        <v>0.77948717948717949</v>
      </c>
      <c r="AI36" s="282">
        <f>SUMIFS(SMI_PHC[MH5-SMI24aY1],SMI_PHC[OrgID],Details!$C36,SMI_PHC[Rel_D],Control!$B$7)</f>
        <v>133</v>
      </c>
      <c r="AJ36" s="263">
        <f t="shared" si="1"/>
        <v>0.68205128205128207</v>
      </c>
      <c r="AK36">
        <f>SUMIFS(SMI_PHC[MH5-SMI25Y1],SMI_PHC[OrgID],Details!$C36,SMI_PHC[Rel_D],Control!$B$7)</f>
        <v>62</v>
      </c>
      <c r="AL36" s="227">
        <f t="shared" si="2"/>
        <v>0.31794871794871793</v>
      </c>
    </row>
    <row r="37" spans="2:38" x14ac:dyDescent="0.25">
      <c r="B37" s="21" t="s">
        <v>65</v>
      </c>
      <c r="C37" t="s">
        <v>26</v>
      </c>
      <c r="D37" t="s">
        <v>84</v>
      </c>
      <c r="E37" s="163">
        <f>SUMIFS(SMI_PHC[00-00],SMI_PHC[OrgID],Details!$C37,SMI_PHC[Rel_D],Control!$B$7)</f>
        <v>3447</v>
      </c>
      <c r="F37">
        <f>SUMIFS(SMI_PHC[MH5-SMI000],SMI_PHC[OrgID],Details!$C37,SMI_PHC[Rel_D],Control!$B$7)</f>
        <v>24</v>
      </c>
      <c r="K37" s="158">
        <f>SUMIFS(SMI_PHC[MH5-SMI24aY1],SMI_PHC[OrgID],Details!$C37,SMI_PHC[Rel_D],Control!$B$7)</f>
        <v>17</v>
      </c>
      <c r="L37" s="249">
        <f t="shared" si="47"/>
        <v>0.70833333333333337</v>
      </c>
      <c r="M37" s="140" t="e">
        <f>SUMIFS(#REF!,#REF!,Details!C37,#REF!,Control!$B$7)</f>
        <v>#REF!</v>
      </c>
      <c r="N37" s="141" t="str">
        <f t="shared" si="37"/>
        <v>-</v>
      </c>
      <c r="O37" s="127">
        <f>SUMIFS(SMI_PHC[MH5-SMI11Y],SMI_PHC[OrgID],Details!$C37,SMI_PHC[Rel_D],Control!$B$7)</f>
        <v>23</v>
      </c>
      <c r="P37" s="128">
        <f>SUMIFS(SMI_PHC[MH5-SMI14Y],SMI_PHC[OrgID],Details!$C37,SMI_PHC[Rel_D],Control!$B$7)</f>
        <v>23</v>
      </c>
      <c r="Q37" s="128">
        <f>SUMIFS(SMI_PHC[MH5-SMI17Y],SMI_PHC[OrgID],Details!$C37,SMI_PHC[Rel_D],Control!$B$7)</f>
        <v>22</v>
      </c>
      <c r="R37" s="128">
        <f>SUMIFS(SMI_PHC[MH5-SMI19Y],SMI_PHC[OrgID],Details!$C37,SMI_PHC[Rel_D],Control!$B$7)</f>
        <v>24</v>
      </c>
      <c r="S37" s="128">
        <f>SUMIFS(SMI_PHC[MH5-SMI22Y],SMI_PHC[OrgID],Details!$C37,SMI_PHC[Rel_D],Control!$B$7)</f>
        <v>20</v>
      </c>
      <c r="T37" s="128">
        <f>SUMIFS(SMI_PHC[MH5-SMI23Y],SMI_PHC[OrgID],Details!$C37,SMI_PHC[Rel_D],Control!$B$7)</f>
        <v>23</v>
      </c>
      <c r="U37" s="128">
        <f>SUMIFS(SMI_PHC[MH5-SMI08Y],SMI_PHC[OrgID],Details!$C37,SMI_PHC[Rel_D],Control!$B$7)</f>
        <v>24</v>
      </c>
      <c r="V37" s="128">
        <f>SUMIFS(SMI_PHC[MH5-SMI09Y],SMI_PHC[OrgID],Details!$C37,SMI_PHC[Rel_D],Control!$B$7)</f>
        <v>22</v>
      </c>
      <c r="W37" s="129">
        <f>SUMIFS(SMI_PHC[MH5-SMI20Y],SMI_PHC[OrgID],Details!$C37,SMI_PHC[Rel_D],Control!$B$7)</f>
        <v>22</v>
      </c>
      <c r="X37" s="258">
        <f t="shared" si="39"/>
        <v>0.95833333333333337</v>
      </c>
      <c r="Y37" s="259">
        <f t="shared" si="40"/>
        <v>0.95833333333333337</v>
      </c>
      <c r="Z37" s="259">
        <f t="shared" si="41"/>
        <v>0.91666666666666663</v>
      </c>
      <c r="AA37" s="259">
        <f t="shared" si="48"/>
        <v>1</v>
      </c>
      <c r="AB37" s="259">
        <f t="shared" si="42"/>
        <v>0.83333333333333337</v>
      </c>
      <c r="AC37" s="259">
        <f t="shared" si="43"/>
        <v>0.95833333333333337</v>
      </c>
      <c r="AD37" s="259">
        <f t="shared" si="44"/>
        <v>1</v>
      </c>
      <c r="AE37" s="259">
        <f t="shared" si="45"/>
        <v>0.91666666666666663</v>
      </c>
      <c r="AF37" s="260">
        <f t="shared" si="46"/>
        <v>0.91666666666666663</v>
      </c>
      <c r="AG37" s="245">
        <f>SUMIFS(SMI_PHC[MH5-SMI24aY],SMI_PHC[OrgID],Details!$C37,SMI_PHC[Rel_D],Control!$B$7)</f>
        <v>20</v>
      </c>
      <c r="AH37" s="263">
        <f t="shared" si="0"/>
        <v>0.83333333333333337</v>
      </c>
      <c r="AI37" s="282">
        <f>SUMIFS(SMI_PHC[MH5-SMI24aY1],SMI_PHC[OrgID],Details!$C37,SMI_PHC[Rel_D],Control!$B$7)</f>
        <v>17</v>
      </c>
      <c r="AJ37" s="263">
        <f t="shared" si="1"/>
        <v>0.70833333333333337</v>
      </c>
      <c r="AK37">
        <f>SUMIFS(SMI_PHC[MH5-SMI25Y1],SMI_PHC[OrgID],Details!$C37,SMI_PHC[Rel_D],Control!$B$7)</f>
        <v>7</v>
      </c>
      <c r="AL37" s="227">
        <f t="shared" si="2"/>
        <v>0.29166666666666669</v>
      </c>
    </row>
    <row r="38" spans="2:38" x14ac:dyDescent="0.25">
      <c r="B38" s="23" t="s">
        <v>85</v>
      </c>
      <c r="C38" s="12" t="s">
        <v>84</v>
      </c>
      <c r="D38" s="12" t="s">
        <v>84</v>
      </c>
      <c r="E38" s="165">
        <f>SUM(E32:E37)</f>
        <v>36965</v>
      </c>
      <c r="F38" s="12">
        <f>SUM(F32:F37)</f>
        <v>449</v>
      </c>
      <c r="K38" s="160">
        <f>SUM(K32:K37)</f>
        <v>286</v>
      </c>
      <c r="L38" s="251">
        <f>IFERROR(K38/F38, "-")</f>
        <v>0.63697104677060135</v>
      </c>
      <c r="M38" s="145" t="e">
        <f>SUM(M32:M37)</f>
        <v>#REF!</v>
      </c>
      <c r="N38" s="146" t="str">
        <f t="shared" si="37"/>
        <v>-</v>
      </c>
      <c r="O38" s="133">
        <f>SUM(O32:O37)</f>
        <v>401</v>
      </c>
      <c r="P38" s="134">
        <f t="shared" ref="P38:V38" si="49">SUM(P32:P37)</f>
        <v>392</v>
      </c>
      <c r="Q38" s="134">
        <f t="shared" si="49"/>
        <v>397</v>
      </c>
      <c r="R38" s="134">
        <f t="shared" si="49"/>
        <v>407</v>
      </c>
      <c r="S38" s="134">
        <f t="shared" si="49"/>
        <v>354</v>
      </c>
      <c r="T38" s="134">
        <f t="shared" si="49"/>
        <v>381</v>
      </c>
      <c r="U38" s="134">
        <f t="shared" si="49"/>
        <v>404</v>
      </c>
      <c r="V38" s="134">
        <f t="shared" si="49"/>
        <v>375</v>
      </c>
      <c r="W38" s="135">
        <f>SUM(W32:W37)</f>
        <v>377</v>
      </c>
      <c r="X38" s="269">
        <f t="shared" si="39"/>
        <v>0.89309576837416482</v>
      </c>
      <c r="Y38" s="270">
        <f t="shared" si="40"/>
        <v>0.87305122494432075</v>
      </c>
      <c r="Z38" s="270">
        <f t="shared" si="41"/>
        <v>0.88418708240534516</v>
      </c>
      <c r="AA38" s="270">
        <f>IFERROR(R38/F38, "-")</f>
        <v>0.90645879732739421</v>
      </c>
      <c r="AB38" s="270">
        <f t="shared" si="42"/>
        <v>0.7884187082405345</v>
      </c>
      <c r="AC38" s="270">
        <f t="shared" si="43"/>
        <v>0.84855233853006684</v>
      </c>
      <c r="AD38" s="270">
        <f t="shared" si="44"/>
        <v>0.89977728285077951</v>
      </c>
      <c r="AE38" s="270">
        <f t="shared" si="45"/>
        <v>0.83518930957683746</v>
      </c>
      <c r="AF38" s="271">
        <f t="shared" si="46"/>
        <v>0.83964365256124718</v>
      </c>
      <c r="AG38" s="272">
        <f>SUM(AG32:AG37)</f>
        <v>327</v>
      </c>
      <c r="AH38" s="273">
        <f t="shared" si="0"/>
        <v>0.72828507795100228</v>
      </c>
      <c r="AI38" s="272">
        <f>SUM(AI32:AI37)</f>
        <v>286</v>
      </c>
      <c r="AJ38" s="268">
        <f t="shared" si="1"/>
        <v>0.63697104677060135</v>
      </c>
      <c r="AK38" s="12">
        <f>SUM(AK32:AK37)</f>
        <v>163</v>
      </c>
      <c r="AL38" s="228">
        <f t="shared" si="2"/>
        <v>0.36302895322939865</v>
      </c>
    </row>
    <row r="39" spans="2:38" x14ac:dyDescent="0.25">
      <c r="B39" s="21" t="s">
        <v>66</v>
      </c>
      <c r="C39" t="s">
        <v>12</v>
      </c>
      <c r="D39" t="s">
        <v>86</v>
      </c>
      <c r="E39" s="163">
        <f>SUMIFS(SMI_PHC[00-00],SMI_PHC[OrgID],Details!$C39,SMI_PHC[Rel_D],Control!$B$7)</f>
        <v>16152</v>
      </c>
      <c r="F39">
        <f>SUMIFS(SMI_PHC[MH5-SMI000],SMI_PHC[OrgID],Details!$C39,SMI_PHC[Rel_D],Control!$B$7)</f>
        <v>202</v>
      </c>
      <c r="K39" s="158">
        <f>SUMIFS(SMI_PHC[MH5-SMI24aY1],SMI_PHC[OrgID],Details!$C39,SMI_PHC[Rel_D],Control!$B$7)</f>
        <v>117</v>
      </c>
      <c r="L39" s="249">
        <f>IFERROR(K39/F39,"-")</f>
        <v>0.57920792079207917</v>
      </c>
      <c r="M39" s="140" t="e">
        <f>SUMIFS(#REF!,#REF!,Details!C39,#REF!,Control!$B$7)</f>
        <v>#REF!</v>
      </c>
      <c r="N39" s="141" t="str">
        <f t="shared" si="37"/>
        <v>-</v>
      </c>
      <c r="O39" s="127">
        <f>SUMIFS(SMI_PHC[MH5-SMI11Y],SMI_PHC[OrgID],Details!$C39,SMI_PHC[Rel_D],Control!$B$7)</f>
        <v>193</v>
      </c>
      <c r="P39" s="128">
        <f>SUMIFS(SMI_PHC[MH5-SMI14Y],SMI_PHC[OrgID],Details!$C39,SMI_PHC[Rel_D],Control!$B$7)</f>
        <v>186</v>
      </c>
      <c r="Q39" s="128">
        <f>SUMIFS(SMI_PHC[MH5-SMI17Y],SMI_PHC[OrgID],Details!$C39,SMI_PHC[Rel_D],Control!$B$7)</f>
        <v>179</v>
      </c>
      <c r="R39" s="128">
        <f>SUMIFS(SMI_PHC[MH5-SMI19Y],SMI_PHC[OrgID],Details!$C39,SMI_PHC[Rel_D],Control!$B$7)</f>
        <v>189</v>
      </c>
      <c r="S39" s="128">
        <f>SUMIFS(SMI_PHC[MH5-SMI22Y],SMI_PHC[OrgID],Details!$C39,SMI_PHC[Rel_D],Control!$B$7)</f>
        <v>180</v>
      </c>
      <c r="T39" s="128">
        <f>SUMIFS(SMI_PHC[MH5-SMI23Y],SMI_PHC[OrgID],Details!$C39,SMI_PHC[Rel_D],Control!$B$7)</f>
        <v>201</v>
      </c>
      <c r="U39" s="128">
        <f>SUMIFS(SMI_PHC[MH5-SMI08Y],SMI_PHC[OrgID],Details!$C39,SMI_PHC[Rel_D],Control!$B$7)</f>
        <v>175</v>
      </c>
      <c r="V39" s="128">
        <f>SUMIFS(SMI_PHC[MH5-SMI09Y],SMI_PHC[OrgID],Details!$C39,SMI_PHC[Rel_D],Control!$B$7)</f>
        <v>153</v>
      </c>
      <c r="W39" s="129">
        <f>SUMIFS(SMI_PHC[MH5-SMI20Y],SMI_PHC[OrgID],Details!$C39,SMI_PHC[Rel_D],Control!$B$7)</f>
        <v>160</v>
      </c>
      <c r="X39" s="258">
        <f t="shared" si="39"/>
        <v>0.95544554455445541</v>
      </c>
      <c r="Y39" s="259">
        <f t="shared" si="40"/>
        <v>0.92079207920792083</v>
      </c>
      <c r="Z39" s="259">
        <f t="shared" si="41"/>
        <v>0.88613861386138615</v>
      </c>
      <c r="AA39" s="259">
        <f>IFERROR(R39/F39, " - ")</f>
        <v>0.9356435643564357</v>
      </c>
      <c r="AB39" s="259">
        <f t="shared" si="42"/>
        <v>0.8910891089108911</v>
      </c>
      <c r="AC39" s="259">
        <f t="shared" si="43"/>
        <v>0.99504950495049505</v>
      </c>
      <c r="AD39" s="259">
        <f t="shared" si="44"/>
        <v>0.86633663366336633</v>
      </c>
      <c r="AE39" s="259">
        <f t="shared" si="45"/>
        <v>0.75742574257425743</v>
      </c>
      <c r="AF39" s="260">
        <f t="shared" si="46"/>
        <v>0.79207920792079212</v>
      </c>
      <c r="AG39" s="245">
        <f>SUMIFS(SMI_PHC[MH5-SMI24aY],SMI_PHC[OrgID],Details!$C39,SMI_PHC[Rel_D],Control!$B$7)</f>
        <v>156</v>
      </c>
      <c r="AH39" s="263">
        <f t="shared" si="0"/>
        <v>0.7722772277227723</v>
      </c>
      <c r="AI39" s="282">
        <f>SUMIFS(SMI_PHC[MH5-SMI24aY1],SMI_PHC[OrgID],Details!$C39,SMI_PHC[Rel_D],Control!$B$7)</f>
        <v>117</v>
      </c>
      <c r="AJ39" s="263">
        <f t="shared" si="1"/>
        <v>0.57920792079207917</v>
      </c>
      <c r="AK39">
        <f>SUMIFS(SMI_PHC[MH5-SMI25Y1],SMI_PHC[OrgID],Details!$C39,SMI_PHC[Rel_D],Control!$B$7)</f>
        <v>85</v>
      </c>
      <c r="AL39" s="227">
        <f t="shared" si="2"/>
        <v>0.42079207920792078</v>
      </c>
    </row>
    <row r="40" spans="2:38" x14ac:dyDescent="0.25">
      <c r="B40" s="21" t="s">
        <v>67</v>
      </c>
      <c r="C40" t="s">
        <v>27</v>
      </c>
      <c r="D40" t="s">
        <v>86</v>
      </c>
      <c r="E40" s="163">
        <f>SUMIFS(SMI_PHC[00-00],SMI_PHC[OrgID],Details!$C40,SMI_PHC[Rel_D],Control!$B$7)</f>
        <v>2843</v>
      </c>
      <c r="F40">
        <f>SUMIFS(SMI_PHC[MH5-SMI000],SMI_PHC[OrgID],Details!$C40,SMI_PHC[Rel_D],Control!$B$7)</f>
        <v>26</v>
      </c>
      <c r="K40" s="158">
        <f>SUMIFS(SMI_PHC[MH5-SMI24aY1],SMI_PHC[OrgID],Details!$C40,SMI_PHC[Rel_D],Control!$B$7)</f>
        <v>20</v>
      </c>
      <c r="L40" s="249">
        <f>IFERROR(K40/F40,"-")</f>
        <v>0.76923076923076927</v>
      </c>
      <c r="M40" s="140" t="e">
        <f>SUMIFS(#REF!,#REF!,Details!C40,#REF!,Control!$B$7)</f>
        <v>#REF!</v>
      </c>
      <c r="N40" s="141" t="str">
        <f t="shared" si="37"/>
        <v>-</v>
      </c>
      <c r="O40" s="127">
        <f>SUMIFS(SMI_PHC[MH5-SMI11Y],SMI_PHC[OrgID],Details!$C40,SMI_PHC[Rel_D],Control!$B$7)</f>
        <v>24</v>
      </c>
      <c r="P40" s="128">
        <f>SUMIFS(SMI_PHC[MH5-SMI14Y],SMI_PHC[OrgID],Details!$C40,SMI_PHC[Rel_D],Control!$B$7)</f>
        <v>23</v>
      </c>
      <c r="Q40" s="128">
        <f>SUMIFS(SMI_PHC[MH5-SMI17Y],SMI_PHC[OrgID],Details!$C40,SMI_PHC[Rel_D],Control!$B$7)</f>
        <v>23</v>
      </c>
      <c r="R40" s="128">
        <f>SUMIFS(SMI_PHC[MH5-SMI19Y],SMI_PHC[OrgID],Details!$C40,SMI_PHC[Rel_D],Control!$B$7)</f>
        <v>23</v>
      </c>
      <c r="S40" s="128">
        <f>SUMIFS(SMI_PHC[MH5-SMI22Y],SMI_PHC[OrgID],Details!$C40,SMI_PHC[Rel_D],Control!$B$7)</f>
        <v>22</v>
      </c>
      <c r="T40" s="128">
        <f>SUMIFS(SMI_PHC[MH5-SMI23Y],SMI_PHC[OrgID],Details!$C40,SMI_PHC[Rel_D],Control!$B$7)</f>
        <v>24</v>
      </c>
      <c r="U40" s="128">
        <f>SUMIFS(SMI_PHC[MH5-SMI08Y],SMI_PHC[OrgID],Details!$C40,SMI_PHC[Rel_D],Control!$B$7)</f>
        <v>24</v>
      </c>
      <c r="V40" s="128">
        <f>SUMIFS(SMI_PHC[MH5-SMI09Y],SMI_PHC[OrgID],Details!$C40,SMI_PHC[Rel_D],Control!$B$7)</f>
        <v>23</v>
      </c>
      <c r="W40" s="129">
        <f>SUMIFS(SMI_PHC[MH5-SMI20Y],SMI_PHC[OrgID],Details!$C40,SMI_PHC[Rel_D],Control!$B$7)</f>
        <v>23</v>
      </c>
      <c r="X40" s="258">
        <f t="shared" si="39"/>
        <v>0.92307692307692313</v>
      </c>
      <c r="Y40" s="259">
        <f t="shared" si="40"/>
        <v>0.88461538461538458</v>
      </c>
      <c r="Z40" s="259">
        <f t="shared" si="41"/>
        <v>0.88461538461538458</v>
      </c>
      <c r="AA40" s="259">
        <f>IFERROR(R40/F40, " - ")</f>
        <v>0.88461538461538458</v>
      </c>
      <c r="AB40" s="259">
        <f t="shared" si="42"/>
        <v>0.84615384615384615</v>
      </c>
      <c r="AC40" s="259">
        <f t="shared" si="43"/>
        <v>0.92307692307692313</v>
      </c>
      <c r="AD40" s="259">
        <f t="shared" si="44"/>
        <v>0.92307692307692313</v>
      </c>
      <c r="AE40" s="259">
        <f t="shared" si="45"/>
        <v>0.88461538461538458</v>
      </c>
      <c r="AF40" s="260">
        <f t="shared" si="46"/>
        <v>0.88461538461538458</v>
      </c>
      <c r="AG40" s="245">
        <f>SUMIFS(SMI_PHC[MH5-SMI24aY],SMI_PHC[OrgID],Details!$C40,SMI_PHC[Rel_D],Control!$B$7)</f>
        <v>20</v>
      </c>
      <c r="AH40" s="263">
        <f t="shared" si="0"/>
        <v>0.76923076923076927</v>
      </c>
      <c r="AI40" s="282">
        <f>SUMIFS(SMI_PHC[MH5-SMI24aY1],SMI_PHC[OrgID],Details!$C40,SMI_PHC[Rel_D],Control!$B$7)</f>
        <v>20</v>
      </c>
      <c r="AJ40" s="263">
        <f t="shared" si="1"/>
        <v>0.76923076923076927</v>
      </c>
      <c r="AK40">
        <f>SUMIFS(SMI_PHC[MH5-SMI25Y1],SMI_PHC[OrgID],Details!$C40,SMI_PHC[Rel_D],Control!$B$7)</f>
        <v>6</v>
      </c>
      <c r="AL40" s="227">
        <f t="shared" si="2"/>
        <v>0.23076923076923078</v>
      </c>
    </row>
    <row r="41" spans="2:38" x14ac:dyDescent="0.25">
      <c r="B41" s="21" t="s">
        <v>68</v>
      </c>
      <c r="C41" t="s">
        <v>35</v>
      </c>
      <c r="D41" t="s">
        <v>86</v>
      </c>
      <c r="E41" s="163">
        <f>SUMIFS(SMI_PHC[00-00],SMI_PHC[OrgID],Details!$C41,SMI_PHC[Rel_D],Control!$B$7)</f>
        <v>8444</v>
      </c>
      <c r="F41">
        <f>SUMIFS(SMI_PHC[MH5-SMI000],SMI_PHC[OrgID],Details!$C41,SMI_PHC[Rel_D],Control!$B$7)</f>
        <v>80</v>
      </c>
      <c r="K41" s="158">
        <f>SUMIFS(SMI_PHC[MH5-SMI24aY1],SMI_PHC[OrgID],Details!$C41,SMI_PHC[Rel_D],Control!$B$7)</f>
        <v>47</v>
      </c>
      <c r="L41" s="249">
        <f>IFERROR(K41/F41,"-")</f>
        <v>0.58750000000000002</v>
      </c>
      <c r="M41" s="140" t="e">
        <f>SUMIFS(#REF!,#REF!,Details!C41,#REF!,Control!$B$7)</f>
        <v>#REF!</v>
      </c>
      <c r="N41" s="141" t="str">
        <f t="shared" si="37"/>
        <v>-</v>
      </c>
      <c r="O41" s="127">
        <f>SUMIFS(SMI_PHC[MH5-SMI11Y],SMI_PHC[OrgID],Details!$C41,SMI_PHC[Rel_D],Control!$B$7)</f>
        <v>70</v>
      </c>
      <c r="P41" s="128">
        <f>SUMIFS(SMI_PHC[MH5-SMI14Y],SMI_PHC[OrgID],Details!$C41,SMI_PHC[Rel_D],Control!$B$7)</f>
        <v>67</v>
      </c>
      <c r="Q41" s="128">
        <f>SUMIFS(SMI_PHC[MH5-SMI17Y],SMI_PHC[OrgID],Details!$C41,SMI_PHC[Rel_D],Control!$B$7)</f>
        <v>68</v>
      </c>
      <c r="R41" s="128">
        <f>SUMIFS(SMI_PHC[MH5-SMI19Y],SMI_PHC[OrgID],Details!$C41,SMI_PHC[Rel_D],Control!$B$7)</f>
        <v>69</v>
      </c>
      <c r="S41" s="128">
        <f>SUMIFS(SMI_PHC[MH5-SMI22Y],SMI_PHC[OrgID],Details!$C41,SMI_PHC[Rel_D],Control!$B$7)</f>
        <v>50</v>
      </c>
      <c r="T41" s="128">
        <f>SUMIFS(SMI_PHC[MH5-SMI23Y],SMI_PHC[OrgID],Details!$C41,SMI_PHC[Rel_D],Control!$B$7)</f>
        <v>58</v>
      </c>
      <c r="U41" s="128">
        <f>SUMIFS(SMI_PHC[MH5-SMI08Y],SMI_PHC[OrgID],Details!$C41,SMI_PHC[Rel_D],Control!$B$7)</f>
        <v>66</v>
      </c>
      <c r="V41" s="128">
        <f>SUMIFS(SMI_PHC[MH5-SMI09Y],SMI_PHC[OrgID],Details!$C41,SMI_PHC[Rel_D],Control!$B$7)</f>
        <v>59</v>
      </c>
      <c r="W41" s="129">
        <f>SUMIFS(SMI_PHC[MH5-SMI20Y],SMI_PHC[OrgID],Details!$C41,SMI_PHC[Rel_D],Control!$B$7)</f>
        <v>63</v>
      </c>
      <c r="X41" s="258">
        <f t="shared" si="39"/>
        <v>0.875</v>
      </c>
      <c r="Y41" s="259">
        <f t="shared" si="40"/>
        <v>0.83750000000000002</v>
      </c>
      <c r="Z41" s="259">
        <f t="shared" si="41"/>
        <v>0.85</v>
      </c>
      <c r="AA41" s="259">
        <f>IFERROR(R41/F41, " - ")</f>
        <v>0.86250000000000004</v>
      </c>
      <c r="AB41" s="259">
        <f t="shared" si="42"/>
        <v>0.625</v>
      </c>
      <c r="AC41" s="259">
        <f t="shared" si="43"/>
        <v>0.72499999999999998</v>
      </c>
      <c r="AD41" s="259">
        <f t="shared" si="44"/>
        <v>0.82499999999999996</v>
      </c>
      <c r="AE41" s="259">
        <f t="shared" si="45"/>
        <v>0.73750000000000004</v>
      </c>
      <c r="AF41" s="260">
        <f t="shared" si="46"/>
        <v>0.78749999999999998</v>
      </c>
      <c r="AG41" s="245">
        <f>SUMIFS(SMI_PHC[MH5-SMI24aY],SMI_PHC[OrgID],Details!$C41,SMI_PHC[Rel_D],Control!$B$7)</f>
        <v>49</v>
      </c>
      <c r="AH41" s="263">
        <f t="shared" si="0"/>
        <v>0.61250000000000004</v>
      </c>
      <c r="AI41" s="282">
        <f>SUMIFS(SMI_PHC[MH5-SMI24aY1],SMI_PHC[OrgID],Details!$C41,SMI_PHC[Rel_D],Control!$B$7)</f>
        <v>47</v>
      </c>
      <c r="AJ41" s="263">
        <f t="shared" si="1"/>
        <v>0.58750000000000002</v>
      </c>
      <c r="AK41">
        <f>SUMIFS(SMI_PHC[MH5-SMI25Y1],SMI_PHC[OrgID],Details!$C41,SMI_PHC[Rel_D],Control!$B$7)</f>
        <v>33</v>
      </c>
      <c r="AL41" s="227">
        <f t="shared" si="2"/>
        <v>0.41249999999999998</v>
      </c>
    </row>
    <row r="42" spans="2:38" x14ac:dyDescent="0.25">
      <c r="B42" s="21" t="s">
        <v>69</v>
      </c>
      <c r="C42" t="s">
        <v>10</v>
      </c>
      <c r="D42" t="s">
        <v>86</v>
      </c>
      <c r="E42" s="163">
        <f>SUMIFS(SMI_PHC[00-00],SMI_PHC[OrgID],Details!$C42,SMI_PHC[Rel_D],Control!$B$7)</f>
        <v>6398</v>
      </c>
      <c r="F42">
        <f>SUMIFS(SMI_PHC[MH5-SMI000],SMI_PHC[OrgID],Details!$C42,SMI_PHC[Rel_D],Control!$B$7)</f>
        <v>93</v>
      </c>
      <c r="K42" s="158">
        <f>SUMIFS(SMI_PHC[MH5-SMI24aY1],SMI_PHC[OrgID],Details!$C42,SMI_PHC[Rel_D],Control!$B$7)</f>
        <v>66</v>
      </c>
      <c r="L42" s="249">
        <f>IFERROR(K42/F42,"-")</f>
        <v>0.70967741935483875</v>
      </c>
      <c r="M42" s="140" t="e">
        <f>SUMIFS(#REF!,#REF!,Details!C42,#REF!,Control!$B$7)</f>
        <v>#REF!</v>
      </c>
      <c r="N42" s="141" t="str">
        <f t="shared" si="37"/>
        <v>-</v>
      </c>
      <c r="O42" s="127">
        <f>SUMIFS(SMI_PHC[MH5-SMI11Y],SMI_PHC[OrgID],Details!$C42,SMI_PHC[Rel_D],Control!$B$7)</f>
        <v>87</v>
      </c>
      <c r="P42" s="128">
        <f>SUMIFS(SMI_PHC[MH5-SMI14Y],SMI_PHC[OrgID],Details!$C42,SMI_PHC[Rel_D],Control!$B$7)</f>
        <v>77</v>
      </c>
      <c r="Q42" s="128">
        <f>SUMIFS(SMI_PHC[MH5-SMI17Y],SMI_PHC[OrgID],Details!$C42,SMI_PHC[Rel_D],Control!$B$7)</f>
        <v>79</v>
      </c>
      <c r="R42" s="128">
        <f>SUMIFS(SMI_PHC[MH5-SMI19Y],SMI_PHC[OrgID],Details!$C42,SMI_PHC[Rel_D],Control!$B$7)</f>
        <v>82</v>
      </c>
      <c r="S42" s="128">
        <f>SUMIFS(SMI_PHC[MH5-SMI22Y],SMI_PHC[OrgID],Details!$C42,SMI_PHC[Rel_D],Control!$B$7)</f>
        <v>69</v>
      </c>
      <c r="T42" s="128">
        <f>SUMIFS(SMI_PHC[MH5-SMI23Y],SMI_PHC[OrgID],Details!$C42,SMI_PHC[Rel_D],Control!$B$7)</f>
        <v>78</v>
      </c>
      <c r="U42" s="128">
        <f>SUMIFS(SMI_PHC[MH5-SMI08Y],SMI_PHC[OrgID],Details!$C42,SMI_PHC[Rel_D],Control!$B$7)</f>
        <v>84</v>
      </c>
      <c r="V42" s="128">
        <f>SUMIFS(SMI_PHC[MH5-SMI09Y],SMI_PHC[OrgID],Details!$C42,SMI_PHC[Rel_D],Control!$B$7)</f>
        <v>78</v>
      </c>
      <c r="W42" s="129">
        <f>SUMIFS(SMI_PHC[MH5-SMI20Y],SMI_PHC[OrgID],Details!$C42,SMI_PHC[Rel_D],Control!$B$7)</f>
        <v>79</v>
      </c>
      <c r="X42" s="258">
        <f t="shared" si="39"/>
        <v>0.93548387096774188</v>
      </c>
      <c r="Y42" s="259">
        <f t="shared" si="40"/>
        <v>0.82795698924731187</v>
      </c>
      <c r="Z42" s="259">
        <f t="shared" si="41"/>
        <v>0.84946236559139787</v>
      </c>
      <c r="AA42" s="259">
        <f>IFERROR(R42/F42, " - ")</f>
        <v>0.88172043010752688</v>
      </c>
      <c r="AB42" s="259">
        <f t="shared" si="42"/>
        <v>0.74193548387096775</v>
      </c>
      <c r="AC42" s="259">
        <f t="shared" si="43"/>
        <v>0.83870967741935487</v>
      </c>
      <c r="AD42" s="259">
        <f t="shared" si="44"/>
        <v>0.90322580645161288</v>
      </c>
      <c r="AE42" s="259">
        <f t="shared" si="45"/>
        <v>0.83870967741935487</v>
      </c>
      <c r="AF42" s="260">
        <f t="shared" si="46"/>
        <v>0.84946236559139787</v>
      </c>
      <c r="AG42" s="245">
        <f>SUMIFS(SMI_PHC[MH5-SMI24aY],SMI_PHC[OrgID],Details!$C42,SMI_PHC[Rel_D],Control!$B$7)</f>
        <v>67</v>
      </c>
      <c r="AH42" s="263">
        <f t="shared" si="0"/>
        <v>0.72043010752688175</v>
      </c>
      <c r="AI42" s="282">
        <f>SUMIFS(SMI_PHC[MH5-SMI24aY1],SMI_PHC[OrgID],Details!$C42,SMI_PHC[Rel_D],Control!$B$7)</f>
        <v>66</v>
      </c>
      <c r="AJ42" s="263">
        <f t="shared" si="1"/>
        <v>0.70967741935483875</v>
      </c>
      <c r="AK42">
        <f>SUMIFS(SMI_PHC[MH5-SMI25Y1],SMI_PHC[OrgID],Details!$C42,SMI_PHC[Rel_D],Control!$B$7)</f>
        <v>27</v>
      </c>
      <c r="AL42" s="227">
        <f t="shared" si="2"/>
        <v>0.29032258064516131</v>
      </c>
    </row>
    <row r="43" spans="2:38" x14ac:dyDescent="0.25">
      <c r="B43" s="21" t="s">
        <v>70</v>
      </c>
      <c r="C43" t="s">
        <v>17</v>
      </c>
      <c r="D43" t="s">
        <v>86</v>
      </c>
      <c r="E43" s="163">
        <f>SUMIFS(SMI_PHC[00-00],SMI_PHC[OrgID],Details!$C43,SMI_PHC[Rel_D],Control!$B$7)</f>
        <v>9083</v>
      </c>
      <c r="F43">
        <f>SUMIFS(SMI_PHC[MH5-SMI000],SMI_PHC[OrgID],Details!$C43,SMI_PHC[Rel_D],Control!$B$7)</f>
        <v>119</v>
      </c>
      <c r="K43" s="158">
        <f>SUMIFS(SMI_PHC[MH5-SMI24aY1],SMI_PHC[OrgID],Details!$C43,SMI_PHC[Rel_D],Control!$B$7)</f>
        <v>80</v>
      </c>
      <c r="L43" s="249">
        <f>IFERROR(K43/F43,"-")</f>
        <v>0.67226890756302526</v>
      </c>
      <c r="M43" s="140" t="e">
        <f>SUMIFS(#REF!,#REF!,Details!C43,#REF!,Control!$B$7)</f>
        <v>#REF!</v>
      </c>
      <c r="N43" s="141" t="str">
        <f t="shared" si="37"/>
        <v>-</v>
      </c>
      <c r="O43" s="127">
        <f>SUMIFS(SMI_PHC[MH5-SMI11Y],SMI_PHC[OrgID],Details!$C43,SMI_PHC[Rel_D],Control!$B$7)</f>
        <v>102</v>
      </c>
      <c r="P43" s="128">
        <f>SUMIFS(SMI_PHC[MH5-SMI14Y],SMI_PHC[OrgID],Details!$C43,SMI_PHC[Rel_D],Control!$B$7)</f>
        <v>97</v>
      </c>
      <c r="Q43" s="128">
        <f>SUMIFS(SMI_PHC[MH5-SMI17Y],SMI_PHC[OrgID],Details!$C43,SMI_PHC[Rel_D],Control!$B$7)</f>
        <v>101</v>
      </c>
      <c r="R43" s="128">
        <f>SUMIFS(SMI_PHC[MH5-SMI19Y],SMI_PHC[OrgID],Details!$C43,SMI_PHC[Rel_D],Control!$B$7)</f>
        <v>102</v>
      </c>
      <c r="S43" s="128">
        <f>SUMIFS(SMI_PHC[MH5-SMI22Y],SMI_PHC[OrgID],Details!$C43,SMI_PHC[Rel_D],Control!$B$7)</f>
        <v>86</v>
      </c>
      <c r="T43" s="128">
        <f>SUMIFS(SMI_PHC[MH5-SMI23Y],SMI_PHC[OrgID],Details!$C43,SMI_PHC[Rel_D],Control!$B$7)</f>
        <v>98</v>
      </c>
      <c r="U43" s="128">
        <f>SUMIFS(SMI_PHC[MH5-SMI08Y],SMI_PHC[OrgID],Details!$C43,SMI_PHC[Rel_D],Control!$B$7)</f>
        <v>102</v>
      </c>
      <c r="V43" s="128">
        <f>SUMIFS(SMI_PHC[MH5-SMI09Y],SMI_PHC[OrgID],Details!$C43,SMI_PHC[Rel_D],Control!$B$7)</f>
        <v>95</v>
      </c>
      <c r="W43" s="129">
        <f>SUMIFS(SMI_PHC[MH5-SMI20Y],SMI_PHC[OrgID],Details!$C43,SMI_PHC[Rel_D],Control!$B$7)</f>
        <v>100</v>
      </c>
      <c r="X43" s="258">
        <f t="shared" si="39"/>
        <v>0.8571428571428571</v>
      </c>
      <c r="Y43" s="259">
        <f t="shared" si="40"/>
        <v>0.81512605042016806</v>
      </c>
      <c r="Z43" s="259">
        <f t="shared" si="41"/>
        <v>0.84873949579831931</v>
      </c>
      <c r="AA43" s="259">
        <f>IFERROR(R43/F43, " - ")</f>
        <v>0.8571428571428571</v>
      </c>
      <c r="AB43" s="259">
        <f t="shared" si="42"/>
        <v>0.72268907563025209</v>
      </c>
      <c r="AC43" s="259">
        <f t="shared" si="43"/>
        <v>0.82352941176470584</v>
      </c>
      <c r="AD43" s="259">
        <f t="shared" si="44"/>
        <v>0.8571428571428571</v>
      </c>
      <c r="AE43" s="259">
        <f t="shared" si="45"/>
        <v>0.79831932773109249</v>
      </c>
      <c r="AF43" s="260">
        <f t="shared" si="46"/>
        <v>0.84033613445378152</v>
      </c>
      <c r="AG43" s="245">
        <f>SUMIFS(SMI_PHC[MH5-SMI24aY],SMI_PHC[OrgID],Details!$C43,SMI_PHC[Rel_D],Control!$B$7)</f>
        <v>81</v>
      </c>
      <c r="AH43" s="263">
        <f t="shared" si="0"/>
        <v>0.68067226890756305</v>
      </c>
      <c r="AI43" s="282">
        <f>SUMIFS(SMI_PHC[MH5-SMI24aY1],SMI_PHC[OrgID],Details!$C43,SMI_PHC[Rel_D],Control!$B$7)</f>
        <v>80</v>
      </c>
      <c r="AJ43" s="263">
        <f t="shared" si="1"/>
        <v>0.67226890756302526</v>
      </c>
      <c r="AK43">
        <f>SUMIFS(SMI_PHC[MH5-SMI25Y1],SMI_PHC[OrgID],Details!$C43,SMI_PHC[Rel_D],Control!$B$7)</f>
        <v>39</v>
      </c>
      <c r="AL43" s="227">
        <f t="shared" si="2"/>
        <v>0.32773109243697479</v>
      </c>
    </row>
    <row r="44" spans="2:38" x14ac:dyDescent="0.25">
      <c r="B44" s="23" t="s">
        <v>87</v>
      </c>
      <c r="C44" s="12" t="s">
        <v>86</v>
      </c>
      <c r="D44" s="12" t="s">
        <v>86</v>
      </c>
      <c r="E44" s="165">
        <f>SUM(E39:E43)</f>
        <v>42920</v>
      </c>
      <c r="F44" s="12">
        <f>SUM(F39:F43)</f>
        <v>520</v>
      </c>
      <c r="K44" s="160">
        <f>SUM(K39:K43)</f>
        <v>330</v>
      </c>
      <c r="L44" s="251">
        <f>IFERROR(K44/F44, "-")</f>
        <v>0.63461538461538458</v>
      </c>
      <c r="M44" s="145" t="e">
        <f>SUM(M39:M43)</f>
        <v>#REF!</v>
      </c>
      <c r="N44" s="146" t="str">
        <f t="shared" si="37"/>
        <v>-</v>
      </c>
      <c r="O44" s="133">
        <f>SUM(O39:O43)</f>
        <v>476</v>
      </c>
      <c r="P44" s="134">
        <f t="shared" ref="P44:V44" si="50">SUM(P39:P43)</f>
        <v>450</v>
      </c>
      <c r="Q44" s="134">
        <f t="shared" si="50"/>
        <v>450</v>
      </c>
      <c r="R44" s="134">
        <f t="shared" si="50"/>
        <v>465</v>
      </c>
      <c r="S44" s="134">
        <f t="shared" si="50"/>
        <v>407</v>
      </c>
      <c r="T44" s="134">
        <f t="shared" si="50"/>
        <v>459</v>
      </c>
      <c r="U44" s="134">
        <f t="shared" si="50"/>
        <v>451</v>
      </c>
      <c r="V44" s="134">
        <f t="shared" si="50"/>
        <v>408</v>
      </c>
      <c r="W44" s="135">
        <f>SUM(W39:W43)</f>
        <v>425</v>
      </c>
      <c r="X44" s="269">
        <f t="shared" si="39"/>
        <v>0.91538461538461535</v>
      </c>
      <c r="Y44" s="270">
        <f t="shared" si="40"/>
        <v>0.86538461538461542</v>
      </c>
      <c r="Z44" s="270">
        <f t="shared" si="41"/>
        <v>0.86538461538461542</v>
      </c>
      <c r="AA44" s="270">
        <f>IFERROR(R44/F44, "-")</f>
        <v>0.89423076923076927</v>
      </c>
      <c r="AB44" s="270">
        <f t="shared" si="42"/>
        <v>0.78269230769230769</v>
      </c>
      <c r="AC44" s="270">
        <f t="shared" si="43"/>
        <v>0.88269230769230766</v>
      </c>
      <c r="AD44" s="270">
        <f t="shared" si="44"/>
        <v>0.86730769230769234</v>
      </c>
      <c r="AE44" s="270">
        <f t="shared" si="45"/>
        <v>0.7846153846153846</v>
      </c>
      <c r="AF44" s="271">
        <f t="shared" si="46"/>
        <v>0.81730769230769229</v>
      </c>
      <c r="AG44" s="272">
        <f>SUM(AG39:AG43)</f>
        <v>373</v>
      </c>
      <c r="AH44" s="273">
        <f t="shared" si="0"/>
        <v>0.71730769230769231</v>
      </c>
      <c r="AI44" s="272">
        <f>SUM(AI39:AI43)</f>
        <v>330</v>
      </c>
      <c r="AJ44" s="268">
        <f t="shared" si="1"/>
        <v>0.63461538461538458</v>
      </c>
      <c r="AK44" s="12">
        <f>SUM(AK39:AK43)</f>
        <v>190</v>
      </c>
      <c r="AL44" s="228">
        <f t="shared" si="2"/>
        <v>0.36538461538461536</v>
      </c>
    </row>
    <row r="45" spans="2:38" x14ac:dyDescent="0.25">
      <c r="B45" s="21" t="s">
        <v>71</v>
      </c>
      <c r="C45" t="s">
        <v>2</v>
      </c>
      <c r="D45" t="s">
        <v>88</v>
      </c>
      <c r="E45" s="163">
        <f>SUMIFS(SMI_PHC[00-00],SMI_PHC[OrgID],Details!$C45,SMI_PHC[Rel_D],Control!$B$7)</f>
        <v>7082</v>
      </c>
      <c r="F45">
        <f>SUMIFS(SMI_PHC[MH5-SMI000],SMI_PHC[OrgID],Details!$C45,SMI_PHC[Rel_D],Control!$B$7)</f>
        <v>63</v>
      </c>
      <c r="K45" s="158">
        <f>SUMIFS(SMI_PHC[MH5-SMI24aY1],SMI_PHC[OrgID],Details!$C45,SMI_PHC[Rel_D],Control!$B$7)</f>
        <v>46</v>
      </c>
      <c r="L45" s="249">
        <f>IFERROR(K45/F45,"-")</f>
        <v>0.73015873015873012</v>
      </c>
      <c r="M45" s="140" t="e">
        <f>SUMIFS(#REF!,#REF!,Details!C45,#REF!,Control!$B$7)</f>
        <v>#REF!</v>
      </c>
      <c r="N45" s="141" t="str">
        <f t="shared" si="37"/>
        <v>-</v>
      </c>
      <c r="O45" s="127">
        <f>SUMIFS(SMI_PHC[MH5-SMI11Y],SMI_PHC[OrgID],Details!$C45,SMI_PHC[Rel_D],Control!$B$7)</f>
        <v>58</v>
      </c>
      <c r="P45" s="128">
        <f>SUMIFS(SMI_PHC[MH5-SMI14Y],SMI_PHC[OrgID],Details!$C45,SMI_PHC[Rel_D],Control!$B$7)</f>
        <v>55</v>
      </c>
      <c r="Q45" s="128">
        <f>SUMIFS(SMI_PHC[MH5-SMI17Y],SMI_PHC[OrgID],Details!$C45,SMI_PHC[Rel_D],Control!$B$7)</f>
        <v>53</v>
      </c>
      <c r="R45" s="128">
        <f>SUMIFS(SMI_PHC[MH5-SMI19Y],SMI_PHC[OrgID],Details!$C45,SMI_PHC[Rel_D],Control!$B$7)</f>
        <v>59</v>
      </c>
      <c r="S45" s="128">
        <f>SUMIFS(SMI_PHC[MH5-SMI22Y],SMI_PHC[OrgID],Details!$C45,SMI_PHC[Rel_D],Control!$B$7)</f>
        <v>48</v>
      </c>
      <c r="T45" s="128">
        <f>SUMIFS(SMI_PHC[MH5-SMI23Y],SMI_PHC[OrgID],Details!$C45,SMI_PHC[Rel_D],Control!$B$7)</f>
        <v>55</v>
      </c>
      <c r="U45" s="128">
        <f>SUMIFS(SMI_PHC[MH5-SMI08Y],SMI_PHC[OrgID],Details!$C45,SMI_PHC[Rel_D],Control!$B$7)</f>
        <v>54</v>
      </c>
      <c r="V45" s="128">
        <f>SUMIFS(SMI_PHC[MH5-SMI09Y],SMI_PHC[OrgID],Details!$C45,SMI_PHC[Rel_D],Control!$B$7)</f>
        <v>53</v>
      </c>
      <c r="W45" s="129">
        <f>SUMIFS(SMI_PHC[MH5-SMI20Y],SMI_PHC[OrgID],Details!$C45,SMI_PHC[Rel_D],Control!$B$7)</f>
        <v>54</v>
      </c>
      <c r="X45" s="258">
        <f t="shared" si="39"/>
        <v>0.92063492063492058</v>
      </c>
      <c r="Y45" s="259">
        <f t="shared" si="40"/>
        <v>0.87301587301587302</v>
      </c>
      <c r="Z45" s="259">
        <f t="shared" si="41"/>
        <v>0.84126984126984128</v>
      </c>
      <c r="AA45" s="259">
        <f>IFERROR(R45/F45, " - ")</f>
        <v>0.93650793650793651</v>
      </c>
      <c r="AB45" s="259">
        <f t="shared" si="42"/>
        <v>0.76190476190476186</v>
      </c>
      <c r="AC45" s="259">
        <f t="shared" si="43"/>
        <v>0.87301587301587302</v>
      </c>
      <c r="AD45" s="259">
        <f t="shared" si="44"/>
        <v>0.8571428571428571</v>
      </c>
      <c r="AE45" s="259">
        <f t="shared" si="45"/>
        <v>0.84126984126984128</v>
      </c>
      <c r="AF45" s="260">
        <f t="shared" si="46"/>
        <v>0.8571428571428571</v>
      </c>
      <c r="AG45" s="245">
        <f>SUMIFS(SMI_PHC[MH5-SMI24aY],SMI_PHC[OrgID],Details!$C45,SMI_PHC[Rel_D],Control!$B$7)</f>
        <v>46</v>
      </c>
      <c r="AH45" s="263">
        <f t="shared" si="0"/>
        <v>0.73015873015873012</v>
      </c>
      <c r="AI45" s="282">
        <f>SUMIFS(SMI_PHC[MH5-SMI24aY1],SMI_PHC[OrgID],Details!$C45,SMI_PHC[Rel_D],Control!$B$7)</f>
        <v>46</v>
      </c>
      <c r="AJ45" s="263">
        <f t="shared" si="1"/>
        <v>0.73015873015873012</v>
      </c>
      <c r="AK45">
        <f>SUMIFS(SMI_PHC[MH5-SMI25Y1],SMI_PHC[OrgID],Details!$C45,SMI_PHC[Rel_D],Control!$B$7)</f>
        <v>17</v>
      </c>
      <c r="AL45" s="227">
        <f t="shared" si="2"/>
        <v>0.26984126984126983</v>
      </c>
    </row>
    <row r="46" spans="2:38" x14ac:dyDescent="0.25">
      <c r="B46" s="21" t="s">
        <v>72</v>
      </c>
      <c r="C46" t="s">
        <v>3</v>
      </c>
      <c r="D46" t="s">
        <v>88</v>
      </c>
      <c r="E46" s="163">
        <f>SUMIFS(SMI_PHC[00-00],SMI_PHC[OrgID],Details!$C46,SMI_PHC[Rel_D],Control!$B$7)</f>
        <v>8280</v>
      </c>
      <c r="F46">
        <f>SUMIFS(SMI_PHC[MH5-SMI000],SMI_PHC[OrgID],Details!$C46,SMI_PHC[Rel_D],Control!$B$7)</f>
        <v>32</v>
      </c>
      <c r="K46" s="158">
        <f>SUMIFS(SMI_PHC[MH5-SMI24aY1],SMI_PHC[OrgID],Details!$C46,SMI_PHC[Rel_D],Control!$B$7)</f>
        <v>27</v>
      </c>
      <c r="L46" s="249">
        <f>IFERROR(K46/F46,"-")</f>
        <v>0.84375</v>
      </c>
      <c r="M46" s="140" t="e">
        <f>SUMIFS(#REF!,#REF!,Details!C46,#REF!,Control!$B$7)</f>
        <v>#REF!</v>
      </c>
      <c r="N46" s="141" t="str">
        <f t="shared" si="37"/>
        <v>-</v>
      </c>
      <c r="O46" s="127">
        <f>SUMIFS(SMI_PHC[MH5-SMI11Y],SMI_PHC[OrgID],Details!$C46,SMI_PHC[Rel_D],Control!$B$7)</f>
        <v>30</v>
      </c>
      <c r="P46" s="128">
        <f>SUMIFS(SMI_PHC[MH5-SMI14Y],SMI_PHC[OrgID],Details!$C46,SMI_PHC[Rel_D],Control!$B$7)</f>
        <v>30</v>
      </c>
      <c r="Q46" s="128">
        <f>SUMIFS(SMI_PHC[MH5-SMI17Y],SMI_PHC[OrgID],Details!$C46,SMI_PHC[Rel_D],Control!$B$7)</f>
        <v>30</v>
      </c>
      <c r="R46" s="128">
        <f>SUMIFS(SMI_PHC[MH5-SMI19Y],SMI_PHC[OrgID],Details!$C46,SMI_PHC[Rel_D],Control!$B$7)</f>
        <v>30</v>
      </c>
      <c r="S46" s="128">
        <f>SUMIFS(SMI_PHC[MH5-SMI22Y],SMI_PHC[OrgID],Details!$C46,SMI_PHC[Rel_D],Control!$B$7)</f>
        <v>29</v>
      </c>
      <c r="T46" s="128">
        <f>SUMIFS(SMI_PHC[MH5-SMI23Y],SMI_PHC[OrgID],Details!$C46,SMI_PHC[Rel_D],Control!$B$7)</f>
        <v>30</v>
      </c>
      <c r="U46" s="128">
        <f>SUMIFS(SMI_PHC[MH5-SMI08Y],SMI_PHC[OrgID],Details!$C46,SMI_PHC[Rel_D],Control!$B$7)</f>
        <v>30</v>
      </c>
      <c r="V46" s="128">
        <f>SUMIFS(SMI_PHC[MH5-SMI09Y],SMI_PHC[OrgID],Details!$C46,SMI_PHC[Rel_D],Control!$B$7)</f>
        <v>29</v>
      </c>
      <c r="W46" s="129">
        <f>SUMIFS(SMI_PHC[MH5-SMI20Y],SMI_PHC[OrgID],Details!$C46,SMI_PHC[Rel_D],Control!$B$7)</f>
        <v>30</v>
      </c>
      <c r="X46" s="258">
        <f t="shared" si="39"/>
        <v>0.9375</v>
      </c>
      <c r="Y46" s="259">
        <f t="shared" si="40"/>
        <v>0.9375</v>
      </c>
      <c r="Z46" s="259">
        <f t="shared" si="41"/>
        <v>0.9375</v>
      </c>
      <c r="AA46" s="259">
        <f>IFERROR(R46/F46, " - ")</f>
        <v>0.9375</v>
      </c>
      <c r="AB46" s="259">
        <f t="shared" si="42"/>
        <v>0.90625</v>
      </c>
      <c r="AC46" s="259">
        <f t="shared" si="43"/>
        <v>0.9375</v>
      </c>
      <c r="AD46" s="259">
        <f t="shared" si="44"/>
        <v>0.9375</v>
      </c>
      <c r="AE46" s="259">
        <f t="shared" si="45"/>
        <v>0.90625</v>
      </c>
      <c r="AF46" s="260">
        <f t="shared" si="46"/>
        <v>0.9375</v>
      </c>
      <c r="AG46" s="245">
        <f>SUMIFS(SMI_PHC[MH5-SMI24aY],SMI_PHC[OrgID],Details!$C46,SMI_PHC[Rel_D],Control!$B$7)</f>
        <v>28</v>
      </c>
      <c r="AH46" s="263">
        <f t="shared" si="0"/>
        <v>0.875</v>
      </c>
      <c r="AI46" s="282">
        <f>SUMIFS(SMI_PHC[MH5-SMI24aY1],SMI_PHC[OrgID],Details!$C46,SMI_PHC[Rel_D],Control!$B$7)</f>
        <v>27</v>
      </c>
      <c r="AJ46" s="263">
        <f t="shared" si="1"/>
        <v>0.84375</v>
      </c>
      <c r="AK46">
        <f>SUMIFS(SMI_PHC[MH5-SMI25Y1],SMI_PHC[OrgID],Details!$C46,SMI_PHC[Rel_D],Control!$B$7)</f>
        <v>5</v>
      </c>
      <c r="AL46" s="227">
        <f t="shared" si="2"/>
        <v>0.15625</v>
      </c>
    </row>
    <row r="47" spans="2:38" x14ac:dyDescent="0.25">
      <c r="B47" s="21" t="s">
        <v>73</v>
      </c>
      <c r="C47" t="s">
        <v>8</v>
      </c>
      <c r="D47" t="s">
        <v>88</v>
      </c>
      <c r="E47" s="163">
        <f>SUMIFS(SMI_PHC[00-00],SMI_PHC[OrgID],Details!$C47,SMI_PHC[Rel_D],Control!$B$7)</f>
        <v>7220</v>
      </c>
      <c r="F47">
        <f>SUMIFS(SMI_PHC[MH5-SMI000],SMI_PHC[OrgID],Details!$C47,SMI_PHC[Rel_D],Control!$B$7)</f>
        <v>76</v>
      </c>
      <c r="K47" s="158">
        <f>SUMIFS(SMI_PHC[MH5-SMI24aY1],SMI_PHC[OrgID],Details!$C47,SMI_PHC[Rel_D],Control!$B$7)</f>
        <v>58</v>
      </c>
      <c r="L47" s="249">
        <f>IFERROR(K47/F47,"-")</f>
        <v>0.76315789473684215</v>
      </c>
      <c r="M47" s="140" t="e">
        <f>SUMIFS(#REF!,#REF!,Details!C47,#REF!,Control!$B$7)</f>
        <v>#REF!</v>
      </c>
      <c r="N47" s="141" t="str">
        <f t="shared" si="37"/>
        <v>-</v>
      </c>
      <c r="O47" s="127">
        <f>SUMIFS(SMI_PHC[MH5-SMI11Y],SMI_PHC[OrgID],Details!$C47,SMI_PHC[Rel_D],Control!$B$7)</f>
        <v>76</v>
      </c>
      <c r="P47" s="128">
        <f>SUMIFS(SMI_PHC[MH5-SMI14Y],SMI_PHC[OrgID],Details!$C47,SMI_PHC[Rel_D],Control!$B$7)</f>
        <v>72</v>
      </c>
      <c r="Q47" s="128">
        <f>SUMIFS(SMI_PHC[MH5-SMI17Y],SMI_PHC[OrgID],Details!$C47,SMI_PHC[Rel_D],Control!$B$7)</f>
        <v>65</v>
      </c>
      <c r="R47" s="128">
        <f>SUMIFS(SMI_PHC[MH5-SMI19Y],SMI_PHC[OrgID],Details!$C47,SMI_PHC[Rel_D],Control!$B$7)</f>
        <v>75</v>
      </c>
      <c r="S47" s="128">
        <f>SUMIFS(SMI_PHC[MH5-SMI22Y],SMI_PHC[OrgID],Details!$C47,SMI_PHC[Rel_D],Control!$B$7)</f>
        <v>72</v>
      </c>
      <c r="T47" s="128">
        <f>SUMIFS(SMI_PHC[MH5-SMI23Y],SMI_PHC[OrgID],Details!$C47,SMI_PHC[Rel_D],Control!$B$7)</f>
        <v>74</v>
      </c>
      <c r="U47" s="128">
        <f>SUMIFS(SMI_PHC[MH5-SMI08Y],SMI_PHC[OrgID],Details!$C47,SMI_PHC[Rel_D],Control!$B$7)</f>
        <v>70</v>
      </c>
      <c r="V47" s="128">
        <f>SUMIFS(SMI_PHC[MH5-SMI09Y],SMI_PHC[OrgID],Details!$C47,SMI_PHC[Rel_D],Control!$B$7)</f>
        <v>66</v>
      </c>
      <c r="W47" s="129">
        <f>SUMIFS(SMI_PHC[MH5-SMI20Y],SMI_PHC[OrgID],Details!$C47,SMI_PHC[Rel_D],Control!$B$7)</f>
        <v>65</v>
      </c>
      <c r="X47" s="258">
        <f t="shared" si="39"/>
        <v>1</v>
      </c>
      <c r="Y47" s="259">
        <f t="shared" si="40"/>
        <v>0.94736842105263153</v>
      </c>
      <c r="Z47" s="259">
        <f t="shared" si="41"/>
        <v>0.85526315789473684</v>
      </c>
      <c r="AA47" s="259">
        <f>IFERROR(R47/F47, " - ")</f>
        <v>0.98684210526315785</v>
      </c>
      <c r="AB47" s="259">
        <f t="shared" si="42"/>
        <v>0.94736842105263153</v>
      </c>
      <c r="AC47" s="259">
        <f t="shared" si="43"/>
        <v>0.97368421052631582</v>
      </c>
      <c r="AD47" s="259">
        <f t="shared" si="44"/>
        <v>0.92105263157894735</v>
      </c>
      <c r="AE47" s="259">
        <f t="shared" si="45"/>
        <v>0.86842105263157898</v>
      </c>
      <c r="AF47" s="260">
        <f t="shared" si="46"/>
        <v>0.85526315789473684</v>
      </c>
      <c r="AG47" s="245">
        <f>SUMIFS(SMI_PHC[MH5-SMI24aY],SMI_PHC[OrgID],Details!$C47,SMI_PHC[Rel_D],Control!$B$7)</f>
        <v>60</v>
      </c>
      <c r="AH47" s="263">
        <f t="shared" si="0"/>
        <v>0.78947368421052633</v>
      </c>
      <c r="AI47" s="282">
        <f>SUMIFS(SMI_PHC[MH5-SMI24aY1],SMI_PHC[OrgID],Details!$C47,SMI_PHC[Rel_D],Control!$B$7)</f>
        <v>58</v>
      </c>
      <c r="AJ47" s="263">
        <f t="shared" si="1"/>
        <v>0.76315789473684215</v>
      </c>
      <c r="AK47">
        <f>SUMIFS(SMI_PHC[MH5-SMI25Y1],SMI_PHC[OrgID],Details!$C47,SMI_PHC[Rel_D],Control!$B$7)</f>
        <v>18</v>
      </c>
      <c r="AL47" s="227">
        <f t="shared" si="2"/>
        <v>0.23684210526315788</v>
      </c>
    </row>
    <row r="48" spans="2:38" x14ac:dyDescent="0.25">
      <c r="B48" s="21" t="s">
        <v>74</v>
      </c>
      <c r="C48" t="s">
        <v>21</v>
      </c>
      <c r="D48" t="s">
        <v>88</v>
      </c>
      <c r="E48" s="163">
        <f>SUMIFS(SMI_PHC[00-00],SMI_PHC[OrgID],Details!$C48,SMI_PHC[Rel_D],Control!$B$7)</f>
        <v>6412</v>
      </c>
      <c r="F48">
        <f>SUMIFS(SMI_PHC[MH5-SMI000],SMI_PHC[OrgID],Details!$C48,SMI_PHC[Rel_D],Control!$B$7)</f>
        <v>32</v>
      </c>
      <c r="K48" s="158">
        <f>SUMIFS(SMI_PHC[MH5-SMI24aY1],SMI_PHC[OrgID],Details!$C48,SMI_PHC[Rel_D],Control!$B$7)</f>
        <v>27</v>
      </c>
      <c r="L48" s="249">
        <f>IFERROR(K48/F48,"-")</f>
        <v>0.84375</v>
      </c>
      <c r="M48" s="140" t="e">
        <f>SUMIFS(#REF!,#REF!,Details!C48,#REF!,Control!$B$7)</f>
        <v>#REF!</v>
      </c>
      <c r="N48" s="141" t="str">
        <f t="shared" si="37"/>
        <v>-</v>
      </c>
      <c r="O48" s="127">
        <f>SUMIFS(SMI_PHC[MH5-SMI11Y],SMI_PHC[OrgID],Details!$C48,SMI_PHC[Rel_D],Control!$B$7)</f>
        <v>30</v>
      </c>
      <c r="P48" s="128">
        <f>SUMIFS(SMI_PHC[MH5-SMI14Y],SMI_PHC[OrgID],Details!$C48,SMI_PHC[Rel_D],Control!$B$7)</f>
        <v>29</v>
      </c>
      <c r="Q48" s="128">
        <f>SUMIFS(SMI_PHC[MH5-SMI17Y],SMI_PHC[OrgID],Details!$C48,SMI_PHC[Rel_D],Control!$B$7)</f>
        <v>30</v>
      </c>
      <c r="R48" s="128">
        <f>SUMIFS(SMI_PHC[MH5-SMI19Y],SMI_PHC[OrgID],Details!$C48,SMI_PHC[Rel_D],Control!$B$7)</f>
        <v>30</v>
      </c>
      <c r="S48" s="128">
        <f>SUMIFS(SMI_PHC[MH5-SMI22Y],SMI_PHC[OrgID],Details!$C48,SMI_PHC[Rel_D],Control!$B$7)</f>
        <v>29</v>
      </c>
      <c r="T48" s="128">
        <f>SUMIFS(SMI_PHC[MH5-SMI23Y],SMI_PHC[OrgID],Details!$C48,SMI_PHC[Rel_D],Control!$B$7)</f>
        <v>29</v>
      </c>
      <c r="U48" s="128">
        <f>SUMIFS(SMI_PHC[MH5-SMI08Y],SMI_PHC[OrgID],Details!$C48,SMI_PHC[Rel_D],Control!$B$7)</f>
        <v>31</v>
      </c>
      <c r="V48" s="128">
        <f>SUMIFS(SMI_PHC[MH5-SMI09Y],SMI_PHC[OrgID],Details!$C48,SMI_PHC[Rel_D],Control!$B$7)</f>
        <v>30</v>
      </c>
      <c r="W48" s="129">
        <f>SUMIFS(SMI_PHC[MH5-SMI20Y],SMI_PHC[OrgID],Details!$C48,SMI_PHC[Rel_D],Control!$B$7)</f>
        <v>29</v>
      </c>
      <c r="X48" s="258">
        <f t="shared" si="39"/>
        <v>0.9375</v>
      </c>
      <c r="Y48" s="259">
        <f t="shared" si="40"/>
        <v>0.90625</v>
      </c>
      <c r="Z48" s="259">
        <f t="shared" si="41"/>
        <v>0.9375</v>
      </c>
      <c r="AA48" s="259">
        <f>IFERROR(R48/F48, " - ")</f>
        <v>0.9375</v>
      </c>
      <c r="AB48" s="259">
        <f t="shared" si="42"/>
        <v>0.90625</v>
      </c>
      <c r="AC48" s="259">
        <f t="shared" si="43"/>
        <v>0.90625</v>
      </c>
      <c r="AD48" s="259">
        <f t="shared" si="44"/>
        <v>0.96875</v>
      </c>
      <c r="AE48" s="259">
        <f t="shared" si="45"/>
        <v>0.9375</v>
      </c>
      <c r="AF48" s="260">
        <f t="shared" si="46"/>
        <v>0.90625</v>
      </c>
      <c r="AG48" s="245">
        <f>SUMIFS(SMI_PHC[MH5-SMI24aY],SMI_PHC[OrgID],Details!$C48,SMI_PHC[Rel_D],Control!$B$7)</f>
        <v>28</v>
      </c>
      <c r="AH48" s="263">
        <f t="shared" si="0"/>
        <v>0.875</v>
      </c>
      <c r="AI48" s="282">
        <f>SUMIFS(SMI_PHC[MH5-SMI24aY1],SMI_PHC[OrgID],Details!$C48,SMI_PHC[Rel_D],Control!$B$7)</f>
        <v>27</v>
      </c>
      <c r="AJ48" s="263">
        <f t="shared" si="1"/>
        <v>0.84375</v>
      </c>
      <c r="AK48">
        <f>SUMIFS(SMI_PHC[MH5-SMI25Y1],SMI_PHC[OrgID],Details!$C48,SMI_PHC[Rel_D],Control!$B$7)</f>
        <v>5</v>
      </c>
      <c r="AL48" s="227">
        <f t="shared" si="2"/>
        <v>0.15625</v>
      </c>
    </row>
    <row r="49" spans="1:38" x14ac:dyDescent="0.25">
      <c r="B49" s="21" t="s">
        <v>75</v>
      </c>
      <c r="C49" t="s">
        <v>7</v>
      </c>
      <c r="D49" t="s">
        <v>88</v>
      </c>
      <c r="E49" s="166">
        <f>SUMIFS(SMI_PHC[00-00],SMI_PHC[OrgID],Details!$C49,SMI_PHC[Rel_D],Control!$B$7)</f>
        <v>15867</v>
      </c>
      <c r="F49">
        <f>SUMIFS(SMI_PHC[MH5-SMI000],SMI_PHC[OrgID],Details!$C49,SMI_PHC[Rel_D],Control!$B$7)</f>
        <v>151</v>
      </c>
      <c r="K49" s="158">
        <f>SUMIFS(SMI_PHC[MH5-SMI24aY1],SMI_PHC[OrgID],Details!$C49,SMI_PHC[Rel_D],Control!$B$7)</f>
        <v>100</v>
      </c>
      <c r="L49" s="249">
        <f>IFERROR(K49/F49,"-")</f>
        <v>0.66225165562913912</v>
      </c>
      <c r="M49" s="140" t="e">
        <f>SUMIFS(#REF!,#REF!,Details!C49,#REF!,Control!$B$7)</f>
        <v>#REF!</v>
      </c>
      <c r="N49" s="141" t="str">
        <f t="shared" si="37"/>
        <v>-</v>
      </c>
      <c r="O49" s="127">
        <f>SUMIFS(SMI_PHC[MH5-SMI11Y],SMI_PHC[OrgID],Details!$C49,SMI_PHC[Rel_D],Control!$B$7)</f>
        <v>138</v>
      </c>
      <c r="P49" s="128">
        <f>SUMIFS(SMI_PHC[MH5-SMI14Y],SMI_PHC[OrgID],Details!$C49,SMI_PHC[Rel_D],Control!$B$7)</f>
        <v>141</v>
      </c>
      <c r="Q49" s="128">
        <f>SUMIFS(SMI_PHC[MH5-SMI17Y],SMI_PHC[OrgID],Details!$C49,SMI_PHC[Rel_D],Control!$B$7)</f>
        <v>136</v>
      </c>
      <c r="R49" s="128">
        <f>SUMIFS(SMI_PHC[MH5-SMI19Y],SMI_PHC[OrgID],Details!$C49,SMI_PHC[Rel_D],Control!$B$7)</f>
        <v>141</v>
      </c>
      <c r="S49" s="128">
        <f>SUMIFS(SMI_PHC[MH5-SMI22Y],SMI_PHC[OrgID],Details!$C49,SMI_PHC[Rel_D],Control!$B$7)</f>
        <v>119</v>
      </c>
      <c r="T49" s="128">
        <f>SUMIFS(SMI_PHC[MH5-SMI23Y],SMI_PHC[OrgID],Details!$C49,SMI_PHC[Rel_D],Control!$B$7)</f>
        <v>139</v>
      </c>
      <c r="U49" s="128">
        <f>SUMIFS(SMI_PHC[MH5-SMI08Y],SMI_PHC[OrgID],Details!$C49,SMI_PHC[Rel_D],Control!$B$7)</f>
        <v>141</v>
      </c>
      <c r="V49" s="128">
        <f>SUMIFS(SMI_PHC[MH5-SMI09Y],SMI_PHC[OrgID],Details!$C49,SMI_PHC[Rel_D],Control!$B$7)</f>
        <v>129</v>
      </c>
      <c r="W49" s="129">
        <f>SUMIFS(SMI_PHC[MH5-SMI20Y],SMI_PHC[OrgID],Details!$C49,SMI_PHC[Rel_D],Control!$B$7)</f>
        <v>128</v>
      </c>
      <c r="X49" s="258">
        <f t="shared" si="39"/>
        <v>0.91390728476821192</v>
      </c>
      <c r="Y49" s="259">
        <f t="shared" si="40"/>
        <v>0.93377483443708609</v>
      </c>
      <c r="Z49" s="259">
        <f t="shared" si="41"/>
        <v>0.90066225165562919</v>
      </c>
      <c r="AA49" s="259">
        <f>IFERROR(R49/F49, " - ")</f>
        <v>0.93377483443708609</v>
      </c>
      <c r="AB49" s="259">
        <f t="shared" si="42"/>
        <v>0.78807947019867552</v>
      </c>
      <c r="AC49" s="259">
        <f t="shared" si="43"/>
        <v>0.92052980132450335</v>
      </c>
      <c r="AD49" s="259">
        <f t="shared" si="44"/>
        <v>0.93377483443708609</v>
      </c>
      <c r="AE49" s="259">
        <f t="shared" si="45"/>
        <v>0.85430463576158944</v>
      </c>
      <c r="AF49" s="260">
        <f t="shared" si="46"/>
        <v>0.84768211920529801</v>
      </c>
      <c r="AG49" s="245">
        <f>SUMIFS(SMI_PHC[MH5-SMI24aY],SMI_PHC[OrgID],Details!$C49,SMI_PHC[Rel_D],Control!$B$7)</f>
        <v>111</v>
      </c>
      <c r="AH49" s="263">
        <f t="shared" si="0"/>
        <v>0.73509933774834435</v>
      </c>
      <c r="AI49" s="282">
        <f>SUMIFS(SMI_PHC[MH5-SMI24aY1],SMI_PHC[OrgID],Details!$C49,SMI_PHC[Rel_D],Control!$B$7)</f>
        <v>100</v>
      </c>
      <c r="AJ49" s="263">
        <f t="shared" si="1"/>
        <v>0.66225165562913912</v>
      </c>
      <c r="AK49">
        <f>SUMIFS(SMI_PHC[MH5-SMI25Y1],SMI_PHC[OrgID],Details!$C49,SMI_PHC[Rel_D],Control!$B$7)</f>
        <v>51</v>
      </c>
      <c r="AL49" s="227">
        <f t="shared" si="2"/>
        <v>0.33774834437086093</v>
      </c>
    </row>
    <row r="50" spans="1:38" x14ac:dyDescent="0.25">
      <c r="B50" s="48" t="s">
        <v>89</v>
      </c>
      <c r="C50" s="47" t="s">
        <v>88</v>
      </c>
      <c r="D50" s="47" t="s">
        <v>88</v>
      </c>
      <c r="E50" s="152">
        <f>SUM(E45:E49)</f>
        <v>44861</v>
      </c>
      <c r="F50" s="47">
        <f>SUM(F45:F49)</f>
        <v>354</v>
      </c>
      <c r="K50" s="151">
        <f>SUM(K45:K49)</f>
        <v>258</v>
      </c>
      <c r="L50" s="252">
        <f>IFERROR(K50/F50, "-")</f>
        <v>0.72881355932203384</v>
      </c>
      <c r="M50" s="148" t="e">
        <f>SUM(M45:M49)</f>
        <v>#REF!</v>
      </c>
      <c r="N50" s="168" t="str">
        <f t="shared" si="37"/>
        <v>-</v>
      </c>
      <c r="O50" s="167">
        <f>SUM(O45:O49)</f>
        <v>332</v>
      </c>
      <c r="P50" s="134">
        <f t="shared" ref="P50:V50" si="51">SUM(P45:P49)</f>
        <v>327</v>
      </c>
      <c r="Q50" s="134">
        <f t="shared" si="51"/>
        <v>314</v>
      </c>
      <c r="R50" s="134">
        <f t="shared" si="51"/>
        <v>335</v>
      </c>
      <c r="S50" s="134">
        <f t="shared" si="51"/>
        <v>297</v>
      </c>
      <c r="T50" s="134">
        <f t="shared" si="51"/>
        <v>327</v>
      </c>
      <c r="U50" s="134">
        <f t="shared" si="51"/>
        <v>326</v>
      </c>
      <c r="V50" s="134">
        <f t="shared" si="51"/>
        <v>307</v>
      </c>
      <c r="W50" s="154">
        <f>SUM(W45:W49)</f>
        <v>306</v>
      </c>
      <c r="X50" s="269">
        <f t="shared" si="39"/>
        <v>0.93785310734463279</v>
      </c>
      <c r="Y50" s="270">
        <f t="shared" si="40"/>
        <v>0.92372881355932202</v>
      </c>
      <c r="Z50" s="270">
        <f t="shared" si="41"/>
        <v>0.88700564971751417</v>
      </c>
      <c r="AA50" s="270">
        <f>IFERROR(R50/F50, "-")</f>
        <v>0.9463276836158192</v>
      </c>
      <c r="AB50" s="270">
        <f t="shared" si="42"/>
        <v>0.83898305084745761</v>
      </c>
      <c r="AC50" s="270">
        <f t="shared" si="43"/>
        <v>0.92372881355932202</v>
      </c>
      <c r="AD50" s="270">
        <f t="shared" si="44"/>
        <v>0.92090395480225984</v>
      </c>
      <c r="AE50" s="270">
        <f t="shared" si="45"/>
        <v>0.86723163841807904</v>
      </c>
      <c r="AF50" s="271">
        <f t="shared" si="46"/>
        <v>0.86440677966101698</v>
      </c>
      <c r="AG50" s="274">
        <f>SUM(AG45:AG49)</f>
        <v>273</v>
      </c>
      <c r="AH50" s="275">
        <f t="shared" si="0"/>
        <v>0.77118644067796616</v>
      </c>
      <c r="AI50" s="274">
        <f>SUM(AI45:AI49)</f>
        <v>258</v>
      </c>
      <c r="AJ50" s="268">
        <f t="shared" si="1"/>
        <v>0.72881355932203384</v>
      </c>
      <c r="AK50" s="47">
        <f>SUM(AK45:AK49)</f>
        <v>96</v>
      </c>
      <c r="AL50" s="229">
        <f t="shared" si="2"/>
        <v>0.2711864406779661</v>
      </c>
    </row>
    <row r="51" spans="1:38" ht="15.75" x14ac:dyDescent="0.25">
      <c r="B51" s="102" t="s">
        <v>130</v>
      </c>
      <c r="C51" s="25"/>
      <c r="D51" s="25"/>
      <c r="E51" s="153">
        <f>SUM(E13,E19,E23,E31,E38,E44,E50)</f>
        <v>272437</v>
      </c>
      <c r="F51" s="25">
        <f>SUM(F13,F19,F23,F31,F38,F44,F50)</f>
        <v>3356</v>
      </c>
      <c r="K51" s="149">
        <f>SUM(K13,K19,K23,K31,K38,K44,K50)</f>
        <v>1965</v>
      </c>
      <c r="L51" s="253">
        <f>IFERROR(K51/F51, "-")</f>
        <v>0.58551847437425508</v>
      </c>
      <c r="M51" s="150" t="e">
        <f>SUM(M13,M19,M23,M31,M38,M44,M50)</f>
        <v>#REF!</v>
      </c>
      <c r="N51" s="169" t="str">
        <f t="shared" si="37"/>
        <v>-</v>
      </c>
      <c r="O51" s="136">
        <f t="shared" ref="O51:W51" si="52">SUM(O13,O19,O23,O31,O38,O44,O50)</f>
        <v>2913</v>
      </c>
      <c r="P51" s="137">
        <f t="shared" si="52"/>
        <v>2867</v>
      </c>
      <c r="Q51" s="137">
        <f t="shared" si="52"/>
        <v>2790</v>
      </c>
      <c r="R51" s="137">
        <f t="shared" si="52"/>
        <v>2938</v>
      </c>
      <c r="S51" s="137">
        <f t="shared" si="52"/>
        <v>2556</v>
      </c>
      <c r="T51" s="137">
        <f t="shared" si="52"/>
        <v>2830</v>
      </c>
      <c r="U51" s="137">
        <f t="shared" si="52"/>
        <v>2802</v>
      </c>
      <c r="V51" s="137">
        <f t="shared" si="52"/>
        <v>2478</v>
      </c>
      <c r="W51" s="155">
        <f t="shared" si="52"/>
        <v>2532</v>
      </c>
      <c r="X51" s="276">
        <f t="shared" si="39"/>
        <v>0.86799761620977356</v>
      </c>
      <c r="Y51" s="277">
        <f t="shared" si="40"/>
        <v>0.8542908224076281</v>
      </c>
      <c r="Z51" s="277">
        <f t="shared" si="41"/>
        <v>0.8313468414779499</v>
      </c>
      <c r="AA51" s="277">
        <f>IFERROR(R51/F51, "-")</f>
        <v>0.8754469606674613</v>
      </c>
      <c r="AB51" s="277">
        <f t="shared" si="42"/>
        <v>0.76162097735399281</v>
      </c>
      <c r="AC51" s="277">
        <f t="shared" si="43"/>
        <v>0.84326579261025025</v>
      </c>
      <c r="AD51" s="277">
        <f t="shared" si="44"/>
        <v>0.83492252681764001</v>
      </c>
      <c r="AE51" s="277">
        <f t="shared" si="45"/>
        <v>0.73837902264600719</v>
      </c>
      <c r="AF51" s="278">
        <f t="shared" si="46"/>
        <v>0.7544696066746126</v>
      </c>
      <c r="AG51" s="279">
        <f>SUM(AG13,AG19,AG23,AG31,AG38,AG44,AG50)</f>
        <v>2231</v>
      </c>
      <c r="AH51" s="280">
        <f>AG51/F51</f>
        <v>0.66477949940405245</v>
      </c>
      <c r="AI51" s="280"/>
      <c r="AJ51" s="280"/>
      <c r="AK51" s="25"/>
      <c r="AL51" s="230"/>
    </row>
    <row r="52" spans="1:38" s="28" customFormat="1" ht="15.75" thickBot="1" x14ac:dyDescent="0.3">
      <c r="A52" s="241"/>
      <c r="B52" s="242"/>
      <c r="L52" s="254">
        <v>0.6</v>
      </c>
      <c r="M52" s="243"/>
      <c r="N52" s="243"/>
      <c r="X52" s="243">
        <v>0.6</v>
      </c>
      <c r="Y52" s="243">
        <v>0.6</v>
      </c>
      <c r="Z52" s="243">
        <v>0.6</v>
      </c>
      <c r="AA52" s="243">
        <v>0.6</v>
      </c>
      <c r="AB52" s="243">
        <v>0.6</v>
      </c>
      <c r="AC52" s="243">
        <v>0.6</v>
      </c>
      <c r="AD52" s="243">
        <v>0.6</v>
      </c>
      <c r="AE52" s="243">
        <v>0.6</v>
      </c>
      <c r="AF52" s="244">
        <v>0.6</v>
      </c>
      <c r="AH52" s="243"/>
      <c r="AI52" s="243"/>
      <c r="AJ52" s="243"/>
      <c r="AL52" s="243"/>
    </row>
    <row r="53" spans="1:38" ht="21" customHeight="1" x14ac:dyDescent="0.25">
      <c r="B53" s="103"/>
      <c r="C53" s="91"/>
      <c r="D53" s="91"/>
      <c r="E53" s="91"/>
      <c r="F53" s="91"/>
      <c r="K53" s="91"/>
      <c r="L53" s="255"/>
      <c r="M53" s="91"/>
      <c r="N53" s="91"/>
      <c r="O53" s="91"/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2" t="s">
        <v>167</v>
      </c>
      <c r="AA53" s="91"/>
      <c r="AB53" s="91"/>
      <c r="AC53" s="91"/>
      <c r="AD53" s="91"/>
      <c r="AE53" s="91"/>
      <c r="AF53" s="93"/>
      <c r="AG53" s="91"/>
      <c r="AH53" s="222"/>
      <c r="AI53" s="222"/>
      <c r="AJ53" s="222"/>
      <c r="AK53" s="91"/>
      <c r="AL53" s="222"/>
    </row>
    <row r="54" spans="1:38" ht="21" customHeight="1" x14ac:dyDescent="0.25">
      <c r="B54" s="172" t="s">
        <v>201</v>
      </c>
      <c r="C54" s="94"/>
      <c r="D54" s="94"/>
      <c r="E54" s="94"/>
      <c r="F54" s="173" t="s">
        <v>171</v>
      </c>
      <c r="K54" s="170" t="s">
        <v>172</v>
      </c>
      <c r="L54" s="237"/>
      <c r="M54" s="94"/>
      <c r="N54" s="173" t="s">
        <v>176</v>
      </c>
      <c r="O54" s="94" t="s">
        <v>173</v>
      </c>
      <c r="P54" s="170" t="s">
        <v>175</v>
      </c>
      <c r="Q54" s="94"/>
      <c r="R54" s="94"/>
      <c r="S54" s="237" t="s">
        <v>199</v>
      </c>
      <c r="T54" s="94" t="s">
        <v>212</v>
      </c>
      <c r="U54" s="94"/>
      <c r="V54" s="94"/>
      <c r="W54" s="94"/>
      <c r="X54" s="94"/>
      <c r="Y54" s="94"/>
      <c r="Z54" s="95" t="s">
        <v>168</v>
      </c>
      <c r="AA54" s="94"/>
      <c r="AB54" s="94"/>
      <c r="AC54" s="94"/>
      <c r="AD54" s="94"/>
      <c r="AE54" s="94"/>
      <c r="AF54" s="96"/>
      <c r="AG54" s="173"/>
      <c r="AH54" s="223"/>
      <c r="AI54" s="223"/>
      <c r="AJ54" s="223"/>
      <c r="AK54" s="173"/>
      <c r="AL54" s="223"/>
    </row>
    <row r="55" spans="1:38" ht="21" customHeight="1" thickBot="1" x14ac:dyDescent="0.3">
      <c r="B55" s="104"/>
      <c r="C55" s="97"/>
      <c r="D55" s="97"/>
      <c r="E55" s="97"/>
      <c r="F55" s="97"/>
      <c r="K55" s="97"/>
      <c r="L55" s="256"/>
      <c r="M55" s="97"/>
      <c r="N55" s="97"/>
      <c r="O55" s="97"/>
      <c r="P55" s="97"/>
      <c r="Q55" s="97"/>
      <c r="R55" s="97"/>
      <c r="S55" s="97"/>
      <c r="T55" s="97"/>
      <c r="U55" s="97"/>
      <c r="V55" s="97"/>
      <c r="W55" s="97"/>
      <c r="X55" s="97"/>
      <c r="Y55" s="97"/>
      <c r="Z55" s="98" t="s">
        <v>169</v>
      </c>
      <c r="AA55" s="97"/>
      <c r="AB55" s="97"/>
      <c r="AC55" s="97"/>
      <c r="AD55" s="97"/>
      <c r="AE55" s="97"/>
      <c r="AF55" s="99"/>
      <c r="AG55" s="97"/>
      <c r="AH55" s="224"/>
      <c r="AI55" s="224"/>
      <c r="AJ55" s="224"/>
      <c r="AK55" s="97"/>
      <c r="AL55" s="224"/>
    </row>
    <row r="56" spans="1:38" x14ac:dyDescent="0.25"/>
    <row r="57" spans="1:38" x14ac:dyDescent="0.25"/>
    <row r="58" spans="1:38" x14ac:dyDescent="0.25"/>
  </sheetData>
  <conditionalFormatting sqref="X5:AF51">
    <cfRule type="iconSet" priority="16">
      <iconSet>
        <cfvo type="percent" val="0"/>
        <cfvo type="num" val="0.45"/>
        <cfvo type="num" val="0.59" gte="0"/>
      </iconSet>
    </cfRule>
    <cfRule type="dataBar" priority="17">
      <dataBar>
        <cfvo type="min"/>
        <cfvo type="max"/>
        <color theme="8" tint="0.79998168889431442"/>
      </dataBar>
      <extLst>
        <ext xmlns:x14="http://schemas.microsoft.com/office/spreadsheetml/2009/9/main" uri="{B025F937-C7B1-47D3-B67F-A62EFF666E3E}">
          <x14:id>{76DEC7BF-F623-4A9F-A9CC-D00D0C54E51E}</x14:id>
        </ext>
      </extLst>
    </cfRule>
  </conditionalFormatting>
  <conditionalFormatting sqref="L5:L51">
    <cfRule type="iconSet" priority="20">
      <iconSet>
        <cfvo type="percent" val="0"/>
        <cfvo type="num" val="45"/>
        <cfvo type="num" val="59"/>
      </iconSet>
    </cfRule>
  </conditionalFormatting>
  <conditionalFormatting sqref="AH51:AJ51 AH5:AH50 AJ5:AJ50">
    <cfRule type="iconSet" priority="1">
      <iconSet>
        <cfvo type="percent" val="0"/>
        <cfvo type="num" val="0.45"/>
        <cfvo type="num" val="0.6"/>
      </iconSet>
    </cfRule>
  </conditionalFormatting>
  <hyperlinks>
    <hyperlink ref="K54" r:id="rId1" xr:uid="{00000000-0004-0000-0100-000000000000}"/>
    <hyperlink ref="P54" r:id="rId2" xr:uid="{00000000-0004-0000-0100-000001000000}"/>
  </hyperlinks>
  <pageMargins left="0.7" right="0.7" top="0.75" bottom="0.75" header="0.3" footer="0.3"/>
  <pageSetup paperSize="9" orientation="portrait" r:id="rId3"/>
  <ignoredErrors>
    <ignoredError sqref="K13:N13 E19:F19 E38:F38 L44:N44 L50:L51 N50:N51 N19:N21 L23 N31 L31 N38 Z13 AA44 AA13:AA21 Z19 L38 L19 E13:F13 AH13:AH21 E23:F23 E31:F31 N22:N23 AA22:AA31 AH22:AH48 E44:F44" formula="1"/>
  </ignoredErrors>
  <drawing r:id="rId4"/>
  <legacyDrawing r:id="rId5"/>
  <controls>
    <mc:AlternateContent xmlns:mc="http://schemas.openxmlformats.org/markup-compatibility/2006">
      <mc:Choice Requires="x14">
        <control shapeId="4097" r:id="rId6" name="ComboBox1">
          <controlPr defaultSize="0" autoLine="0" autoPict="0" linkedCell="Control!B12" listFillRange="Control!E2:F14" r:id="rId7">
            <anchor moveWithCells="1">
              <from>
                <xdr:col>1</xdr:col>
                <xdr:colOff>180975</xdr:colOff>
                <xdr:row>3</xdr:row>
                <xdr:rowOff>85725</xdr:rowOff>
              </from>
              <to>
                <xdr:col>1</xdr:col>
                <xdr:colOff>1676400</xdr:colOff>
                <xdr:row>3</xdr:row>
                <xdr:rowOff>390525</xdr:rowOff>
              </to>
            </anchor>
          </controlPr>
        </control>
      </mc:Choice>
      <mc:Fallback>
        <control shapeId="4097" r:id="rId6" name="ComboBox1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6DEC7BF-F623-4A9F-A9CC-D00D0C54E51E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X5:AF51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R25"/>
  <sheetViews>
    <sheetView workbookViewId="0">
      <selection activeCell="L14" sqref="L14"/>
    </sheetView>
  </sheetViews>
  <sheetFormatPr defaultRowHeight="15" x14ac:dyDescent="0.25"/>
  <cols>
    <col min="1" max="1" width="35.7109375" bestFit="1" customWidth="1"/>
    <col min="2" max="2" width="12.28515625" bestFit="1" customWidth="1"/>
    <col min="3" max="3" width="10.7109375" bestFit="1" customWidth="1"/>
    <col min="5" max="5" width="10.7109375" bestFit="1" customWidth="1"/>
    <col min="6" max="6" width="12.7109375" bestFit="1" customWidth="1"/>
    <col min="7" max="7" width="11.140625" bestFit="1" customWidth="1"/>
    <col min="8" max="18" width="10.7109375" bestFit="1" customWidth="1"/>
  </cols>
  <sheetData>
    <row r="1" spans="1:18" x14ac:dyDescent="0.25">
      <c r="A1" s="28" t="s">
        <v>131</v>
      </c>
    </row>
    <row r="2" spans="1:18" x14ac:dyDescent="0.25">
      <c r="A2" t="str">
        <f>B2&amp;"%"</f>
        <v>MH5-SMI14Y%</v>
      </c>
      <c r="B2" t="str">
        <f>Chart!C1</f>
        <v>MH5-SMI14Y</v>
      </c>
      <c r="C2" s="1" t="str">
        <f>Control!B7</f>
        <v>01/04/2023</v>
      </c>
      <c r="D2" s="1"/>
    </row>
    <row r="3" spans="1:18" x14ac:dyDescent="0.25">
      <c r="A3" s="28" t="s">
        <v>103</v>
      </c>
      <c r="B3" s="28" t="s">
        <v>132</v>
      </c>
      <c r="C3" s="28" t="s">
        <v>133</v>
      </c>
      <c r="D3" s="28"/>
      <c r="E3" s="28" t="s">
        <v>134</v>
      </c>
      <c r="F3" s="1">
        <v>43556</v>
      </c>
      <c r="G3" s="1">
        <v>43586</v>
      </c>
      <c r="H3" s="1">
        <v>43617</v>
      </c>
      <c r="I3" s="1">
        <v>43647</v>
      </c>
      <c r="J3" s="1">
        <v>43678</v>
      </c>
      <c r="K3" s="1">
        <v>43709</v>
      </c>
      <c r="L3" s="1">
        <v>43739</v>
      </c>
      <c r="M3" s="1">
        <v>43770</v>
      </c>
      <c r="N3" s="1">
        <v>43800</v>
      </c>
      <c r="O3" s="1">
        <v>43831</v>
      </c>
      <c r="P3" s="1">
        <v>43862</v>
      </c>
      <c r="Q3" s="1">
        <v>43891</v>
      </c>
      <c r="R3" s="1">
        <v>43922</v>
      </c>
    </row>
    <row r="4" spans="1:18" x14ac:dyDescent="0.25">
      <c r="A4" t="str">
        <f>PRACTICE!E1</f>
        <v>The Ecclesbourne Practice **</v>
      </c>
      <c r="B4" t="str">
        <f>PRACTICE!E2</f>
        <v>F86018</v>
      </c>
      <c r="C4">
        <f xml:space="preserve"> PRACTICE!E5</f>
        <v>0</v>
      </c>
      <c r="F4" t="e">
        <f t="shared" ref="F4:R4" si="0">IF(TEXT(F3,0)&lt;=TEXT($C$2,0),VLOOKUP(F3,$E$13:$H$25,3,0)/VLOOKUP(F3,$E$13:$H$25,2,0),#N/A)</f>
        <v>#N/A</v>
      </c>
      <c r="G4" t="e">
        <f t="shared" si="0"/>
        <v>#N/A</v>
      </c>
      <c r="H4" t="e">
        <f t="shared" ca="1" si="0"/>
        <v>#REF!</v>
      </c>
      <c r="I4" t="e">
        <f t="shared" ca="1" si="0"/>
        <v>#REF!</v>
      </c>
      <c r="J4" t="e">
        <f t="shared" ca="1" si="0"/>
        <v>#REF!</v>
      </c>
      <c r="K4" t="e">
        <f ca="1">IF(TEXT(K3,0)&lt;=TEXT($C$2,0),VLOOKUP(K3,$E$13:$H$25,3,0)/VLOOKUP(K3,$E$13:$H$25,2,0),#N/A)</f>
        <v>#REF!</v>
      </c>
      <c r="L4" t="e">
        <f t="shared" ca="1" si="0"/>
        <v>#REF!</v>
      </c>
      <c r="M4" t="e">
        <f t="shared" ca="1" si="0"/>
        <v>#REF!</v>
      </c>
      <c r="N4" t="e">
        <f t="shared" ca="1" si="0"/>
        <v>#REF!</v>
      </c>
      <c r="O4" t="e">
        <f t="shared" ca="1" si="0"/>
        <v>#REF!</v>
      </c>
      <c r="P4" t="e">
        <f t="shared" ca="1" si="0"/>
        <v>#REF!</v>
      </c>
      <c r="Q4" t="e">
        <f t="shared" ca="1" si="0"/>
        <v>#REF!</v>
      </c>
      <c r="R4" t="e">
        <f t="shared" ca="1" si="0"/>
        <v>#REF!</v>
      </c>
    </row>
    <row r="5" spans="1:18" x14ac:dyDescent="0.25">
      <c r="A5" t="s">
        <v>135</v>
      </c>
      <c r="F5" s="20">
        <v>0.6</v>
      </c>
      <c r="G5" s="20">
        <v>0.6</v>
      </c>
      <c r="H5" s="20">
        <v>0.6</v>
      </c>
      <c r="I5" s="20">
        <v>0.6</v>
      </c>
      <c r="J5" s="20">
        <v>0.6</v>
      </c>
      <c r="K5" s="20">
        <v>0.6</v>
      </c>
      <c r="L5" s="20">
        <v>0.6</v>
      </c>
      <c r="M5" s="20">
        <v>0.6</v>
      </c>
      <c r="N5" s="20">
        <v>0.6</v>
      </c>
      <c r="O5" s="20">
        <v>0.6</v>
      </c>
      <c r="P5" s="20">
        <v>0.6</v>
      </c>
      <c r="Q5" s="20">
        <v>0.6</v>
      </c>
      <c r="R5" s="20">
        <v>0.6</v>
      </c>
    </row>
    <row r="6" spans="1:18" x14ac:dyDescent="0.25"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</row>
    <row r="7" spans="1:18" x14ac:dyDescent="0.25">
      <c r="A7" t="s">
        <v>136</v>
      </c>
    </row>
    <row r="8" spans="1:18" x14ac:dyDescent="0.25">
      <c r="A8" t="s">
        <v>1</v>
      </c>
    </row>
    <row r="12" spans="1:18" ht="15.75" thickBot="1" x14ac:dyDescent="0.3">
      <c r="E12" s="30" t="s">
        <v>137</v>
      </c>
      <c r="F12" s="30" t="s">
        <v>138</v>
      </c>
      <c r="G12" s="30" t="s">
        <v>139</v>
      </c>
    </row>
    <row r="13" spans="1:18" x14ac:dyDescent="0.25">
      <c r="C13" s="1"/>
      <c r="D13" s="1"/>
      <c r="E13" s="31">
        <v>44287</v>
      </c>
      <c r="F13" s="8" t="e">
        <f>IF(SUMIFS(#REF!,#REF!,TREND!$B$4,#REF!,TREND!E13)=0,#N/A,SUMIFS(#REF!,#REF!,TREND!$B$4,#REF!,TREND!E13))</f>
        <v>#REF!</v>
      </c>
      <c r="G13" s="8" t="e">
        <f ca="1">SUMIFS(INDIRECT("SMI_PHC[[#All],["&amp;$B$2&amp;"]]"),#REF!,TREND!$B$4,#REF!,TREND!E13)</f>
        <v>#REF!</v>
      </c>
    </row>
    <row r="14" spans="1:18" x14ac:dyDescent="0.25">
      <c r="C14" s="1"/>
      <c r="D14" s="1"/>
      <c r="E14" s="31">
        <v>44317</v>
      </c>
      <c r="F14" s="8" t="e">
        <f>IF(SUMIFS(#REF!,#REF!,TREND!$B$4,#REF!,TREND!E14)=0,#N/A,SUMIFS(#REF!,#REF!,TREND!$B$4,#REF!,TREND!E14))</f>
        <v>#REF!</v>
      </c>
      <c r="G14" s="8" t="e">
        <f ca="1">SUMIFS(INDIRECT("SMI_PHC[[#All],["&amp;$B$2&amp;"]]"),#REF!,TREND!$B$4,#REF!,TREND!E14)</f>
        <v>#REF!</v>
      </c>
    </row>
    <row r="15" spans="1:18" x14ac:dyDescent="0.25">
      <c r="A15" s="293"/>
      <c r="B15" s="293"/>
      <c r="C15" s="293"/>
      <c r="D15" s="1"/>
      <c r="E15" s="31">
        <v>43617</v>
      </c>
      <c r="F15" s="8" t="e">
        <f>IF(SUMIFS(#REF!,#REF!,TREND!$B$4,#REF!,TREND!E15)=0,#N/A,SUMIFS(#REF!,#REF!,TREND!$B$4,#REF!,TREND!E15))</f>
        <v>#REF!</v>
      </c>
      <c r="G15" s="8" t="e">
        <f ca="1">SUMIFS(INDIRECT("SMI_PHC[[#All],["&amp;$B$2&amp;"]]"),#REF!,TREND!$B$4,#REF!,TREND!E15)</f>
        <v>#REF!</v>
      </c>
    </row>
    <row r="16" spans="1:18" x14ac:dyDescent="0.25">
      <c r="C16" s="1"/>
      <c r="D16" s="1"/>
      <c r="E16" s="31">
        <v>43647</v>
      </c>
      <c r="F16" s="8" t="e">
        <f>IF(SUMIFS(#REF!,#REF!,TREND!$B$4,#REF!,TREND!E16)=0,#N/A,SUMIFS(#REF!,#REF!,TREND!$B$4,#REF!,TREND!E16))</f>
        <v>#REF!</v>
      </c>
      <c r="G16" s="8" t="e">
        <f ca="1">SUMIFS(INDIRECT("SMI_PHC[[#All],["&amp;$B$2&amp;"]]"),#REF!,TREND!$B$4,#REF!,TREND!E16)</f>
        <v>#REF!</v>
      </c>
    </row>
    <row r="17" spans="3:7" x14ac:dyDescent="0.25">
      <c r="C17" s="82"/>
      <c r="D17" s="20"/>
      <c r="E17" s="31">
        <v>43678</v>
      </c>
      <c r="F17" s="8" t="e">
        <f>IF(SUMIFS(#REF!,#REF!,TREND!$B$4,#REF!,TREND!E17)=0,#N/A,SUMIFS(#REF!,#REF!,TREND!$B$4,#REF!,TREND!E17))</f>
        <v>#REF!</v>
      </c>
      <c r="G17" s="8" t="e">
        <f ca="1">SUMIFS(INDIRECT("SMI_PHC[[#All],["&amp;$B$2&amp;"]]"),#REF!,TREND!$B$4,#REF!,TREND!E17)</f>
        <v>#REF!</v>
      </c>
    </row>
    <row r="18" spans="3:7" x14ac:dyDescent="0.25">
      <c r="C18" s="82"/>
      <c r="D18" s="20"/>
      <c r="E18" s="31">
        <v>43709</v>
      </c>
      <c r="F18" s="8" t="e">
        <f>IF(SUMIFS(#REF!,#REF!,TREND!$B$4,#REF!,TREND!E18)=0,#N/A,SUMIFS(#REF!,#REF!,TREND!$B$4,#REF!,TREND!E18))</f>
        <v>#REF!</v>
      </c>
      <c r="G18" s="8" t="e">
        <f ca="1">SUMIFS(INDIRECT("SMI_PHC[[#All],["&amp;$B$2&amp;"]]"),#REF!,TREND!$B$4,#REF!,TREND!E18)</f>
        <v>#REF!</v>
      </c>
    </row>
    <row r="19" spans="3:7" x14ac:dyDescent="0.25">
      <c r="C19" s="82"/>
      <c r="D19" s="20"/>
      <c r="E19" s="31">
        <v>43739</v>
      </c>
      <c r="F19" s="8" t="e">
        <f>IF(SUMIFS(#REF!,#REF!,TREND!$B$4,#REF!,TREND!E19)=0,#N/A,SUMIFS(#REF!,#REF!,TREND!$B$4,#REF!,TREND!E19))</f>
        <v>#REF!</v>
      </c>
      <c r="G19" s="8" t="e">
        <f ca="1">SUMIFS(INDIRECT("SMI_PHC[[#All],["&amp;$B$2&amp;"]]"),#REF!,TREND!$B$4,#REF!,TREND!E19)</f>
        <v>#REF!</v>
      </c>
    </row>
    <row r="20" spans="3:7" x14ac:dyDescent="0.25">
      <c r="C20" s="1"/>
      <c r="D20" s="1"/>
      <c r="E20" s="31">
        <v>43770</v>
      </c>
      <c r="F20" s="8" t="e">
        <f>IF(SUMIFS(#REF!,#REF!,TREND!$B$4,#REF!,TREND!E20)=0,#N/A,SUMIFS(#REF!,#REF!,TREND!$B$4,#REF!,TREND!E20))</f>
        <v>#REF!</v>
      </c>
      <c r="G20" s="8" t="e">
        <f ca="1">SUMIFS(INDIRECT("SMI_PHC[[#All],["&amp;$B$2&amp;"]]"),#REF!,TREND!$B$4,#REF!,TREND!E20)</f>
        <v>#REF!</v>
      </c>
    </row>
    <row r="21" spans="3:7" x14ac:dyDescent="0.25">
      <c r="C21" s="1"/>
      <c r="D21" s="1"/>
      <c r="E21" s="31">
        <v>43800</v>
      </c>
      <c r="F21" s="8" t="e">
        <f>IF(SUMIFS(#REF!,#REF!,TREND!$B$4,#REF!,TREND!E21)=0,#N/A,SUMIFS(#REF!,#REF!,TREND!$B$4,#REF!,TREND!E21))</f>
        <v>#REF!</v>
      </c>
      <c r="G21" s="8" t="e">
        <f ca="1">SUMIFS(INDIRECT("SMI_PHC[[#All],["&amp;$B$2&amp;"]]"),#REF!,TREND!$B$4,#REF!,TREND!E21)</f>
        <v>#REF!</v>
      </c>
    </row>
    <row r="22" spans="3:7" x14ac:dyDescent="0.25">
      <c r="C22" s="1"/>
      <c r="D22" s="1"/>
      <c r="E22" s="31">
        <v>43831</v>
      </c>
      <c r="F22" s="8" t="e">
        <f>IF(SUMIFS(#REF!,#REF!,TREND!$B$4,#REF!,TREND!E22)=0,#N/A,SUMIFS(#REF!,#REF!,TREND!$B$4,#REF!,TREND!E22))</f>
        <v>#REF!</v>
      </c>
      <c r="G22" s="8" t="e">
        <f ca="1">SUMIFS(INDIRECT("SMI_PHC[[#All],["&amp;$B$2&amp;"]]"),#REF!,TREND!$B$4,#REF!,TREND!E22)</f>
        <v>#REF!</v>
      </c>
    </row>
    <row r="23" spans="3:7" x14ac:dyDescent="0.25">
      <c r="C23" s="1"/>
      <c r="D23" s="1"/>
      <c r="E23" s="31">
        <v>43862</v>
      </c>
      <c r="F23" s="8" t="e">
        <f>IF(SUMIFS(#REF!,#REF!,TREND!$B$4,#REF!,TREND!E23)=0,#N/A,SUMIFS(#REF!,#REF!,TREND!$B$4,#REF!,TREND!E23))</f>
        <v>#REF!</v>
      </c>
      <c r="G23" s="8" t="e">
        <f ca="1">SUMIFS(INDIRECT("SMI_PHC[[#All],["&amp;$B$2&amp;"]]"),#REF!,TREND!$B$4,#REF!,TREND!E23)</f>
        <v>#REF!</v>
      </c>
    </row>
    <row r="24" spans="3:7" x14ac:dyDescent="0.25">
      <c r="C24" s="1"/>
      <c r="D24" s="1"/>
      <c r="E24" s="31">
        <v>43891</v>
      </c>
      <c r="F24" s="8" t="e">
        <f>IF(SUMIFS(#REF!,#REF!,TREND!$B$4,#REF!,TREND!E24)=0,#N/A,SUMIFS(#REF!,#REF!,TREND!$B$4,#REF!,TREND!E24))</f>
        <v>#REF!</v>
      </c>
      <c r="G24" s="8" t="e">
        <f ca="1">SUMIFS(INDIRECT("SMI_PHC[[#All],["&amp;$B$2&amp;"]]"),#REF!,TREND!$B$4,#REF!,TREND!E24)</f>
        <v>#REF!</v>
      </c>
    </row>
    <row r="25" spans="3:7" x14ac:dyDescent="0.25">
      <c r="C25" s="1"/>
      <c r="D25" s="1"/>
      <c r="E25" s="31">
        <v>43922</v>
      </c>
      <c r="F25" s="8" t="e">
        <f>IF(SUMIFS(#REF!,#REF!,TREND!$B$4,#REF!,TREND!E25)=0,#N/A,SUMIFS(#REF!,#REF!,TREND!$B$4,#REF!,TREND!E25))</f>
        <v>#REF!</v>
      </c>
      <c r="G25" s="8" t="e">
        <f ca="1">SUMIFS(INDIRECT("SMI_PHC[[#All],["&amp;$B$2&amp;"]]"),#REF!,TREND!$B$4,#REF!,TREND!E25)</f>
        <v>#REF!</v>
      </c>
    </row>
  </sheetData>
  <mergeCells count="1">
    <mergeCell ref="A15:C1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P96"/>
  <sheetViews>
    <sheetView topLeftCell="A2" workbookViewId="0">
      <selection activeCell="C49" sqref="C49"/>
    </sheetView>
  </sheetViews>
  <sheetFormatPr defaultColWidth="20.42578125" defaultRowHeight="12.75" x14ac:dyDescent="0.2"/>
  <cols>
    <col min="1" max="1" width="15.85546875" style="49" customWidth="1"/>
    <col min="2" max="2" width="35.140625" style="49" customWidth="1"/>
    <col min="3" max="3" width="15" style="49" customWidth="1"/>
    <col min="4" max="4" width="35.140625" style="49" customWidth="1"/>
    <col min="5" max="5" width="14" style="49" bestFit="1" customWidth="1"/>
    <col min="6" max="16" width="10.28515625" style="49" customWidth="1"/>
    <col min="17" max="44" width="20.42578125" style="49" customWidth="1"/>
    <col min="45" max="16384" width="20.42578125" style="49"/>
  </cols>
  <sheetData>
    <row r="1" spans="1:16" ht="15.75" thickBot="1" x14ac:dyDescent="0.3">
      <c r="A1" s="32" t="s">
        <v>141</v>
      </c>
      <c r="B1" s="33" t="s">
        <v>107</v>
      </c>
      <c r="C1" s="33" t="str">
        <f>VLOOKUP($B$1,$B$2:$C$11,2,0)</f>
        <v>MH5-SMI14Y</v>
      </c>
      <c r="D1" s="34"/>
      <c r="E1" s="34"/>
      <c r="F1" s="34"/>
      <c r="G1" s="34"/>
      <c r="H1" s="34"/>
    </row>
    <row r="2" spans="1:16" ht="15" x14ac:dyDescent="0.25">
      <c r="A2" s="50" t="s">
        <v>142</v>
      </c>
      <c r="B2" s="79" t="s">
        <v>112</v>
      </c>
      <c r="C2" s="78" t="s">
        <v>189</v>
      </c>
      <c r="D2" s="54" t="s">
        <v>112</v>
      </c>
      <c r="E2" s="51" t="s">
        <v>189</v>
      </c>
      <c r="F2" s="52"/>
      <c r="G2" s="52" t="s">
        <v>189</v>
      </c>
      <c r="H2" s="52"/>
      <c r="I2" s="53"/>
      <c r="J2" s="53"/>
      <c r="K2" s="53"/>
      <c r="L2" s="53"/>
      <c r="M2" s="53"/>
      <c r="N2" s="53"/>
      <c r="O2" s="53"/>
      <c r="P2" s="53"/>
    </row>
    <row r="3" spans="1:16" ht="15" x14ac:dyDescent="0.25">
      <c r="A3" s="50"/>
      <c r="B3" s="80" t="s">
        <v>106</v>
      </c>
      <c r="C3" s="78" t="s">
        <v>92</v>
      </c>
      <c r="D3" s="54" t="s">
        <v>106</v>
      </c>
      <c r="E3" s="51" t="s">
        <v>92</v>
      </c>
      <c r="F3" s="55"/>
      <c r="G3" s="56"/>
      <c r="H3" s="56"/>
      <c r="I3" s="57"/>
      <c r="J3" s="57"/>
      <c r="K3" s="57"/>
      <c r="L3" s="57"/>
      <c r="M3" s="57"/>
      <c r="N3" s="57"/>
      <c r="O3" s="57"/>
      <c r="P3" s="57"/>
    </row>
    <row r="4" spans="1:16" ht="15" x14ac:dyDescent="0.25">
      <c r="A4" s="50"/>
      <c r="B4" s="80" t="s">
        <v>107</v>
      </c>
      <c r="C4" s="78" t="s">
        <v>93</v>
      </c>
      <c r="D4" s="54" t="s">
        <v>107</v>
      </c>
      <c r="E4" s="51" t="s">
        <v>93</v>
      </c>
      <c r="F4" s="55"/>
      <c r="G4" s="56"/>
      <c r="H4" s="56"/>
      <c r="I4" s="57"/>
      <c r="J4" s="57"/>
      <c r="K4" s="57"/>
      <c r="L4" s="57"/>
      <c r="M4" s="57"/>
      <c r="N4" s="57"/>
      <c r="O4" s="57"/>
      <c r="P4" s="57"/>
    </row>
    <row r="5" spans="1:16" ht="15" x14ac:dyDescent="0.25">
      <c r="A5" s="50"/>
      <c r="B5" s="80" t="s">
        <v>108</v>
      </c>
      <c r="C5" s="78" t="s">
        <v>94</v>
      </c>
      <c r="D5" s="54" t="s">
        <v>108</v>
      </c>
      <c r="E5" s="51" t="s">
        <v>94</v>
      </c>
      <c r="F5" s="55"/>
      <c r="G5" s="56"/>
      <c r="H5" s="56"/>
      <c r="I5" s="57"/>
      <c r="J5" s="57"/>
      <c r="K5" s="57"/>
      <c r="L5" s="57"/>
      <c r="M5" s="57"/>
      <c r="N5" s="57"/>
      <c r="O5" s="57"/>
      <c r="P5" s="57"/>
    </row>
    <row r="6" spans="1:16" ht="15" x14ac:dyDescent="0.25">
      <c r="A6" s="50"/>
      <c r="B6" s="80" t="s">
        <v>109</v>
      </c>
      <c r="C6" s="78" t="s">
        <v>95</v>
      </c>
      <c r="D6" s="54" t="s">
        <v>109</v>
      </c>
      <c r="E6" s="51" t="s">
        <v>95</v>
      </c>
      <c r="F6" s="55"/>
      <c r="G6" s="56"/>
      <c r="H6" s="56"/>
      <c r="I6" s="57"/>
      <c r="J6" s="57"/>
      <c r="K6" s="57"/>
      <c r="L6" s="57"/>
      <c r="M6" s="57"/>
      <c r="N6" s="57"/>
      <c r="O6" s="57"/>
      <c r="P6" s="57"/>
    </row>
    <row r="7" spans="1:16" ht="15" x14ac:dyDescent="0.25">
      <c r="A7" s="50"/>
      <c r="B7" s="79" t="s">
        <v>110</v>
      </c>
      <c r="C7" s="78" t="s">
        <v>96</v>
      </c>
      <c r="D7" s="54" t="s">
        <v>110</v>
      </c>
      <c r="E7" s="51" t="s">
        <v>96</v>
      </c>
      <c r="F7" s="55"/>
      <c r="G7" s="56"/>
      <c r="H7" s="56"/>
      <c r="I7" s="57"/>
      <c r="J7" s="57"/>
      <c r="K7" s="57"/>
      <c r="L7" s="57"/>
      <c r="M7" s="57"/>
      <c r="N7" s="57"/>
      <c r="O7" s="57"/>
      <c r="P7" s="57"/>
    </row>
    <row r="8" spans="1:16" ht="15" x14ac:dyDescent="0.25">
      <c r="A8" s="50"/>
      <c r="B8" s="80" t="s">
        <v>111</v>
      </c>
      <c r="C8" s="78" t="s">
        <v>97</v>
      </c>
      <c r="D8" s="54" t="s">
        <v>111</v>
      </c>
      <c r="E8" s="51" t="s">
        <v>97</v>
      </c>
      <c r="F8" s="55"/>
      <c r="G8" s="56"/>
      <c r="H8" s="56"/>
      <c r="I8" s="57"/>
      <c r="J8" s="57"/>
      <c r="K8" s="57"/>
      <c r="L8" s="57"/>
      <c r="M8" s="57"/>
      <c r="N8" s="57"/>
      <c r="O8" s="57"/>
      <c r="P8" s="57"/>
    </row>
    <row r="9" spans="1:16" ht="15" x14ac:dyDescent="0.25">
      <c r="A9" s="50"/>
      <c r="B9" s="79" t="s">
        <v>114</v>
      </c>
      <c r="C9" s="78" t="s">
        <v>100</v>
      </c>
      <c r="D9" s="54" t="s">
        <v>114</v>
      </c>
      <c r="E9" s="51" t="s">
        <v>100</v>
      </c>
      <c r="F9" s="55"/>
      <c r="G9" s="56"/>
      <c r="H9" s="56"/>
      <c r="I9" s="57"/>
      <c r="J9" s="57"/>
      <c r="K9" s="57"/>
      <c r="L9" s="57"/>
      <c r="M9" s="57"/>
      <c r="N9" s="57"/>
      <c r="O9" s="57"/>
      <c r="P9" s="57"/>
    </row>
    <row r="10" spans="1:16" ht="30" x14ac:dyDescent="0.25">
      <c r="A10" s="50"/>
      <c r="B10" s="79" t="s">
        <v>115</v>
      </c>
      <c r="C10" s="78" t="s">
        <v>101</v>
      </c>
      <c r="D10" s="54" t="s">
        <v>115</v>
      </c>
      <c r="E10" s="51" t="s">
        <v>101</v>
      </c>
      <c r="F10" s="55"/>
      <c r="G10" s="56"/>
      <c r="H10" s="56"/>
      <c r="I10" s="57"/>
      <c r="J10" s="57"/>
      <c r="K10" s="57"/>
      <c r="L10" s="57"/>
      <c r="M10" s="57"/>
      <c r="N10" s="57"/>
      <c r="O10" s="57"/>
      <c r="P10" s="57"/>
    </row>
    <row r="11" spans="1:16" ht="15" x14ac:dyDescent="0.25">
      <c r="A11" s="50"/>
      <c r="B11" s="79" t="s">
        <v>116</v>
      </c>
      <c r="C11" s="78" t="s">
        <v>102</v>
      </c>
      <c r="D11" s="54" t="s">
        <v>116</v>
      </c>
      <c r="E11" s="51" t="s">
        <v>102</v>
      </c>
      <c r="F11" s="55"/>
      <c r="G11" s="56"/>
      <c r="H11" s="56"/>
      <c r="I11" s="57"/>
      <c r="J11" s="57"/>
      <c r="K11" s="57"/>
      <c r="L11" s="57"/>
      <c r="M11" s="57"/>
      <c r="N11" s="57"/>
      <c r="O11" s="57"/>
      <c r="P11" s="57"/>
    </row>
    <row r="12" spans="1:16" ht="15" x14ac:dyDescent="0.25">
      <c r="A12" s="50"/>
      <c r="B12" s="81"/>
      <c r="C12" s="81"/>
      <c r="E12" s="51"/>
      <c r="F12" s="55"/>
      <c r="G12" s="56"/>
      <c r="H12" s="56"/>
      <c r="I12" s="57"/>
      <c r="J12" s="57"/>
      <c r="K12" s="57"/>
      <c r="L12" s="57"/>
      <c r="M12" s="57"/>
      <c r="N12" s="57"/>
      <c r="O12" s="57"/>
      <c r="P12" s="57"/>
    </row>
    <row r="13" spans="1:16" ht="15" x14ac:dyDescent="0.25">
      <c r="A13" s="50"/>
      <c r="B13" s="51"/>
      <c r="C13" s="51"/>
      <c r="D13" s="54"/>
      <c r="E13" s="51"/>
      <c r="F13" s="55"/>
      <c r="G13" s="56"/>
      <c r="H13" s="56"/>
      <c r="I13" s="57"/>
      <c r="J13" s="57"/>
      <c r="K13" s="57"/>
      <c r="L13" s="57"/>
      <c r="M13" s="57"/>
      <c r="N13" s="57"/>
      <c r="O13" s="57"/>
      <c r="P13" s="57"/>
    </row>
    <row r="14" spans="1:16" ht="15" x14ac:dyDescent="0.25">
      <c r="A14" s="58"/>
      <c r="B14" s="54"/>
      <c r="C14" s="59"/>
      <c r="D14" s="54">
        <f>SMI_PHC[[#All],[MH5-SMI17Y]]</f>
        <v>136</v>
      </c>
      <c r="E14" s="56"/>
      <c r="F14" s="56"/>
      <c r="G14" s="56"/>
      <c r="H14" s="56"/>
      <c r="I14" s="57"/>
      <c r="J14" s="57"/>
      <c r="K14" s="57"/>
      <c r="L14" s="57"/>
      <c r="M14" s="57"/>
      <c r="N14" s="57"/>
      <c r="O14" s="57"/>
      <c r="P14" s="57"/>
    </row>
    <row r="15" spans="1:16" ht="15" x14ac:dyDescent="0.25">
      <c r="A15" s="58"/>
      <c r="B15" s="54"/>
      <c r="C15" s="59"/>
      <c r="D15" s="54"/>
      <c r="E15" s="56"/>
      <c r="F15" s="34"/>
      <c r="G15" s="34"/>
      <c r="H15" s="34"/>
    </row>
    <row r="16" spans="1:16" x14ac:dyDescent="0.2">
      <c r="A16" s="60" t="str">
        <f>PRACTICE!E2</f>
        <v>F86018</v>
      </c>
      <c r="B16" s="34"/>
      <c r="C16" s="61" t="s">
        <v>144</v>
      </c>
      <c r="D16" s="61" t="s">
        <v>145</v>
      </c>
      <c r="E16" s="34" t="s">
        <v>146</v>
      </c>
      <c r="F16" s="34"/>
      <c r="G16" s="34"/>
      <c r="H16" s="34"/>
    </row>
    <row r="17" spans="1:16" ht="21" customHeight="1" x14ac:dyDescent="0.25">
      <c r="A17" s="62" t="s">
        <v>150</v>
      </c>
      <c r="B17" s="49" t="str">
        <f>Details!F4</f>
        <v xml:space="preserve"> SMI excluding in Remission</v>
      </c>
      <c r="C17" s="8">
        <f>SUMIFS(SMI_PHC[MH5-SMI000],SMI_PHC[OrgID],$A$16,SMI_PHC[Rel_D],Control!$B$7)</f>
        <v>130</v>
      </c>
      <c r="D17" s="49">
        <f>C17</f>
        <v>130</v>
      </c>
      <c r="E17" s="34"/>
      <c r="F17" s="34"/>
      <c r="G17" s="34"/>
      <c r="H17" s="34"/>
    </row>
    <row r="18" spans="1:16" ht="15" x14ac:dyDescent="0.25">
      <c r="A18" s="52" t="str">
        <f>C1</f>
        <v>MH5-SMI14Y</v>
      </c>
      <c r="B18" s="49" t="str">
        <f ca="1">INDIRECT("B"&amp;(MATCH(A18,C2:C12)+1))</f>
        <v>BMI</v>
      </c>
      <c r="C18" s="8">
        <f ca="1">SUMIFS(INDIRECT("SMI_PHC[[#All],["&amp;$A$18&amp;"]]"),SMI_PHC[[#All],[OrgID]],Chart!$A$16,SMI_PHC[[#All],[Rel_D]],Control!$B$7)</f>
        <v>105</v>
      </c>
      <c r="D18" s="34">
        <f>C17*D21</f>
        <v>78</v>
      </c>
      <c r="E18" s="52">
        <f ca="1">ROUNDUP(MAX(D18-C18,0),0)</f>
        <v>0</v>
      </c>
      <c r="F18" s="52"/>
      <c r="G18" s="52"/>
      <c r="H18" s="52"/>
      <c r="I18" s="53"/>
      <c r="J18" s="53"/>
      <c r="K18" s="53"/>
      <c r="L18" s="53"/>
      <c r="M18" s="53"/>
      <c r="N18" s="53"/>
      <c r="O18" s="53"/>
      <c r="P18" s="53"/>
    </row>
    <row r="19" spans="1:16" x14ac:dyDescent="0.2">
      <c r="A19" s="58" t="s">
        <v>147</v>
      </c>
      <c r="B19" s="49" t="str">
        <f>VLOOKUP(A18,C2:D11,2,0)</f>
        <v>BMI</v>
      </c>
      <c r="C19" s="54">
        <f ca="1">(C17-C18)</f>
        <v>25</v>
      </c>
      <c r="D19" s="54">
        <f>D17-D18</f>
        <v>52</v>
      </c>
      <c r="E19" s="56"/>
      <c r="F19" s="56"/>
      <c r="G19" s="56"/>
      <c r="H19" s="56"/>
      <c r="I19" s="57"/>
      <c r="J19" s="57"/>
      <c r="K19" s="57"/>
      <c r="L19" s="57"/>
      <c r="M19" s="57"/>
      <c r="N19" s="57"/>
      <c r="O19" s="57"/>
      <c r="P19" s="57"/>
    </row>
    <row r="20" spans="1:16" ht="15" x14ac:dyDescent="0.25">
      <c r="A20" s="58"/>
      <c r="B20" s="54"/>
      <c r="C20" s="59"/>
      <c r="D20" s="54"/>
      <c r="E20" s="56"/>
      <c r="F20" s="56"/>
      <c r="G20" s="56"/>
      <c r="H20" s="56"/>
      <c r="I20" s="57"/>
      <c r="J20" s="57"/>
      <c r="K20" s="57"/>
      <c r="L20" s="57"/>
      <c r="M20" s="57"/>
      <c r="N20" s="57"/>
      <c r="O20" s="57"/>
      <c r="P20" s="57"/>
    </row>
    <row r="21" spans="1:16" x14ac:dyDescent="0.2">
      <c r="A21" s="58" t="str">
        <f>A18&amp;"%"</f>
        <v>MH5-SMI14Y%</v>
      </c>
      <c r="C21" s="63">
        <f ca="1">C18/C17</f>
        <v>0.80769230769230771</v>
      </c>
      <c r="D21" s="64">
        <v>0.6</v>
      </c>
      <c r="E21" s="65">
        <f ca="1">D21-C21</f>
        <v>-0.20769230769230773</v>
      </c>
      <c r="F21" s="56"/>
      <c r="G21" s="56"/>
      <c r="H21" s="56"/>
      <c r="I21" s="57"/>
      <c r="J21" s="57"/>
      <c r="K21" s="57"/>
      <c r="L21" s="57"/>
      <c r="M21" s="57"/>
      <c r="N21" s="57"/>
      <c r="O21" s="57"/>
      <c r="P21" s="57"/>
    </row>
    <row r="22" spans="1:16" x14ac:dyDescent="0.2">
      <c r="A22" s="58" t="s">
        <v>148</v>
      </c>
      <c r="B22" s="54"/>
      <c r="C22" s="66">
        <f ca="1">1-C21</f>
        <v>0.19230769230769229</v>
      </c>
      <c r="D22" s="67">
        <f>1-D21</f>
        <v>0.4</v>
      </c>
      <c r="E22" s="56"/>
      <c r="F22" s="56"/>
      <c r="G22" s="56"/>
      <c r="H22" s="56"/>
      <c r="I22" s="57"/>
      <c r="J22" s="57"/>
      <c r="K22" s="57"/>
      <c r="L22" s="57"/>
      <c r="M22" s="57"/>
      <c r="N22" s="57"/>
      <c r="O22" s="57"/>
      <c r="P22" s="57"/>
    </row>
    <row r="23" spans="1:16" x14ac:dyDescent="0.2">
      <c r="A23" s="58" t="s">
        <v>149</v>
      </c>
      <c r="B23" s="49">
        <f>VLOOKUP(A21,WF_AVERAGE!$C$4:$D$14,2,0)</f>
        <v>0.8542908224076281</v>
      </c>
      <c r="C23" s="54"/>
      <c r="D23" s="34"/>
      <c r="E23" s="56"/>
      <c r="F23" s="56"/>
      <c r="G23" s="56"/>
      <c r="H23" s="56"/>
      <c r="I23" s="57"/>
      <c r="J23" s="57"/>
      <c r="K23" s="57"/>
      <c r="L23" s="57"/>
      <c r="M23" s="57"/>
      <c r="N23" s="57"/>
      <c r="O23" s="57"/>
      <c r="P23" s="57"/>
    </row>
    <row r="24" spans="1:16" x14ac:dyDescent="0.2">
      <c r="A24" s="34"/>
      <c r="B24" s="68"/>
      <c r="C24" s="69"/>
      <c r="D24" s="34"/>
      <c r="E24" s="34"/>
      <c r="F24" s="34"/>
      <c r="G24" s="34"/>
      <c r="H24" s="34"/>
    </row>
    <row r="25" spans="1:16" ht="15" x14ac:dyDescent="0.25">
      <c r="A25" s="34"/>
      <c r="B25" s="34"/>
      <c r="C25" s="34"/>
      <c r="D25" s="24"/>
      <c r="E25" s="24"/>
      <c r="F25" s="34"/>
      <c r="G25" s="34"/>
      <c r="H25" s="34"/>
    </row>
    <row r="26" spans="1:16" x14ac:dyDescent="0.2">
      <c r="A26" s="34"/>
      <c r="B26" s="34"/>
      <c r="C26" s="34"/>
      <c r="D26" s="34"/>
      <c r="E26" s="34"/>
      <c r="F26" s="34"/>
      <c r="G26" s="34"/>
      <c r="H26" s="34"/>
    </row>
    <row r="27" spans="1:16" ht="13.5" thickBot="1" x14ac:dyDescent="0.25">
      <c r="A27" s="34"/>
      <c r="B27" s="34"/>
      <c r="C27" s="34"/>
      <c r="D27" s="34"/>
      <c r="E27" s="34"/>
      <c r="F27" s="34"/>
      <c r="G27" s="34"/>
      <c r="H27" s="34"/>
    </row>
    <row r="28" spans="1:16" x14ac:dyDescent="0.2">
      <c r="A28" s="34"/>
      <c r="B28" s="193"/>
      <c r="C28" s="194"/>
      <c r="D28" s="70">
        <f>D18/D17</f>
        <v>0.6</v>
      </c>
      <c r="E28" s="34"/>
      <c r="F28" s="34"/>
      <c r="G28" s="34"/>
      <c r="H28" s="34"/>
    </row>
    <row r="29" spans="1:16" ht="20.25" customHeight="1" x14ac:dyDescent="0.25">
      <c r="A29" s="62"/>
      <c r="B29" s="195" t="s">
        <v>187</v>
      </c>
      <c r="C29" s="196"/>
      <c r="D29" s="34"/>
      <c r="E29" s="34"/>
      <c r="F29" s="34"/>
      <c r="G29" s="34"/>
      <c r="H29" s="34"/>
    </row>
    <row r="30" spans="1:16" ht="12.75" customHeight="1" x14ac:dyDescent="0.25">
      <c r="A30" s="71"/>
      <c r="B30" s="195"/>
      <c r="C30" s="196"/>
      <c r="D30" s="34"/>
      <c r="E30" s="52"/>
      <c r="F30" s="72"/>
      <c r="G30" s="52"/>
      <c r="H30" s="52"/>
      <c r="I30" s="53"/>
      <c r="J30" s="53"/>
      <c r="K30" s="53"/>
      <c r="L30" s="53"/>
      <c r="M30" s="53"/>
      <c r="N30" s="53"/>
      <c r="O30" s="53"/>
      <c r="P30" s="53"/>
    </row>
    <row r="31" spans="1:16" x14ac:dyDescent="0.2">
      <c r="A31" s="34"/>
      <c r="B31" s="195">
        <f ca="1">C18</f>
        <v>105</v>
      </c>
      <c r="C31" s="197" t="s">
        <v>144</v>
      </c>
      <c r="D31" s="54"/>
      <c r="E31" s="56"/>
      <c r="F31" s="73"/>
      <c r="G31" s="34"/>
      <c r="H31" s="34"/>
    </row>
    <row r="32" spans="1:16" x14ac:dyDescent="0.2">
      <c r="A32" s="34"/>
      <c r="B32" s="195">
        <v>1</v>
      </c>
      <c r="C32" s="197"/>
      <c r="D32" s="54"/>
      <c r="E32" s="56"/>
      <c r="F32" s="73"/>
      <c r="G32" s="34"/>
      <c r="H32" s="34"/>
    </row>
    <row r="33" spans="1:8" x14ac:dyDescent="0.2">
      <c r="A33" s="34"/>
      <c r="B33" s="195">
        <f ca="1">C17*2- SUM(B31:B32)</f>
        <v>154</v>
      </c>
      <c r="C33" s="197"/>
      <c r="D33" s="54"/>
      <c r="E33" s="56"/>
      <c r="F33" s="73"/>
      <c r="G33" s="34"/>
      <c r="H33" s="34"/>
    </row>
    <row r="34" spans="1:8" x14ac:dyDescent="0.2">
      <c r="A34" s="34"/>
      <c r="B34" s="195"/>
      <c r="C34" s="197"/>
      <c r="D34" s="54"/>
      <c r="E34" s="56"/>
      <c r="F34" s="56"/>
      <c r="G34" s="34"/>
      <c r="H34" s="34"/>
    </row>
    <row r="35" spans="1:8" x14ac:dyDescent="0.2">
      <c r="A35" s="34"/>
      <c r="B35" s="195"/>
      <c r="C35" s="197"/>
      <c r="D35" s="34"/>
      <c r="E35" s="34"/>
      <c r="F35" s="34"/>
      <c r="G35" s="34"/>
      <c r="H35" s="34"/>
    </row>
    <row r="36" spans="1:8" ht="13.5" thickBot="1" x14ac:dyDescent="0.25">
      <c r="A36" s="34"/>
      <c r="B36" s="198"/>
      <c r="C36" s="199"/>
      <c r="D36" s="34"/>
      <c r="E36" s="34"/>
      <c r="F36" s="34"/>
      <c r="G36" s="34"/>
      <c r="H36" s="34"/>
    </row>
    <row r="37" spans="1:8" x14ac:dyDescent="0.2">
      <c r="A37" s="34"/>
      <c r="B37" s="34"/>
      <c r="C37" s="34"/>
      <c r="D37" s="34"/>
      <c r="E37" s="34"/>
      <c r="F37" s="34"/>
      <c r="G37" s="34"/>
      <c r="H37" s="34"/>
    </row>
    <row r="38" spans="1:8" x14ac:dyDescent="0.2">
      <c r="A38" s="34"/>
      <c r="B38" s="34"/>
      <c r="C38" s="34"/>
      <c r="D38" s="34"/>
      <c r="E38" s="34"/>
      <c r="F38" s="34"/>
      <c r="G38" s="34"/>
      <c r="H38" s="34"/>
    </row>
    <row r="44" spans="1:8" x14ac:dyDescent="0.2">
      <c r="B44" s="192" t="s">
        <v>185</v>
      </c>
    </row>
    <row r="46" spans="1:8" x14ac:dyDescent="0.2">
      <c r="A46" s="49" t="str">
        <f>PRACTICE!E3</f>
        <v>WF-4</v>
      </c>
    </row>
    <row r="48" spans="1:8" ht="15" x14ac:dyDescent="0.25">
      <c r="A48" s="62" t="s">
        <v>150</v>
      </c>
      <c r="B48" s="49" t="str">
        <f>Details!F4</f>
        <v xml:space="preserve"> SMI excluding in Remission</v>
      </c>
      <c r="C48" s="8">
        <f>SUMIFS(SMI_PHC[[#All],[MH5-SMI000]],SMI_PHC[[#All],[SubLocality ID]],Chart!$A$46,SMI_PHC[[#All],[Rel_D]],Control!$B$7)</f>
        <v>645</v>
      </c>
      <c r="D48" s="49">
        <f>C48</f>
        <v>645</v>
      </c>
      <c r="E48" s="34"/>
      <c r="F48" s="34"/>
    </row>
    <row r="49" spans="1:6" ht="15" x14ac:dyDescent="0.25">
      <c r="A49" s="52" t="str">
        <f>C1</f>
        <v>MH5-SMI14Y</v>
      </c>
      <c r="B49" s="49" t="str">
        <f>VLOOKUP(A49,$C$2:$D$11,2,0)</f>
        <v>BMI</v>
      </c>
      <c r="C49" s="8">
        <f ca="1">SUMIFS(INDIRECT("SMI_PHC[[#All],["&amp;$A$18&amp;"]]"),SMI_PHC[[#All],[SubLocality ID]],Chart!$A$46,SMI_PHC[[#All],[Rel_D]],Control!$B$7)</f>
        <v>481</v>
      </c>
      <c r="D49" s="34">
        <f>C48*D52</f>
        <v>387</v>
      </c>
      <c r="E49" s="52">
        <f ca="1">ROUNDUP(MAX(D49-C49,0),0)</f>
        <v>0</v>
      </c>
      <c r="F49" s="52"/>
    </row>
    <row r="50" spans="1:6" x14ac:dyDescent="0.2">
      <c r="A50" s="58" t="s">
        <v>147</v>
      </c>
      <c r="B50" s="49" t="str">
        <f>VLOOKUP(A49,$C$2:$D$11,2,0)</f>
        <v>BMI</v>
      </c>
      <c r="C50" s="54">
        <f ca="1">(C48-C49)</f>
        <v>164</v>
      </c>
      <c r="D50" s="54">
        <f>D48-D49</f>
        <v>258</v>
      </c>
      <c r="E50" s="56"/>
      <c r="F50" s="56"/>
    </row>
    <row r="51" spans="1:6" ht="15" x14ac:dyDescent="0.25">
      <c r="A51" s="58"/>
      <c r="B51" s="54"/>
      <c r="C51" s="59"/>
      <c r="D51" s="54"/>
      <c r="E51" s="56"/>
      <c r="F51" s="56"/>
    </row>
    <row r="52" spans="1:6" x14ac:dyDescent="0.2">
      <c r="A52" s="58" t="str">
        <f>A49&amp;"%"</f>
        <v>MH5-SMI14Y%</v>
      </c>
      <c r="C52" s="63">
        <f ca="1">C49/C48</f>
        <v>0.74573643410852708</v>
      </c>
      <c r="D52" s="64">
        <v>0.6</v>
      </c>
      <c r="E52" s="65">
        <f ca="1">D52-C52</f>
        <v>-0.1457364341085271</v>
      </c>
      <c r="F52" s="56"/>
    </row>
    <row r="53" spans="1:6" x14ac:dyDescent="0.2">
      <c r="A53" s="58" t="s">
        <v>148</v>
      </c>
      <c r="B53" s="54"/>
      <c r="C53" s="66">
        <f ca="1">1-C52</f>
        <v>0.25426356589147292</v>
      </c>
      <c r="D53" s="67">
        <f>1-D52</f>
        <v>0.4</v>
      </c>
      <c r="E53" s="56"/>
      <c r="F53" s="56"/>
    </row>
    <row r="54" spans="1:6" x14ac:dyDescent="0.2">
      <c r="A54" s="58" t="s">
        <v>149</v>
      </c>
      <c r="B54" s="49">
        <f>VLOOKUP(A52,WF_AVERAGE!$C$4:$D$14,2,0)</f>
        <v>0.8542908224076281</v>
      </c>
      <c r="C54" s="54"/>
      <c r="D54" s="34"/>
      <c r="E54" s="56"/>
      <c r="F54" s="56"/>
    </row>
    <row r="55" spans="1:6" x14ac:dyDescent="0.2">
      <c r="A55" s="34"/>
      <c r="B55" s="68"/>
      <c r="C55" s="69"/>
      <c r="D55" s="34"/>
      <c r="E55" s="34"/>
      <c r="F55" s="34"/>
    </row>
    <row r="56" spans="1:6" ht="15" x14ac:dyDescent="0.25">
      <c r="A56" s="34"/>
      <c r="B56" s="34"/>
      <c r="C56" s="34"/>
      <c r="D56" s="24"/>
      <c r="E56" s="24"/>
      <c r="F56" s="34"/>
    </row>
    <row r="57" spans="1:6" x14ac:dyDescent="0.2">
      <c r="A57" s="34"/>
      <c r="B57" s="34"/>
      <c r="C57" s="34"/>
      <c r="D57" s="34"/>
      <c r="E57" s="34"/>
      <c r="F57" s="34"/>
    </row>
    <row r="58" spans="1:6" x14ac:dyDescent="0.2">
      <c r="A58" s="34"/>
      <c r="B58" s="34"/>
      <c r="C58" s="34"/>
      <c r="D58" s="34"/>
      <c r="E58" s="34"/>
      <c r="F58" s="34"/>
    </row>
    <row r="59" spans="1:6" x14ac:dyDescent="0.2">
      <c r="A59" s="34"/>
      <c r="B59" s="34"/>
      <c r="C59" s="34"/>
      <c r="D59" s="70">
        <f>D49/D48</f>
        <v>0.6</v>
      </c>
      <c r="E59" s="34"/>
      <c r="F59" s="34"/>
    </row>
    <row r="61" spans="1:6" ht="13.5" thickBot="1" x14ac:dyDescent="0.25"/>
    <row r="62" spans="1:6" x14ac:dyDescent="0.2">
      <c r="B62" s="200"/>
      <c r="C62" s="201"/>
    </row>
    <row r="63" spans="1:6" x14ac:dyDescent="0.2">
      <c r="B63" s="202">
        <f ca="1">C49</f>
        <v>481</v>
      </c>
      <c r="C63" s="203"/>
    </row>
    <row r="64" spans="1:6" x14ac:dyDescent="0.2">
      <c r="B64" s="202">
        <v>8</v>
      </c>
      <c r="C64" s="203"/>
    </row>
    <row r="65" spans="1:6" x14ac:dyDescent="0.2">
      <c r="B65" s="202">
        <f ca="1">C48*2 - SUM(B63:B64)</f>
        <v>801</v>
      </c>
      <c r="C65" s="203"/>
    </row>
    <row r="66" spans="1:6" x14ac:dyDescent="0.2">
      <c r="B66" s="202"/>
      <c r="C66" s="203"/>
    </row>
    <row r="67" spans="1:6" x14ac:dyDescent="0.2">
      <c r="B67" s="202"/>
      <c r="C67" s="203"/>
    </row>
    <row r="68" spans="1:6" ht="13.5" thickBot="1" x14ac:dyDescent="0.25">
      <c r="B68" s="204"/>
      <c r="C68" s="205"/>
    </row>
    <row r="71" spans="1:6" x14ac:dyDescent="0.2">
      <c r="B71" s="192" t="s">
        <v>186</v>
      </c>
    </row>
    <row r="73" spans="1:6" x14ac:dyDescent="0.2">
      <c r="A73" s="49">
        <f>PRACTICE!E29</f>
        <v>0</v>
      </c>
    </row>
    <row r="75" spans="1:6" ht="15" x14ac:dyDescent="0.25">
      <c r="A75" s="62" t="s">
        <v>150</v>
      </c>
      <c r="B75" s="49" t="str">
        <f>Details!F4</f>
        <v xml:space="preserve"> SMI excluding in Remission</v>
      </c>
      <c r="C75" s="8">
        <f>WF_AVERAGE!I2</f>
        <v>3356</v>
      </c>
      <c r="D75" s="49">
        <f>C75</f>
        <v>3356</v>
      </c>
      <c r="E75" s="34"/>
      <c r="F75" s="34"/>
    </row>
    <row r="76" spans="1:6" ht="15" x14ac:dyDescent="0.25">
      <c r="A76" s="52" t="str">
        <f>C1</f>
        <v>MH5-SMI14Y</v>
      </c>
      <c r="B76" s="49" t="str">
        <f>VLOOKUP(A76,$C$2:$D$12,2,0)</f>
        <v>BMI</v>
      </c>
      <c r="C76" s="8">
        <f>VLOOKUP(A76,WF_AVERAGE!$H$2:$I$13,2,0)</f>
        <v>2867</v>
      </c>
      <c r="D76" s="34">
        <f>C75*D79</f>
        <v>2013.6</v>
      </c>
      <c r="E76" s="52">
        <f>ROUNDUP(MAX(D76-C76,0),0)</f>
        <v>0</v>
      </c>
      <c r="F76" s="52" t="s">
        <v>179</v>
      </c>
    </row>
    <row r="77" spans="1:6" x14ac:dyDescent="0.2">
      <c r="A77" s="58" t="s">
        <v>147</v>
      </c>
      <c r="B77" s="49" t="str">
        <f>VLOOKUP(A76,$C$2:$D$11,2,0)</f>
        <v>BMI</v>
      </c>
      <c r="C77" s="54">
        <f>(C75-C76)</f>
        <v>489</v>
      </c>
      <c r="D77" s="54">
        <f>D75-D76</f>
        <v>1342.4</v>
      </c>
      <c r="E77" s="56"/>
      <c r="F77" s="56"/>
    </row>
    <row r="78" spans="1:6" ht="15" x14ac:dyDescent="0.25">
      <c r="A78" s="58"/>
      <c r="B78" s="54"/>
      <c r="C78" s="59"/>
      <c r="D78" s="54"/>
      <c r="E78" s="56"/>
      <c r="F78" s="56"/>
    </row>
    <row r="79" spans="1:6" x14ac:dyDescent="0.2">
      <c r="A79" s="58" t="str">
        <f>A76&amp;"%"</f>
        <v>MH5-SMI14Y%</v>
      </c>
      <c r="C79" s="63">
        <f>C76/C75</f>
        <v>0.8542908224076281</v>
      </c>
      <c r="D79" s="64">
        <v>0.6</v>
      </c>
      <c r="E79" s="65">
        <f>D79-C79</f>
        <v>-0.25429082240762813</v>
      </c>
      <c r="F79" s="56"/>
    </row>
    <row r="80" spans="1:6" x14ac:dyDescent="0.2">
      <c r="A80" s="58" t="s">
        <v>148</v>
      </c>
      <c r="B80" s="54"/>
      <c r="C80" s="66">
        <f>1-C79</f>
        <v>0.1457091775923719</v>
      </c>
      <c r="D80" s="67">
        <f>1-D79</f>
        <v>0.4</v>
      </c>
      <c r="E80" s="56"/>
      <c r="F80" s="56"/>
    </row>
    <row r="81" spans="1:6" x14ac:dyDescent="0.2">
      <c r="A81" s="58" t="s">
        <v>149</v>
      </c>
      <c r="B81" s="49">
        <f>VLOOKUP(A79,WF_AVERAGE!$C$4:$D$14,2,0)</f>
        <v>0.8542908224076281</v>
      </c>
      <c r="C81" s="54"/>
      <c r="D81" s="34"/>
      <c r="E81" s="56"/>
      <c r="F81" s="56"/>
    </row>
    <row r="82" spans="1:6" x14ac:dyDescent="0.2">
      <c r="A82" s="34"/>
      <c r="B82" s="68"/>
      <c r="C82" s="69"/>
      <c r="D82" s="34"/>
      <c r="E82" s="34"/>
      <c r="F82" s="34"/>
    </row>
    <row r="83" spans="1:6" ht="15" x14ac:dyDescent="0.25">
      <c r="A83" s="34"/>
      <c r="B83" s="34"/>
      <c r="C83" s="34"/>
      <c r="D83" s="24"/>
      <c r="E83" s="24"/>
      <c r="F83" s="34"/>
    </row>
    <row r="84" spans="1:6" x14ac:dyDescent="0.2">
      <c r="A84" s="34"/>
      <c r="B84" s="34"/>
      <c r="C84" s="34"/>
      <c r="D84" s="34"/>
      <c r="E84" s="34"/>
      <c r="F84" s="34"/>
    </row>
    <row r="85" spans="1:6" x14ac:dyDescent="0.2">
      <c r="A85" s="34"/>
      <c r="B85" s="34"/>
      <c r="C85" s="34"/>
      <c r="D85" s="34"/>
      <c r="E85" s="34"/>
      <c r="F85" s="34"/>
    </row>
    <row r="86" spans="1:6" x14ac:dyDescent="0.2">
      <c r="A86" s="34"/>
      <c r="B86" s="34"/>
      <c r="C86" s="34"/>
      <c r="D86" s="70">
        <f>D76/D75</f>
        <v>0.6</v>
      </c>
      <c r="E86" s="34"/>
      <c r="F86" s="34"/>
    </row>
    <row r="88" spans="1:6" x14ac:dyDescent="0.2">
      <c r="C88" s="49" t="s">
        <v>188</v>
      </c>
    </row>
    <row r="89" spans="1:6" ht="13.5" thickBot="1" x14ac:dyDescent="0.25"/>
    <row r="90" spans="1:6" x14ac:dyDescent="0.2">
      <c r="C90" s="200"/>
      <c r="D90" s="201"/>
    </row>
    <row r="91" spans="1:6" x14ac:dyDescent="0.2">
      <c r="C91" s="202">
        <f>C76</f>
        <v>2867</v>
      </c>
      <c r="D91" s="203"/>
    </row>
    <row r="92" spans="1:6" x14ac:dyDescent="0.2">
      <c r="C92" s="202">
        <v>50</v>
      </c>
      <c r="D92" s="203"/>
    </row>
    <row r="93" spans="1:6" x14ac:dyDescent="0.2">
      <c r="C93" s="202">
        <f>C75*2 - SUM(C91:C92)</f>
        <v>3795</v>
      </c>
      <c r="D93" s="203"/>
    </row>
    <row r="94" spans="1:6" x14ac:dyDescent="0.2">
      <c r="C94" s="202"/>
      <c r="D94" s="203"/>
    </row>
    <row r="95" spans="1:6" x14ac:dyDescent="0.2">
      <c r="C95" s="202"/>
      <c r="D95" s="203"/>
    </row>
    <row r="96" spans="1:6" ht="13.5" thickBot="1" x14ac:dyDescent="0.25">
      <c r="C96" s="204"/>
      <c r="D96" s="205"/>
    </row>
  </sheetData>
  <conditionalFormatting sqref="O16">
    <cfRule type="dataBar" priority="12">
      <dataBar>
        <cfvo type="num" val="0"/>
        <cfvo type="num" val="#REF!"/>
        <color theme="8" tint="0.79998168889431442"/>
      </dataBar>
      <extLst>
        <ext xmlns:x14="http://schemas.microsoft.com/office/spreadsheetml/2009/9/main" uri="{B025F937-C7B1-47D3-B67F-A62EFF666E3E}">
          <x14:id>{B7D7C70A-99E4-4C8A-A7C4-ED08B7BAD433}</x14:id>
        </ext>
      </extLst>
    </cfRule>
  </conditionalFormatting>
  <conditionalFormatting sqref="C17">
    <cfRule type="expression" dxfId="8" priority="13">
      <formula>LEFT($C17,1)="N"</formula>
    </cfRule>
  </conditionalFormatting>
  <conditionalFormatting sqref="C21">
    <cfRule type="expression" dxfId="7" priority="11">
      <formula>LEFT($C21,1)="N"</formula>
    </cfRule>
  </conditionalFormatting>
  <conditionalFormatting sqref="D21">
    <cfRule type="dataBar" priority="10">
      <dataBar>
        <cfvo type="num" val="0"/>
        <cfvo type="num" val="1"/>
        <color theme="4" tint="0.79998168889431442"/>
      </dataBar>
      <extLst>
        <ext xmlns:x14="http://schemas.microsoft.com/office/spreadsheetml/2009/9/main" uri="{B025F937-C7B1-47D3-B67F-A62EFF666E3E}">
          <x14:id>{0B0D8AE9-DC09-4AAF-B5A4-FA0384E07BAA}</x14:id>
        </ext>
      </extLst>
    </cfRule>
  </conditionalFormatting>
  <conditionalFormatting sqref="C18">
    <cfRule type="expression" dxfId="6" priority="9">
      <formula>LEFT($C18,1)="N"</formula>
    </cfRule>
  </conditionalFormatting>
  <conditionalFormatting sqref="C48">
    <cfRule type="expression" dxfId="5" priority="8">
      <formula>LEFT($C48,1)="N"</formula>
    </cfRule>
  </conditionalFormatting>
  <conditionalFormatting sqref="C52">
    <cfRule type="expression" dxfId="4" priority="7">
      <formula>LEFT($C52,1)="N"</formula>
    </cfRule>
  </conditionalFormatting>
  <conditionalFormatting sqref="D52">
    <cfRule type="dataBar" priority="6">
      <dataBar>
        <cfvo type="num" val="0"/>
        <cfvo type="num" val="1"/>
        <color theme="4" tint="0.79998168889431442"/>
      </dataBar>
      <extLst>
        <ext xmlns:x14="http://schemas.microsoft.com/office/spreadsheetml/2009/9/main" uri="{B025F937-C7B1-47D3-B67F-A62EFF666E3E}">
          <x14:id>{CAFE7114-E9E8-4E93-BE70-302E6ECF874D}</x14:id>
        </ext>
      </extLst>
    </cfRule>
  </conditionalFormatting>
  <conditionalFormatting sqref="C49">
    <cfRule type="expression" dxfId="3" priority="5">
      <formula>LEFT($C49,1)="N"</formula>
    </cfRule>
  </conditionalFormatting>
  <conditionalFormatting sqref="C75">
    <cfRule type="expression" dxfId="2" priority="4">
      <formula>LEFT($C75,1)="N"</formula>
    </cfRule>
  </conditionalFormatting>
  <conditionalFormatting sqref="C79">
    <cfRule type="expression" dxfId="1" priority="3">
      <formula>LEFT($C79,1)="N"</formula>
    </cfRule>
  </conditionalFormatting>
  <conditionalFormatting sqref="D79">
    <cfRule type="dataBar" priority="2">
      <dataBar>
        <cfvo type="num" val="0"/>
        <cfvo type="num" val="1"/>
        <color theme="4" tint="0.79998168889431442"/>
      </dataBar>
      <extLst>
        <ext xmlns:x14="http://schemas.microsoft.com/office/spreadsheetml/2009/9/main" uri="{B025F937-C7B1-47D3-B67F-A62EFF666E3E}">
          <x14:id>{6435FA5F-E044-45B2-949E-A11133E76C1A}</x14:id>
        </ext>
      </extLst>
    </cfRule>
  </conditionalFormatting>
  <conditionalFormatting sqref="C76">
    <cfRule type="expression" dxfId="0" priority="1">
      <formula>LEFT($C76,1)="N"</formula>
    </cfRule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7D7C70A-99E4-4C8A-A7C4-ED08B7BAD433}">
            <x14:dataBar minLength="0" maxLength="100" direction="rightToLeft">
              <x14:cfvo type="num">
                <xm:f>0</xm:f>
              </x14:cfvo>
              <x14:cfvo type="num">
                <xm:f>#REF!</xm:f>
              </x14:cfvo>
              <x14:negativeFillColor rgb="FFFF0000"/>
              <x14:axisColor rgb="FF000000"/>
            </x14:dataBar>
          </x14:cfRule>
          <xm:sqref>O16</xm:sqref>
        </x14:conditionalFormatting>
        <x14:conditionalFormatting xmlns:xm="http://schemas.microsoft.com/office/excel/2006/main">
          <x14:cfRule type="dataBar" id="{0B0D8AE9-DC09-4AAF-B5A4-FA0384E07BAA}">
            <x14:dataBar minLength="0" maxLength="100" border="1" direction="rightToLeft">
              <x14:cfvo type="num">
                <xm:f>0</xm:f>
              </x14:cfvo>
              <x14:cfvo type="num">
                <xm:f>1</xm:f>
              </x14:cfvo>
              <x14:borderColor theme="4" tint="0.79998168889431442"/>
              <x14:negativeFillColor rgb="FFFF0000"/>
              <x14:axisColor rgb="FF000000"/>
            </x14:dataBar>
          </x14:cfRule>
          <xm:sqref>D21</xm:sqref>
        </x14:conditionalFormatting>
        <x14:conditionalFormatting xmlns:xm="http://schemas.microsoft.com/office/excel/2006/main">
          <x14:cfRule type="dataBar" id="{CAFE7114-E9E8-4E93-BE70-302E6ECF874D}">
            <x14:dataBar minLength="0" maxLength="100" border="1" direction="rightToLeft">
              <x14:cfvo type="num">
                <xm:f>0</xm:f>
              </x14:cfvo>
              <x14:cfvo type="num">
                <xm:f>1</xm:f>
              </x14:cfvo>
              <x14:borderColor theme="4" tint="0.79998168889431442"/>
              <x14:negativeFillColor rgb="FFFF0000"/>
              <x14:axisColor rgb="FF000000"/>
            </x14:dataBar>
          </x14:cfRule>
          <xm:sqref>D52</xm:sqref>
        </x14:conditionalFormatting>
        <x14:conditionalFormatting xmlns:xm="http://schemas.microsoft.com/office/excel/2006/main">
          <x14:cfRule type="dataBar" id="{6435FA5F-E044-45B2-949E-A11133E76C1A}">
            <x14:dataBar minLength="0" maxLength="100" border="1" direction="rightToLeft">
              <x14:cfvo type="num">
                <xm:f>0</xm:f>
              </x14:cfvo>
              <x14:cfvo type="num">
                <xm:f>1</xm:f>
              </x14:cfvo>
              <x14:borderColor theme="4" tint="0.79998168889431442"/>
              <x14:negativeFillColor rgb="FFFF0000"/>
              <x14:axisColor rgb="FF000000"/>
            </x14:dataBar>
          </x14:cfRule>
          <xm:sqref>D79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I14"/>
  <sheetViews>
    <sheetView topLeftCell="B1" workbookViewId="0">
      <selection activeCell="I4" sqref="I4"/>
    </sheetView>
  </sheetViews>
  <sheetFormatPr defaultRowHeight="15" x14ac:dyDescent="0.25"/>
  <cols>
    <col min="1" max="1" width="15" bestFit="1" customWidth="1"/>
    <col min="2" max="2" width="35.7109375" bestFit="1" customWidth="1"/>
    <col min="3" max="3" width="13.140625" bestFit="1" customWidth="1"/>
    <col min="7" max="8" width="35.42578125" bestFit="1" customWidth="1"/>
    <col min="9" max="9" width="14.7109375" bestFit="1" customWidth="1"/>
  </cols>
  <sheetData>
    <row r="1" spans="1:9" x14ac:dyDescent="0.25">
      <c r="B1" t="s">
        <v>177</v>
      </c>
    </row>
    <row r="2" spans="1:9" ht="15.75" thickBot="1" x14ac:dyDescent="0.3">
      <c r="A2" s="32" t="s">
        <v>141</v>
      </c>
      <c r="B2" s="33" t="s">
        <v>116</v>
      </c>
      <c r="C2" s="33" t="str">
        <f>VLOOKUP(B2,$B$3:$C$14,2,0)</f>
        <v>MH5-SMI20Y%</v>
      </c>
      <c r="D2" s="34"/>
      <c r="G2" t="s">
        <v>105</v>
      </c>
      <c r="H2" s="2" t="s">
        <v>91</v>
      </c>
      <c r="I2">
        <f>Details!F51</f>
        <v>3356</v>
      </c>
    </row>
    <row r="3" spans="1:9" ht="15.75" thickBot="1" x14ac:dyDescent="0.3">
      <c r="A3" t="s">
        <v>142</v>
      </c>
      <c r="B3" s="74" t="s">
        <v>105</v>
      </c>
      <c r="C3" s="2" t="s">
        <v>91</v>
      </c>
      <c r="G3" t="s">
        <v>112</v>
      </c>
      <c r="H3" s="2" t="s">
        <v>189</v>
      </c>
      <c r="I3">
        <f>Details!K51</f>
        <v>1965</v>
      </c>
    </row>
    <row r="4" spans="1:9" ht="15.75" thickBot="1" x14ac:dyDescent="0.3">
      <c r="B4" s="75" t="s">
        <v>112</v>
      </c>
      <c r="C4" s="2" t="s">
        <v>202</v>
      </c>
      <c r="D4" s="84">
        <f>Details!L51</f>
        <v>0.58551847437425508</v>
      </c>
      <c r="G4" t="s">
        <v>113</v>
      </c>
      <c r="H4" s="2" t="s">
        <v>99</v>
      </c>
      <c r="I4" t="e">
        <f>Details!M51</f>
        <v>#REF!</v>
      </c>
    </row>
    <row r="5" spans="1:9" ht="15.75" thickBot="1" x14ac:dyDescent="0.3">
      <c r="B5" s="74" t="s">
        <v>113</v>
      </c>
      <c r="C5" s="2" t="s">
        <v>156</v>
      </c>
      <c r="D5" s="84" t="str">
        <f>Details!N51</f>
        <v>-</v>
      </c>
      <c r="G5" t="s">
        <v>106</v>
      </c>
      <c r="H5" s="2" t="s">
        <v>92</v>
      </c>
      <c r="I5">
        <f>Details!O51</f>
        <v>2913</v>
      </c>
    </row>
    <row r="6" spans="1:9" ht="15.75" thickBot="1" x14ac:dyDescent="0.3">
      <c r="B6" s="76" t="s">
        <v>106</v>
      </c>
      <c r="C6" s="2" t="s">
        <v>157</v>
      </c>
      <c r="D6" s="29">
        <f>Details!X51</f>
        <v>0.86799761620977356</v>
      </c>
      <c r="G6" t="s">
        <v>107</v>
      </c>
      <c r="H6" s="2" t="s">
        <v>93</v>
      </c>
      <c r="I6">
        <f>Details!P51</f>
        <v>2867</v>
      </c>
    </row>
    <row r="7" spans="1:9" ht="15.75" thickBot="1" x14ac:dyDescent="0.3">
      <c r="B7" s="76" t="s">
        <v>107</v>
      </c>
      <c r="C7" s="2" t="s">
        <v>158</v>
      </c>
      <c r="D7" s="29">
        <f>Details!Y51</f>
        <v>0.8542908224076281</v>
      </c>
      <c r="G7" t="s">
        <v>108</v>
      </c>
      <c r="H7" s="2" t="s">
        <v>94</v>
      </c>
      <c r="I7">
        <f>Details!Q51</f>
        <v>2790</v>
      </c>
    </row>
    <row r="8" spans="1:9" ht="15.75" thickBot="1" x14ac:dyDescent="0.3">
      <c r="B8" s="76" t="s">
        <v>108</v>
      </c>
      <c r="C8" s="2" t="s">
        <v>159</v>
      </c>
      <c r="D8" s="29">
        <f>Details!Z51</f>
        <v>0.8313468414779499</v>
      </c>
      <c r="G8" t="s">
        <v>109</v>
      </c>
      <c r="H8" s="2" t="s">
        <v>95</v>
      </c>
      <c r="I8">
        <f>Details!R51</f>
        <v>2938</v>
      </c>
    </row>
    <row r="9" spans="1:9" ht="15.75" thickBot="1" x14ac:dyDescent="0.3">
      <c r="B9" s="76" t="s">
        <v>109</v>
      </c>
      <c r="C9" s="2" t="s">
        <v>160</v>
      </c>
      <c r="D9" s="29">
        <f>Details!AA51</f>
        <v>0.8754469606674613</v>
      </c>
      <c r="G9" t="s">
        <v>110</v>
      </c>
      <c r="H9" s="2" t="s">
        <v>96</v>
      </c>
      <c r="I9">
        <f>Details!S51</f>
        <v>2556</v>
      </c>
    </row>
    <row r="10" spans="1:9" ht="15.75" thickBot="1" x14ac:dyDescent="0.3">
      <c r="B10" s="74" t="s">
        <v>110</v>
      </c>
      <c r="C10" s="2" t="s">
        <v>161</v>
      </c>
      <c r="D10" s="29">
        <f>Details!AB51</f>
        <v>0.76162097735399281</v>
      </c>
      <c r="G10" t="s">
        <v>111</v>
      </c>
      <c r="H10" s="2" t="s">
        <v>97</v>
      </c>
      <c r="I10">
        <f>Details!T51</f>
        <v>2830</v>
      </c>
    </row>
    <row r="11" spans="1:9" ht="15.75" thickBot="1" x14ac:dyDescent="0.3">
      <c r="B11" s="76" t="s">
        <v>111</v>
      </c>
      <c r="C11" s="2" t="s">
        <v>162</v>
      </c>
      <c r="D11" s="29">
        <f>Details!AC51</f>
        <v>0.84326579261025025</v>
      </c>
      <c r="G11" t="s">
        <v>114</v>
      </c>
      <c r="H11" s="2" t="s">
        <v>100</v>
      </c>
      <c r="I11">
        <f>Details!U51</f>
        <v>2802</v>
      </c>
    </row>
    <row r="12" spans="1:9" ht="15.75" thickBot="1" x14ac:dyDescent="0.3">
      <c r="B12" s="74" t="s">
        <v>114</v>
      </c>
      <c r="C12" s="2" t="s">
        <v>163</v>
      </c>
      <c r="D12" s="29">
        <f>Details!AD51</f>
        <v>0.83492252681764001</v>
      </c>
      <c r="G12" t="s">
        <v>115</v>
      </c>
      <c r="H12" s="2" t="s">
        <v>101</v>
      </c>
      <c r="I12">
        <f>Details!V51</f>
        <v>2478</v>
      </c>
    </row>
    <row r="13" spans="1:9" ht="15.75" thickBot="1" x14ac:dyDescent="0.3">
      <c r="B13" s="74" t="s">
        <v>115</v>
      </c>
      <c r="C13" s="2" t="s">
        <v>164</v>
      </c>
      <c r="D13" s="29">
        <f>Details!AE51</f>
        <v>0.73837902264600719</v>
      </c>
      <c r="G13" t="s">
        <v>116</v>
      </c>
      <c r="H13" s="2" t="s">
        <v>102</v>
      </c>
      <c r="I13">
        <f>Details!W51</f>
        <v>2532</v>
      </c>
    </row>
    <row r="14" spans="1:9" ht="15.75" thickBot="1" x14ac:dyDescent="0.3">
      <c r="B14" s="77" t="s">
        <v>116</v>
      </c>
      <c r="C14" s="2" t="s">
        <v>165</v>
      </c>
      <c r="D14" s="29">
        <f>Details!AF51</f>
        <v>0.7544696066746126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31"/>
  <dimension ref="A1:E40"/>
  <sheetViews>
    <sheetView workbookViewId="0">
      <selection activeCell="E13" sqref="E13"/>
    </sheetView>
  </sheetViews>
  <sheetFormatPr defaultRowHeight="15" x14ac:dyDescent="0.25"/>
  <cols>
    <col min="2" max="2" width="52.42578125" bestFit="1" customWidth="1"/>
    <col min="3" max="3" width="10.42578125" bestFit="1" customWidth="1"/>
    <col min="4" max="4" width="23.7109375" bestFit="1" customWidth="1"/>
    <col min="5" max="5" width="27.42578125" customWidth="1"/>
  </cols>
  <sheetData>
    <row r="1" spans="1:5" ht="24.75" customHeight="1" x14ac:dyDescent="0.25">
      <c r="A1" s="27" t="s">
        <v>1</v>
      </c>
      <c r="B1" s="27" t="s">
        <v>103</v>
      </c>
      <c r="C1" s="27" t="s">
        <v>133</v>
      </c>
      <c r="D1" s="27" t="s">
        <v>140</v>
      </c>
      <c r="E1" t="s">
        <v>198</v>
      </c>
    </row>
    <row r="2" spans="1:5" x14ac:dyDescent="0.25">
      <c r="A2" t="s">
        <v>24</v>
      </c>
      <c r="B2" t="s">
        <v>36</v>
      </c>
      <c r="C2" t="s">
        <v>76</v>
      </c>
      <c r="D2" t="s">
        <v>77</v>
      </c>
      <c r="E2" t="str">
        <f>INDEX($A$2:$D$40,MATCH($E$1,$B$2:$B$40,0),1)</f>
        <v>F86018</v>
      </c>
    </row>
    <row r="3" spans="1:5" x14ac:dyDescent="0.25">
      <c r="A3" t="s">
        <v>19</v>
      </c>
      <c r="B3" t="s">
        <v>37</v>
      </c>
      <c r="C3" t="s">
        <v>76</v>
      </c>
      <c r="D3" t="s">
        <v>77</v>
      </c>
      <c r="E3" t="str">
        <f>VLOOKUP($E$1,$B$2:$D$40,2,0)</f>
        <v>WF-4</v>
      </c>
    </row>
    <row r="4" spans="1:5" x14ac:dyDescent="0.25">
      <c r="A4" t="s">
        <v>38</v>
      </c>
      <c r="B4" t="s">
        <v>194</v>
      </c>
      <c r="C4" t="s">
        <v>76</v>
      </c>
      <c r="D4" t="s">
        <v>77</v>
      </c>
    </row>
    <row r="5" spans="1:5" x14ac:dyDescent="0.25">
      <c r="A5" t="s">
        <v>34</v>
      </c>
      <c r="B5" t="s">
        <v>39</v>
      </c>
      <c r="C5" t="s">
        <v>76</v>
      </c>
      <c r="D5" t="s">
        <v>77</v>
      </c>
    </row>
    <row r="6" spans="1:5" x14ac:dyDescent="0.25">
      <c r="A6" t="s">
        <v>15</v>
      </c>
      <c r="B6" t="s">
        <v>40</v>
      </c>
      <c r="C6" t="s">
        <v>76</v>
      </c>
      <c r="D6" t="s">
        <v>77</v>
      </c>
    </row>
    <row r="7" spans="1:5" x14ac:dyDescent="0.25">
      <c r="A7" t="s">
        <v>29</v>
      </c>
      <c r="B7" t="s">
        <v>41</v>
      </c>
      <c r="C7" t="s">
        <v>76</v>
      </c>
      <c r="D7" t="s">
        <v>77</v>
      </c>
    </row>
    <row r="8" spans="1:5" x14ac:dyDescent="0.25">
      <c r="A8" t="s">
        <v>22</v>
      </c>
      <c r="B8" t="s">
        <v>42</v>
      </c>
      <c r="C8" t="s">
        <v>76</v>
      </c>
      <c r="D8" t="s">
        <v>77</v>
      </c>
    </row>
    <row r="9" spans="1:5" x14ac:dyDescent="0.25">
      <c r="A9" t="s">
        <v>43</v>
      </c>
      <c r="B9" t="s">
        <v>195</v>
      </c>
      <c r="C9" t="s">
        <v>76</v>
      </c>
      <c r="D9" t="s">
        <v>77</v>
      </c>
    </row>
    <row r="10" spans="1:5" x14ac:dyDescent="0.25">
      <c r="A10" t="s">
        <v>44</v>
      </c>
      <c r="B10" t="s">
        <v>196</v>
      </c>
      <c r="C10" t="s">
        <v>78</v>
      </c>
      <c r="D10" t="s">
        <v>79</v>
      </c>
    </row>
    <row r="11" spans="1:5" x14ac:dyDescent="0.25">
      <c r="A11" t="s">
        <v>28</v>
      </c>
      <c r="B11" t="s">
        <v>46</v>
      </c>
      <c r="C11" t="s">
        <v>78</v>
      </c>
      <c r="D11" t="s">
        <v>79</v>
      </c>
    </row>
    <row r="12" spans="1:5" x14ac:dyDescent="0.25">
      <c r="A12" t="s">
        <v>16</v>
      </c>
      <c r="B12" t="s">
        <v>47</v>
      </c>
      <c r="C12" t="s">
        <v>78</v>
      </c>
      <c r="D12" t="s">
        <v>79</v>
      </c>
    </row>
    <row r="13" spans="1:5" x14ac:dyDescent="0.25">
      <c r="A13" t="s">
        <v>9</v>
      </c>
      <c r="B13" t="s">
        <v>48</v>
      </c>
      <c r="C13" t="s">
        <v>78</v>
      </c>
      <c r="D13" t="s">
        <v>79</v>
      </c>
    </row>
    <row r="14" spans="1:5" x14ac:dyDescent="0.25">
      <c r="A14" t="s">
        <v>31</v>
      </c>
      <c r="B14" t="s">
        <v>49</v>
      </c>
      <c r="C14" t="s">
        <v>78</v>
      </c>
      <c r="D14" t="s">
        <v>79</v>
      </c>
    </row>
    <row r="15" spans="1:5" x14ac:dyDescent="0.25">
      <c r="A15" t="s">
        <v>33</v>
      </c>
      <c r="B15" t="s">
        <v>50</v>
      </c>
      <c r="C15" t="s">
        <v>80</v>
      </c>
      <c r="D15" t="s">
        <v>81</v>
      </c>
    </row>
    <row r="16" spans="1:5" x14ac:dyDescent="0.25">
      <c r="A16" t="s">
        <v>5</v>
      </c>
      <c r="B16" t="s">
        <v>51</v>
      </c>
      <c r="C16" t="s">
        <v>80</v>
      </c>
      <c r="D16" t="s">
        <v>81</v>
      </c>
    </row>
    <row r="17" spans="1:4" x14ac:dyDescent="0.25">
      <c r="A17" t="s">
        <v>52</v>
      </c>
      <c r="B17" t="s">
        <v>197</v>
      </c>
      <c r="C17" t="s">
        <v>80</v>
      </c>
      <c r="D17" t="s">
        <v>81</v>
      </c>
    </row>
    <row r="18" spans="1:4" x14ac:dyDescent="0.25">
      <c r="A18" t="s">
        <v>4</v>
      </c>
      <c r="B18" t="s">
        <v>53</v>
      </c>
      <c r="C18" t="s">
        <v>82</v>
      </c>
      <c r="D18" t="s">
        <v>83</v>
      </c>
    </row>
    <row r="19" spans="1:4" x14ac:dyDescent="0.25">
      <c r="A19" t="s">
        <v>32</v>
      </c>
      <c r="B19" t="s">
        <v>54</v>
      </c>
      <c r="C19" t="s">
        <v>82</v>
      </c>
      <c r="D19" t="s">
        <v>83</v>
      </c>
    </row>
    <row r="20" spans="1:4" x14ac:dyDescent="0.25">
      <c r="A20" t="s">
        <v>23</v>
      </c>
      <c r="B20" t="s">
        <v>55</v>
      </c>
      <c r="C20" t="s">
        <v>82</v>
      </c>
      <c r="D20" t="s">
        <v>83</v>
      </c>
    </row>
    <row r="21" spans="1:4" x14ac:dyDescent="0.25">
      <c r="A21" t="s">
        <v>30</v>
      </c>
      <c r="B21" t="s">
        <v>56</v>
      </c>
      <c r="C21" t="s">
        <v>82</v>
      </c>
      <c r="D21" t="s">
        <v>83</v>
      </c>
    </row>
    <row r="22" spans="1:4" x14ac:dyDescent="0.25">
      <c r="A22" t="s">
        <v>18</v>
      </c>
      <c r="B22" t="s">
        <v>57</v>
      </c>
      <c r="C22" t="s">
        <v>82</v>
      </c>
      <c r="D22" t="s">
        <v>83</v>
      </c>
    </row>
    <row r="23" spans="1:4" x14ac:dyDescent="0.25">
      <c r="A23" t="s">
        <v>11</v>
      </c>
      <c r="B23" t="s">
        <v>58</v>
      </c>
      <c r="C23" t="s">
        <v>82</v>
      </c>
      <c r="D23" t="s">
        <v>83</v>
      </c>
    </row>
    <row r="24" spans="1:4" x14ac:dyDescent="0.25">
      <c r="A24" t="s">
        <v>59</v>
      </c>
      <c r="B24" t="s">
        <v>198</v>
      </c>
      <c r="C24" t="s">
        <v>82</v>
      </c>
      <c r="D24" t="s">
        <v>83</v>
      </c>
    </row>
    <row r="25" spans="1:4" x14ac:dyDescent="0.25">
      <c r="A25" t="s">
        <v>13</v>
      </c>
      <c r="B25" t="s">
        <v>60</v>
      </c>
      <c r="C25" t="s">
        <v>84</v>
      </c>
      <c r="D25" t="s">
        <v>85</v>
      </c>
    </row>
    <row r="26" spans="1:4" x14ac:dyDescent="0.25">
      <c r="A26" t="s">
        <v>6</v>
      </c>
      <c r="B26" t="s">
        <v>61</v>
      </c>
      <c r="C26" t="s">
        <v>84</v>
      </c>
      <c r="D26" t="s">
        <v>85</v>
      </c>
    </row>
    <row r="27" spans="1:4" x14ac:dyDescent="0.25">
      <c r="A27" t="s">
        <v>25</v>
      </c>
      <c r="B27" t="s">
        <v>62</v>
      </c>
      <c r="C27" t="s">
        <v>84</v>
      </c>
      <c r="D27" t="s">
        <v>85</v>
      </c>
    </row>
    <row r="28" spans="1:4" x14ac:dyDescent="0.25">
      <c r="A28" t="s">
        <v>14</v>
      </c>
      <c r="B28" t="s">
        <v>63</v>
      </c>
      <c r="C28" t="s">
        <v>84</v>
      </c>
      <c r="D28" t="s">
        <v>85</v>
      </c>
    </row>
    <row r="29" spans="1:4" x14ac:dyDescent="0.25">
      <c r="A29" t="s">
        <v>20</v>
      </c>
      <c r="B29" t="s">
        <v>64</v>
      </c>
      <c r="C29" t="s">
        <v>84</v>
      </c>
      <c r="D29" t="s">
        <v>85</v>
      </c>
    </row>
    <row r="30" spans="1:4" x14ac:dyDescent="0.25">
      <c r="A30" t="s">
        <v>26</v>
      </c>
      <c r="B30" t="s">
        <v>65</v>
      </c>
      <c r="C30" t="s">
        <v>84</v>
      </c>
      <c r="D30" t="s">
        <v>85</v>
      </c>
    </row>
    <row r="31" spans="1:4" x14ac:dyDescent="0.25">
      <c r="A31" t="s">
        <v>12</v>
      </c>
      <c r="B31" t="s">
        <v>66</v>
      </c>
      <c r="C31" t="s">
        <v>86</v>
      </c>
      <c r="D31" t="s">
        <v>87</v>
      </c>
    </row>
    <row r="32" spans="1:4" x14ac:dyDescent="0.25">
      <c r="A32" t="s">
        <v>27</v>
      </c>
      <c r="B32" t="s">
        <v>67</v>
      </c>
      <c r="C32" t="s">
        <v>86</v>
      </c>
      <c r="D32" t="s">
        <v>87</v>
      </c>
    </row>
    <row r="33" spans="1:4" x14ac:dyDescent="0.25">
      <c r="A33" t="s">
        <v>35</v>
      </c>
      <c r="B33" t="s">
        <v>68</v>
      </c>
      <c r="C33" t="s">
        <v>86</v>
      </c>
      <c r="D33" t="s">
        <v>87</v>
      </c>
    </row>
    <row r="34" spans="1:4" x14ac:dyDescent="0.25">
      <c r="A34" t="s">
        <v>10</v>
      </c>
      <c r="B34" t="s">
        <v>69</v>
      </c>
      <c r="C34" t="s">
        <v>86</v>
      </c>
      <c r="D34" t="s">
        <v>87</v>
      </c>
    </row>
    <row r="35" spans="1:4" x14ac:dyDescent="0.25">
      <c r="A35" t="s">
        <v>17</v>
      </c>
      <c r="B35" t="s">
        <v>70</v>
      </c>
      <c r="C35" t="s">
        <v>86</v>
      </c>
      <c r="D35" t="s">
        <v>87</v>
      </c>
    </row>
    <row r="36" spans="1:4" x14ac:dyDescent="0.25">
      <c r="A36" t="s">
        <v>2</v>
      </c>
      <c r="B36" t="s">
        <v>71</v>
      </c>
      <c r="C36" t="s">
        <v>88</v>
      </c>
      <c r="D36" t="s">
        <v>89</v>
      </c>
    </row>
    <row r="37" spans="1:4" x14ac:dyDescent="0.25">
      <c r="A37" t="s">
        <v>3</v>
      </c>
      <c r="B37" t="s">
        <v>72</v>
      </c>
      <c r="C37" t="s">
        <v>88</v>
      </c>
      <c r="D37" t="s">
        <v>89</v>
      </c>
    </row>
    <row r="38" spans="1:4" x14ac:dyDescent="0.25">
      <c r="A38" t="s">
        <v>8</v>
      </c>
      <c r="B38" t="s">
        <v>73</v>
      </c>
      <c r="C38" t="s">
        <v>88</v>
      </c>
      <c r="D38" t="s">
        <v>89</v>
      </c>
    </row>
    <row r="39" spans="1:4" x14ac:dyDescent="0.25">
      <c r="A39" t="s">
        <v>21</v>
      </c>
      <c r="B39" t="s">
        <v>74</v>
      </c>
      <c r="C39" t="s">
        <v>88</v>
      </c>
      <c r="D39" t="s">
        <v>89</v>
      </c>
    </row>
    <row r="40" spans="1:4" x14ac:dyDescent="0.25">
      <c r="A40" t="s">
        <v>7</v>
      </c>
      <c r="B40" t="s">
        <v>75</v>
      </c>
      <c r="C40" t="s">
        <v>88</v>
      </c>
      <c r="D40" t="s">
        <v>89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41"/>
  <dimension ref="A1:G17"/>
  <sheetViews>
    <sheetView workbookViewId="0">
      <selection activeCell="F21" sqref="F21"/>
    </sheetView>
  </sheetViews>
  <sheetFormatPr defaultRowHeight="15" x14ac:dyDescent="0.25"/>
  <cols>
    <col min="1" max="1" width="23.5703125" customWidth="1"/>
    <col min="2" max="2" width="10.7109375" bestFit="1" customWidth="1"/>
    <col min="5" max="6" width="10.7109375" bestFit="1" customWidth="1"/>
  </cols>
  <sheetData>
    <row r="1" spans="1:7" ht="24" thickBot="1" x14ac:dyDescent="0.4">
      <c r="A1" s="41" t="s">
        <v>143</v>
      </c>
      <c r="B1" s="9"/>
      <c r="C1" s="9"/>
      <c r="D1" s="9"/>
      <c r="E1" s="9"/>
      <c r="F1" s="9"/>
      <c r="G1" s="9"/>
    </row>
    <row r="2" spans="1:7" x14ac:dyDescent="0.25">
      <c r="A2" s="9"/>
      <c r="B2" s="9"/>
      <c r="C2" s="9"/>
      <c r="D2" s="9"/>
      <c r="E2" s="13" t="s">
        <v>205</v>
      </c>
      <c r="F2" s="14">
        <v>44652</v>
      </c>
      <c r="G2" s="9"/>
    </row>
    <row r="3" spans="1:7" x14ac:dyDescent="0.25">
      <c r="A3" s="9"/>
      <c r="B3" s="9"/>
      <c r="C3" s="9"/>
      <c r="D3" s="9"/>
      <c r="E3" s="15" t="s">
        <v>219</v>
      </c>
      <c r="F3" s="16">
        <v>44682</v>
      </c>
      <c r="G3" s="9"/>
    </row>
    <row r="4" spans="1:7" x14ac:dyDescent="0.25">
      <c r="A4" s="9"/>
      <c r="B4" s="9"/>
      <c r="C4" s="9"/>
      <c r="D4" s="9"/>
      <c r="E4" s="15" t="s">
        <v>220</v>
      </c>
      <c r="F4" s="16">
        <v>44713</v>
      </c>
      <c r="G4" s="9"/>
    </row>
    <row r="5" spans="1:7" x14ac:dyDescent="0.25">
      <c r="A5" s="9"/>
      <c r="B5" s="17"/>
      <c r="C5" s="9"/>
      <c r="D5" s="9"/>
      <c r="E5" s="15" t="s">
        <v>221</v>
      </c>
      <c r="F5" s="16">
        <v>44743</v>
      </c>
      <c r="G5" s="9"/>
    </row>
    <row r="6" spans="1:7" ht="15.75" thickBot="1" x14ac:dyDescent="0.3">
      <c r="A6" s="9"/>
      <c r="B6" s="9"/>
      <c r="C6" s="9"/>
      <c r="D6" s="9"/>
      <c r="E6" s="15" t="s">
        <v>222</v>
      </c>
      <c r="F6" s="16">
        <v>44774</v>
      </c>
      <c r="G6" s="9"/>
    </row>
    <row r="7" spans="1:7" ht="15.75" thickBot="1" x14ac:dyDescent="0.3">
      <c r="A7" s="44" t="s">
        <v>127</v>
      </c>
      <c r="B7" s="42" t="str">
        <f>VLOOKUP($B$12,$E$2:$F$14,1,0)</f>
        <v>01/04/2023</v>
      </c>
      <c r="C7" s="9"/>
      <c r="D7" s="9"/>
      <c r="E7" s="15" t="s">
        <v>223</v>
      </c>
      <c r="F7" s="16">
        <v>44805</v>
      </c>
      <c r="G7" s="9"/>
    </row>
    <row r="8" spans="1:7" x14ac:dyDescent="0.25">
      <c r="A8" s="9"/>
      <c r="B8" s="9"/>
      <c r="C8" s="9"/>
      <c r="D8" s="9"/>
      <c r="E8" s="15" t="s">
        <v>224</v>
      </c>
      <c r="F8" s="16">
        <v>44835</v>
      </c>
      <c r="G8" s="9"/>
    </row>
    <row r="9" spans="1:7" x14ac:dyDescent="0.25">
      <c r="A9" s="9"/>
      <c r="B9" s="9"/>
      <c r="C9" s="9"/>
      <c r="D9" s="9"/>
      <c r="E9" s="15" t="s">
        <v>225</v>
      </c>
      <c r="F9" s="16">
        <v>44866</v>
      </c>
      <c r="G9" s="9"/>
    </row>
    <row r="10" spans="1:7" x14ac:dyDescent="0.25">
      <c r="A10" s="9"/>
      <c r="B10" s="9"/>
      <c r="C10" s="9"/>
      <c r="D10" s="9"/>
      <c r="E10" s="15" t="s">
        <v>226</v>
      </c>
      <c r="F10" s="16">
        <v>44896</v>
      </c>
      <c r="G10" s="9"/>
    </row>
    <row r="11" spans="1:7" ht="15.75" thickBot="1" x14ac:dyDescent="0.3">
      <c r="A11" s="9"/>
      <c r="B11" s="9"/>
      <c r="C11" s="9"/>
      <c r="D11" s="9"/>
      <c r="E11" s="15" t="s">
        <v>215</v>
      </c>
      <c r="F11" s="16">
        <v>44927</v>
      </c>
      <c r="G11" s="9"/>
    </row>
    <row r="12" spans="1:7" ht="15.75" thickBot="1" x14ac:dyDescent="0.3">
      <c r="A12" s="44" t="s">
        <v>128</v>
      </c>
      <c r="B12" s="43" t="s">
        <v>218</v>
      </c>
      <c r="C12" s="9"/>
      <c r="D12" s="9"/>
      <c r="E12" s="15" t="s">
        <v>216</v>
      </c>
      <c r="F12" s="16">
        <v>44958</v>
      </c>
      <c r="G12" s="9"/>
    </row>
    <row r="13" spans="1:7" x14ac:dyDescent="0.25">
      <c r="A13" s="9"/>
      <c r="B13" s="9"/>
      <c r="C13" s="9"/>
      <c r="D13" s="9"/>
      <c r="E13" s="15" t="s">
        <v>217</v>
      </c>
      <c r="F13" s="16">
        <v>44986</v>
      </c>
      <c r="G13" s="9"/>
    </row>
    <row r="14" spans="1:7" ht="15.75" thickBot="1" x14ac:dyDescent="0.3">
      <c r="A14" s="9"/>
      <c r="B14" s="9"/>
      <c r="C14" s="9"/>
      <c r="D14" s="9"/>
      <c r="E14" s="18" t="s">
        <v>218</v>
      </c>
      <c r="F14" s="19">
        <v>45017</v>
      </c>
      <c r="G14" s="9"/>
    </row>
    <row r="15" spans="1:7" x14ac:dyDescent="0.25">
      <c r="A15" s="9"/>
      <c r="B15" s="9"/>
      <c r="C15" s="9"/>
      <c r="D15" s="9"/>
      <c r="E15" s="9"/>
      <c r="F15" s="9"/>
      <c r="G15" s="9"/>
    </row>
    <row r="16" spans="1:7" x14ac:dyDescent="0.25">
      <c r="A16" s="9"/>
      <c r="B16" s="9"/>
      <c r="C16" s="9"/>
      <c r="D16" s="9"/>
      <c r="E16" s="9"/>
      <c r="F16" s="9"/>
      <c r="G16" s="9"/>
    </row>
    <row r="17" spans="1:7" x14ac:dyDescent="0.25">
      <c r="A17" s="9"/>
      <c r="B17" s="9"/>
      <c r="C17" s="9"/>
      <c r="D17" s="9"/>
      <c r="E17" s="9"/>
      <c r="F17" s="9"/>
      <c r="G17" s="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6"/>
  <dimension ref="A1"/>
  <sheetViews>
    <sheetView workbookViewId="0">
      <selection activeCell="Q15" sqref="Q1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7"/>
  <dimension ref="A1:S961"/>
  <sheetViews>
    <sheetView workbookViewId="0">
      <selection activeCell="P1" sqref="P1"/>
    </sheetView>
  </sheetViews>
  <sheetFormatPr defaultRowHeight="15" x14ac:dyDescent="0.25"/>
  <cols>
    <col min="1" max="1" width="10.7109375" style="1" bestFit="1" customWidth="1"/>
    <col min="2" max="2" width="8.28515625" bestFit="1" customWidth="1"/>
    <col min="3" max="3" width="8" bestFit="1" customWidth="1"/>
    <col min="4" max="4" width="14.5703125" bestFit="1" customWidth="1"/>
    <col min="5" max="10" width="14.7109375" bestFit="1" customWidth="1"/>
    <col min="11" max="11" width="15.85546875" bestFit="1" customWidth="1"/>
    <col min="12" max="15" width="14.7109375" bestFit="1" customWidth="1"/>
    <col min="16" max="16" width="16.85546875" bestFit="1" customWidth="1"/>
    <col min="17" max="17" width="15.85546875" bestFit="1" customWidth="1"/>
    <col min="18" max="18" width="52.42578125" bestFit="1" customWidth="1"/>
    <col min="19" max="19" width="15.7109375" bestFit="1" customWidth="1"/>
  </cols>
  <sheetData>
    <row r="1" spans="1:19" x14ac:dyDescent="0.25">
      <c r="A1" s="1" t="s">
        <v>0</v>
      </c>
      <c r="B1" t="s">
        <v>1</v>
      </c>
      <c r="C1" t="s">
        <v>90</v>
      </c>
      <c r="D1" t="s">
        <v>91</v>
      </c>
      <c r="E1" t="s">
        <v>92</v>
      </c>
      <c r="F1" t="s">
        <v>93</v>
      </c>
      <c r="G1" t="s">
        <v>94</v>
      </c>
      <c r="H1" t="s">
        <v>95</v>
      </c>
      <c r="I1" t="s">
        <v>96</v>
      </c>
      <c r="J1" t="s">
        <v>97</v>
      </c>
      <c r="K1" t="s">
        <v>98</v>
      </c>
      <c r="L1" t="s">
        <v>99</v>
      </c>
      <c r="M1" t="s">
        <v>100</v>
      </c>
      <c r="N1" t="s">
        <v>101</v>
      </c>
      <c r="O1" t="s">
        <v>102</v>
      </c>
      <c r="P1" t="s">
        <v>189</v>
      </c>
      <c r="Q1" t="s">
        <v>190</v>
      </c>
      <c r="R1" t="s">
        <v>103</v>
      </c>
      <c r="S1" t="s">
        <v>206</v>
      </c>
    </row>
    <row r="2" spans="1:19" x14ac:dyDescent="0.25">
      <c r="A2" s="1">
        <v>45017</v>
      </c>
      <c r="B2" t="s">
        <v>35</v>
      </c>
      <c r="C2">
        <v>8444</v>
      </c>
      <c r="D2">
        <v>80</v>
      </c>
      <c r="E2">
        <v>70</v>
      </c>
      <c r="F2">
        <v>67</v>
      </c>
      <c r="G2">
        <v>68</v>
      </c>
      <c r="H2">
        <v>69</v>
      </c>
      <c r="I2">
        <v>50</v>
      </c>
      <c r="J2">
        <v>58</v>
      </c>
      <c r="K2">
        <v>49</v>
      </c>
      <c r="L2">
        <v>31</v>
      </c>
      <c r="M2">
        <v>66</v>
      </c>
      <c r="N2">
        <v>59</v>
      </c>
      <c r="O2">
        <v>63</v>
      </c>
      <c r="P2">
        <v>47</v>
      </c>
      <c r="Q2">
        <v>33</v>
      </c>
      <c r="R2" t="s">
        <v>213</v>
      </c>
      <c r="S2" t="s">
        <v>86</v>
      </c>
    </row>
    <row r="3" spans="1:19" x14ac:dyDescent="0.25">
      <c r="A3" s="1">
        <v>45017</v>
      </c>
      <c r="B3" t="s">
        <v>44</v>
      </c>
      <c r="D3">
        <v>121</v>
      </c>
      <c r="E3">
        <v>120</v>
      </c>
      <c r="F3">
        <v>108</v>
      </c>
      <c r="G3">
        <v>90</v>
      </c>
      <c r="H3">
        <v>118</v>
      </c>
      <c r="I3">
        <v>89</v>
      </c>
      <c r="J3">
        <v>117</v>
      </c>
      <c r="K3">
        <v>79</v>
      </c>
      <c r="L3">
        <v>42</v>
      </c>
      <c r="M3">
        <v>107</v>
      </c>
      <c r="N3">
        <v>98</v>
      </c>
      <c r="O3">
        <v>98</v>
      </c>
      <c r="P3">
        <v>78</v>
      </c>
      <c r="Q3">
        <v>43</v>
      </c>
      <c r="R3" t="s">
        <v>45</v>
      </c>
      <c r="S3" t="s">
        <v>78</v>
      </c>
    </row>
    <row r="4" spans="1:19" x14ac:dyDescent="0.25">
      <c r="A4" s="1">
        <v>45017</v>
      </c>
      <c r="B4" t="s">
        <v>34</v>
      </c>
      <c r="C4">
        <v>9530</v>
      </c>
      <c r="D4">
        <v>58</v>
      </c>
      <c r="E4">
        <v>55</v>
      </c>
      <c r="F4">
        <v>55</v>
      </c>
      <c r="G4">
        <v>54</v>
      </c>
      <c r="H4">
        <v>54</v>
      </c>
      <c r="I4">
        <v>50</v>
      </c>
      <c r="J4">
        <v>51</v>
      </c>
      <c r="K4">
        <v>48</v>
      </c>
      <c r="L4">
        <v>10</v>
      </c>
      <c r="M4">
        <v>54</v>
      </c>
      <c r="N4">
        <v>50</v>
      </c>
      <c r="O4">
        <v>48</v>
      </c>
      <c r="P4">
        <v>43</v>
      </c>
      <c r="Q4">
        <v>15</v>
      </c>
      <c r="R4" t="s">
        <v>214</v>
      </c>
      <c r="S4" t="s">
        <v>76</v>
      </c>
    </row>
    <row r="5" spans="1:19" x14ac:dyDescent="0.25">
      <c r="A5" s="1">
        <v>45017</v>
      </c>
      <c r="B5" t="s">
        <v>2</v>
      </c>
      <c r="C5">
        <v>7082</v>
      </c>
      <c r="D5">
        <v>63</v>
      </c>
      <c r="E5">
        <v>58</v>
      </c>
      <c r="F5">
        <v>55</v>
      </c>
      <c r="G5">
        <v>53</v>
      </c>
      <c r="H5">
        <v>59</v>
      </c>
      <c r="I5">
        <v>48</v>
      </c>
      <c r="J5">
        <v>55</v>
      </c>
      <c r="K5">
        <v>46</v>
      </c>
      <c r="L5">
        <v>17</v>
      </c>
      <c r="M5">
        <v>54</v>
      </c>
      <c r="N5">
        <v>53</v>
      </c>
      <c r="O5">
        <v>54</v>
      </c>
      <c r="P5">
        <v>46</v>
      </c>
      <c r="Q5">
        <v>17</v>
      </c>
      <c r="R5" t="s">
        <v>71</v>
      </c>
      <c r="S5" t="s">
        <v>88</v>
      </c>
    </row>
    <row r="6" spans="1:19" x14ac:dyDescent="0.25">
      <c r="A6" s="1">
        <v>45017</v>
      </c>
      <c r="B6" t="s">
        <v>33</v>
      </c>
      <c r="C6">
        <v>9774</v>
      </c>
      <c r="D6">
        <v>152</v>
      </c>
      <c r="E6">
        <v>149</v>
      </c>
      <c r="F6">
        <v>146</v>
      </c>
      <c r="G6">
        <v>147</v>
      </c>
      <c r="H6">
        <v>148</v>
      </c>
      <c r="I6">
        <v>117</v>
      </c>
      <c r="J6">
        <v>137</v>
      </c>
      <c r="K6">
        <v>113</v>
      </c>
      <c r="L6">
        <v>39</v>
      </c>
      <c r="M6">
        <v>144</v>
      </c>
      <c r="N6">
        <v>138</v>
      </c>
      <c r="O6">
        <v>144</v>
      </c>
      <c r="P6">
        <v>109</v>
      </c>
      <c r="Q6">
        <v>43</v>
      </c>
      <c r="R6" t="s">
        <v>50</v>
      </c>
      <c r="S6" t="s">
        <v>80</v>
      </c>
    </row>
    <row r="7" spans="1:19" x14ac:dyDescent="0.25">
      <c r="A7" s="1">
        <v>45017</v>
      </c>
      <c r="B7" t="s">
        <v>59</v>
      </c>
      <c r="D7">
        <v>130</v>
      </c>
      <c r="E7">
        <v>100</v>
      </c>
      <c r="F7">
        <v>105</v>
      </c>
      <c r="G7">
        <v>77</v>
      </c>
      <c r="H7">
        <v>105</v>
      </c>
      <c r="I7">
        <v>84</v>
      </c>
      <c r="J7">
        <v>74</v>
      </c>
      <c r="K7">
        <v>40</v>
      </c>
      <c r="L7">
        <v>90</v>
      </c>
      <c r="M7">
        <v>100</v>
      </c>
      <c r="N7">
        <v>3</v>
      </c>
      <c r="O7">
        <v>5</v>
      </c>
      <c r="Q7">
        <v>130</v>
      </c>
      <c r="R7" t="s">
        <v>208</v>
      </c>
      <c r="S7" t="s">
        <v>82</v>
      </c>
    </row>
    <row r="8" spans="1:19" x14ac:dyDescent="0.25">
      <c r="A8" s="1">
        <v>45017</v>
      </c>
      <c r="B8" t="s">
        <v>43</v>
      </c>
      <c r="D8">
        <v>67</v>
      </c>
      <c r="E8">
        <v>60</v>
      </c>
      <c r="F8">
        <v>54</v>
      </c>
      <c r="G8">
        <v>47</v>
      </c>
      <c r="H8">
        <v>57</v>
      </c>
      <c r="I8">
        <v>39</v>
      </c>
      <c r="J8">
        <v>48</v>
      </c>
      <c r="K8">
        <v>37</v>
      </c>
      <c r="L8">
        <v>30</v>
      </c>
      <c r="M8">
        <v>54</v>
      </c>
      <c r="N8">
        <v>48</v>
      </c>
      <c r="O8">
        <v>50</v>
      </c>
      <c r="P8">
        <v>36</v>
      </c>
      <c r="Q8">
        <v>31</v>
      </c>
      <c r="R8" t="s">
        <v>209</v>
      </c>
      <c r="S8" t="s">
        <v>76</v>
      </c>
    </row>
    <row r="9" spans="1:19" x14ac:dyDescent="0.25">
      <c r="A9" s="1">
        <v>45017</v>
      </c>
      <c r="B9" t="s">
        <v>3</v>
      </c>
      <c r="C9">
        <v>8280</v>
      </c>
      <c r="D9">
        <v>32</v>
      </c>
      <c r="E9">
        <v>30</v>
      </c>
      <c r="F9">
        <v>30</v>
      </c>
      <c r="G9">
        <v>30</v>
      </c>
      <c r="H9">
        <v>30</v>
      </c>
      <c r="I9">
        <v>29</v>
      </c>
      <c r="J9">
        <v>30</v>
      </c>
      <c r="K9">
        <v>28</v>
      </c>
      <c r="L9">
        <v>4</v>
      </c>
      <c r="M9">
        <v>30</v>
      </c>
      <c r="N9">
        <v>29</v>
      </c>
      <c r="O9">
        <v>30</v>
      </c>
      <c r="P9">
        <v>27</v>
      </c>
      <c r="Q9">
        <v>5</v>
      </c>
      <c r="R9" t="s">
        <v>207</v>
      </c>
      <c r="S9" t="s">
        <v>88</v>
      </c>
    </row>
    <row r="10" spans="1:19" x14ac:dyDescent="0.25">
      <c r="A10" s="1">
        <v>45017</v>
      </c>
      <c r="B10" t="s">
        <v>4</v>
      </c>
      <c r="C10">
        <v>14350</v>
      </c>
      <c r="D10">
        <v>183</v>
      </c>
      <c r="E10">
        <v>122</v>
      </c>
      <c r="F10">
        <v>137</v>
      </c>
      <c r="G10">
        <v>138</v>
      </c>
      <c r="H10">
        <v>137</v>
      </c>
      <c r="I10">
        <v>135</v>
      </c>
      <c r="J10">
        <v>139</v>
      </c>
      <c r="K10">
        <v>94</v>
      </c>
      <c r="L10">
        <v>89</v>
      </c>
      <c r="M10">
        <v>152</v>
      </c>
      <c r="N10">
        <v>101</v>
      </c>
      <c r="O10">
        <v>113</v>
      </c>
      <c r="P10">
        <v>79</v>
      </c>
      <c r="Q10">
        <v>104</v>
      </c>
      <c r="R10" t="s">
        <v>53</v>
      </c>
      <c r="S10" t="s">
        <v>82</v>
      </c>
    </row>
    <row r="11" spans="1:19" x14ac:dyDescent="0.25">
      <c r="A11" s="1">
        <v>45017</v>
      </c>
      <c r="B11" t="s">
        <v>5</v>
      </c>
      <c r="C11">
        <v>11059</v>
      </c>
      <c r="D11">
        <v>122</v>
      </c>
      <c r="E11">
        <v>115</v>
      </c>
      <c r="F11">
        <v>115</v>
      </c>
      <c r="G11">
        <v>113</v>
      </c>
      <c r="H11">
        <v>117</v>
      </c>
      <c r="I11">
        <v>98</v>
      </c>
      <c r="J11">
        <v>113</v>
      </c>
      <c r="K11">
        <v>92</v>
      </c>
      <c r="L11">
        <v>30</v>
      </c>
      <c r="M11">
        <v>108</v>
      </c>
      <c r="N11">
        <v>116</v>
      </c>
      <c r="O11">
        <v>116</v>
      </c>
      <c r="P11">
        <v>88</v>
      </c>
      <c r="Q11">
        <v>34</v>
      </c>
      <c r="R11" t="s">
        <v>51</v>
      </c>
      <c r="S11" t="s">
        <v>80</v>
      </c>
    </row>
    <row r="12" spans="1:19" x14ac:dyDescent="0.25">
      <c r="A12" s="1">
        <v>45017</v>
      </c>
      <c r="B12" t="s">
        <v>32</v>
      </c>
      <c r="C12">
        <v>10497</v>
      </c>
      <c r="D12">
        <v>106</v>
      </c>
      <c r="E12">
        <v>72</v>
      </c>
      <c r="F12">
        <v>67</v>
      </c>
      <c r="G12">
        <v>70</v>
      </c>
      <c r="H12">
        <v>66</v>
      </c>
      <c r="I12">
        <v>68</v>
      </c>
      <c r="J12">
        <v>68</v>
      </c>
      <c r="K12">
        <v>43</v>
      </c>
      <c r="L12">
        <v>63</v>
      </c>
      <c r="M12">
        <v>64</v>
      </c>
      <c r="N12">
        <v>50</v>
      </c>
      <c r="O12">
        <v>50</v>
      </c>
      <c r="P12">
        <v>32</v>
      </c>
      <c r="Q12">
        <v>74</v>
      </c>
      <c r="R12" t="s">
        <v>204</v>
      </c>
      <c r="S12" t="s">
        <v>82</v>
      </c>
    </row>
    <row r="13" spans="1:19" x14ac:dyDescent="0.25">
      <c r="A13" s="1">
        <v>45017</v>
      </c>
      <c r="B13" t="s">
        <v>6</v>
      </c>
      <c r="C13">
        <v>2032</v>
      </c>
      <c r="D13">
        <v>27</v>
      </c>
      <c r="E13">
        <v>25</v>
      </c>
      <c r="F13">
        <v>27</v>
      </c>
      <c r="G13">
        <v>25</v>
      </c>
      <c r="H13">
        <v>27</v>
      </c>
      <c r="I13">
        <v>22</v>
      </c>
      <c r="J13">
        <v>27</v>
      </c>
      <c r="K13">
        <v>21</v>
      </c>
      <c r="L13">
        <v>6</v>
      </c>
      <c r="M13">
        <v>24</v>
      </c>
      <c r="N13">
        <v>22</v>
      </c>
      <c r="O13">
        <v>23</v>
      </c>
      <c r="P13">
        <v>15</v>
      </c>
      <c r="Q13">
        <v>12</v>
      </c>
      <c r="R13" t="s">
        <v>61</v>
      </c>
      <c r="S13" t="s">
        <v>84</v>
      </c>
    </row>
    <row r="14" spans="1:19" x14ac:dyDescent="0.25">
      <c r="A14" s="1">
        <v>45017</v>
      </c>
      <c r="B14" t="s">
        <v>7</v>
      </c>
      <c r="C14">
        <v>15867</v>
      </c>
      <c r="D14">
        <v>151</v>
      </c>
      <c r="E14">
        <v>138</v>
      </c>
      <c r="F14">
        <v>141</v>
      </c>
      <c r="G14">
        <v>136</v>
      </c>
      <c r="H14">
        <v>141</v>
      </c>
      <c r="I14">
        <v>119</v>
      </c>
      <c r="J14">
        <v>139</v>
      </c>
      <c r="K14">
        <v>111</v>
      </c>
      <c r="L14">
        <v>40</v>
      </c>
      <c r="M14">
        <v>141</v>
      </c>
      <c r="N14">
        <v>129</v>
      </c>
      <c r="O14">
        <v>128</v>
      </c>
      <c r="P14">
        <v>100</v>
      </c>
      <c r="Q14">
        <v>51</v>
      </c>
      <c r="R14" t="s">
        <v>75</v>
      </c>
      <c r="S14" t="s">
        <v>88</v>
      </c>
    </row>
    <row r="15" spans="1:19" x14ac:dyDescent="0.25">
      <c r="A15" s="1">
        <v>45017</v>
      </c>
      <c r="B15" t="s">
        <v>8</v>
      </c>
      <c r="C15">
        <v>7220</v>
      </c>
      <c r="D15">
        <v>76</v>
      </c>
      <c r="E15">
        <v>76</v>
      </c>
      <c r="F15">
        <v>72</v>
      </c>
      <c r="G15">
        <v>65</v>
      </c>
      <c r="H15">
        <v>75</v>
      </c>
      <c r="I15">
        <v>72</v>
      </c>
      <c r="J15">
        <v>74</v>
      </c>
      <c r="K15">
        <v>60</v>
      </c>
      <c r="L15">
        <v>16</v>
      </c>
      <c r="M15">
        <v>70</v>
      </c>
      <c r="N15">
        <v>66</v>
      </c>
      <c r="O15">
        <v>65</v>
      </c>
      <c r="P15">
        <v>58</v>
      </c>
      <c r="Q15">
        <v>18</v>
      </c>
      <c r="R15" t="s">
        <v>73</v>
      </c>
      <c r="S15" t="s">
        <v>88</v>
      </c>
    </row>
    <row r="16" spans="1:19" x14ac:dyDescent="0.25">
      <c r="A16" s="1">
        <v>45017</v>
      </c>
      <c r="B16" t="s">
        <v>52</v>
      </c>
      <c r="D16">
        <v>135</v>
      </c>
      <c r="E16">
        <v>113</v>
      </c>
      <c r="F16">
        <v>110</v>
      </c>
      <c r="G16">
        <v>98</v>
      </c>
      <c r="H16">
        <v>117</v>
      </c>
      <c r="I16">
        <v>95</v>
      </c>
      <c r="J16">
        <v>103</v>
      </c>
      <c r="K16">
        <v>79</v>
      </c>
      <c r="L16">
        <v>56</v>
      </c>
      <c r="M16">
        <v>87</v>
      </c>
      <c r="N16">
        <v>82</v>
      </c>
      <c r="O16">
        <v>84</v>
      </c>
      <c r="P16">
        <v>61</v>
      </c>
      <c r="Q16">
        <v>74</v>
      </c>
      <c r="R16" t="s">
        <v>210</v>
      </c>
      <c r="S16" t="s">
        <v>80</v>
      </c>
    </row>
    <row r="17" spans="1:19" x14ac:dyDescent="0.25">
      <c r="A17" s="1">
        <v>45017</v>
      </c>
      <c r="B17" t="s">
        <v>9</v>
      </c>
      <c r="C17">
        <v>6811</v>
      </c>
      <c r="D17">
        <v>57</v>
      </c>
      <c r="E17">
        <v>44</v>
      </c>
      <c r="F17">
        <v>51</v>
      </c>
      <c r="G17">
        <v>45</v>
      </c>
      <c r="H17">
        <v>53</v>
      </c>
      <c r="I17">
        <v>44</v>
      </c>
      <c r="J17">
        <v>53</v>
      </c>
      <c r="K17">
        <v>38</v>
      </c>
      <c r="L17">
        <v>19</v>
      </c>
      <c r="M17">
        <v>47</v>
      </c>
      <c r="N17">
        <v>37</v>
      </c>
      <c r="O17">
        <v>36</v>
      </c>
      <c r="P17">
        <v>35</v>
      </c>
      <c r="Q17">
        <v>22</v>
      </c>
      <c r="R17" t="s">
        <v>48</v>
      </c>
      <c r="S17" t="s">
        <v>78</v>
      </c>
    </row>
    <row r="18" spans="1:19" x14ac:dyDescent="0.25">
      <c r="A18" s="1">
        <v>45017</v>
      </c>
      <c r="B18" t="s">
        <v>10</v>
      </c>
      <c r="C18">
        <v>6398</v>
      </c>
      <c r="D18">
        <v>93</v>
      </c>
      <c r="E18">
        <v>87</v>
      </c>
      <c r="F18">
        <v>77</v>
      </c>
      <c r="G18">
        <v>79</v>
      </c>
      <c r="H18">
        <v>82</v>
      </c>
      <c r="I18">
        <v>69</v>
      </c>
      <c r="J18">
        <v>78</v>
      </c>
      <c r="K18">
        <v>67</v>
      </c>
      <c r="L18">
        <v>26</v>
      </c>
      <c r="M18">
        <v>84</v>
      </c>
      <c r="N18">
        <v>78</v>
      </c>
      <c r="O18">
        <v>79</v>
      </c>
      <c r="P18">
        <v>66</v>
      </c>
      <c r="Q18">
        <v>27</v>
      </c>
      <c r="R18" t="s">
        <v>69</v>
      </c>
      <c r="S18" t="s">
        <v>86</v>
      </c>
    </row>
    <row r="19" spans="1:19" x14ac:dyDescent="0.25">
      <c r="A19" s="1">
        <v>45017</v>
      </c>
      <c r="B19" t="s">
        <v>11</v>
      </c>
      <c r="C19">
        <v>5098</v>
      </c>
      <c r="D19">
        <v>53</v>
      </c>
      <c r="E19">
        <v>36</v>
      </c>
      <c r="F19">
        <v>40</v>
      </c>
      <c r="G19">
        <v>42</v>
      </c>
      <c r="H19">
        <v>39</v>
      </c>
      <c r="I19">
        <v>39</v>
      </c>
      <c r="J19">
        <v>42</v>
      </c>
      <c r="K19">
        <v>25</v>
      </c>
      <c r="L19">
        <v>28</v>
      </c>
      <c r="M19">
        <v>33</v>
      </c>
      <c r="N19">
        <v>18</v>
      </c>
      <c r="O19">
        <v>21</v>
      </c>
      <c r="P19">
        <v>14</v>
      </c>
      <c r="Q19">
        <v>39</v>
      </c>
      <c r="R19" t="s">
        <v>58</v>
      </c>
      <c r="S19" t="s">
        <v>82</v>
      </c>
    </row>
    <row r="20" spans="1:19" x14ac:dyDescent="0.25">
      <c r="A20" s="1">
        <v>45017</v>
      </c>
      <c r="B20" t="s">
        <v>12</v>
      </c>
      <c r="C20">
        <v>16152</v>
      </c>
      <c r="D20">
        <v>202</v>
      </c>
      <c r="E20">
        <v>193</v>
      </c>
      <c r="F20">
        <v>186</v>
      </c>
      <c r="G20">
        <v>179</v>
      </c>
      <c r="H20">
        <v>189</v>
      </c>
      <c r="I20">
        <v>180</v>
      </c>
      <c r="J20">
        <v>201</v>
      </c>
      <c r="K20">
        <v>156</v>
      </c>
      <c r="L20">
        <v>46</v>
      </c>
      <c r="M20">
        <v>175</v>
      </c>
      <c r="N20">
        <v>153</v>
      </c>
      <c r="O20">
        <v>160</v>
      </c>
      <c r="P20">
        <v>117</v>
      </c>
      <c r="Q20">
        <v>85</v>
      </c>
      <c r="R20" t="s">
        <v>66</v>
      </c>
      <c r="S20" t="s">
        <v>86</v>
      </c>
    </row>
    <row r="21" spans="1:19" x14ac:dyDescent="0.25">
      <c r="A21" s="1">
        <v>45017</v>
      </c>
      <c r="B21" t="s">
        <v>31</v>
      </c>
      <c r="C21">
        <v>8351</v>
      </c>
      <c r="D21">
        <v>52</v>
      </c>
      <c r="E21">
        <v>46</v>
      </c>
      <c r="F21">
        <v>48</v>
      </c>
      <c r="G21">
        <v>47</v>
      </c>
      <c r="H21">
        <v>49</v>
      </c>
      <c r="I21">
        <v>45</v>
      </c>
      <c r="J21">
        <v>48</v>
      </c>
      <c r="K21">
        <v>40</v>
      </c>
      <c r="L21">
        <v>12</v>
      </c>
      <c r="M21">
        <v>48</v>
      </c>
      <c r="N21">
        <v>38</v>
      </c>
      <c r="O21">
        <v>42</v>
      </c>
      <c r="P21">
        <v>33</v>
      </c>
      <c r="Q21">
        <v>19</v>
      </c>
      <c r="R21" t="s">
        <v>49</v>
      </c>
      <c r="S21" t="s">
        <v>78</v>
      </c>
    </row>
    <row r="22" spans="1:19" x14ac:dyDescent="0.25">
      <c r="A22" s="1">
        <v>45017</v>
      </c>
      <c r="B22" t="s">
        <v>13</v>
      </c>
      <c r="C22">
        <v>6805</v>
      </c>
      <c r="D22">
        <v>75</v>
      </c>
      <c r="E22">
        <v>63</v>
      </c>
      <c r="F22">
        <v>65</v>
      </c>
      <c r="G22">
        <v>66</v>
      </c>
      <c r="H22">
        <v>71</v>
      </c>
      <c r="I22">
        <v>51</v>
      </c>
      <c r="J22">
        <v>53</v>
      </c>
      <c r="K22">
        <v>41</v>
      </c>
      <c r="L22">
        <v>34</v>
      </c>
      <c r="M22">
        <v>70</v>
      </c>
      <c r="N22">
        <v>66</v>
      </c>
      <c r="O22">
        <v>69</v>
      </c>
      <c r="P22">
        <v>38</v>
      </c>
      <c r="Q22">
        <v>37</v>
      </c>
      <c r="R22" t="s">
        <v>60</v>
      </c>
      <c r="S22" t="s">
        <v>84</v>
      </c>
    </row>
    <row r="23" spans="1:19" x14ac:dyDescent="0.25">
      <c r="A23" s="1">
        <v>45017</v>
      </c>
      <c r="B23" t="s">
        <v>14</v>
      </c>
      <c r="C23">
        <v>5726</v>
      </c>
      <c r="D23">
        <v>75</v>
      </c>
      <c r="E23">
        <v>68</v>
      </c>
      <c r="F23">
        <v>63</v>
      </c>
      <c r="G23">
        <v>63</v>
      </c>
      <c r="H23">
        <v>70</v>
      </c>
      <c r="I23">
        <v>57</v>
      </c>
      <c r="J23">
        <v>61</v>
      </c>
      <c r="K23">
        <v>54</v>
      </c>
      <c r="L23">
        <v>21</v>
      </c>
      <c r="M23">
        <v>74</v>
      </c>
      <c r="N23">
        <v>57</v>
      </c>
      <c r="O23">
        <v>59</v>
      </c>
      <c r="P23">
        <v>45</v>
      </c>
      <c r="Q23">
        <v>30</v>
      </c>
      <c r="R23" t="s">
        <v>63</v>
      </c>
      <c r="S23" t="s">
        <v>84</v>
      </c>
    </row>
    <row r="24" spans="1:19" x14ac:dyDescent="0.25">
      <c r="A24" s="1">
        <v>45017</v>
      </c>
      <c r="B24" t="s">
        <v>15</v>
      </c>
      <c r="C24">
        <v>7441</v>
      </c>
      <c r="D24">
        <v>49</v>
      </c>
      <c r="E24">
        <v>49</v>
      </c>
      <c r="F24">
        <v>45</v>
      </c>
      <c r="G24">
        <v>46</v>
      </c>
      <c r="H24">
        <v>49</v>
      </c>
      <c r="I24">
        <v>42</v>
      </c>
      <c r="J24">
        <v>44</v>
      </c>
      <c r="K24">
        <v>41</v>
      </c>
      <c r="L24">
        <v>8</v>
      </c>
      <c r="M24">
        <v>48</v>
      </c>
      <c r="N24">
        <v>49</v>
      </c>
      <c r="O24">
        <v>49</v>
      </c>
      <c r="P24">
        <v>41</v>
      </c>
      <c r="Q24">
        <v>8</v>
      </c>
      <c r="R24" t="s">
        <v>40</v>
      </c>
      <c r="S24" t="s">
        <v>76</v>
      </c>
    </row>
    <row r="25" spans="1:19" x14ac:dyDescent="0.25">
      <c r="A25" s="1">
        <v>45017</v>
      </c>
      <c r="B25" t="s">
        <v>16</v>
      </c>
      <c r="C25">
        <v>13171</v>
      </c>
      <c r="D25">
        <v>172</v>
      </c>
      <c r="E25">
        <v>144</v>
      </c>
      <c r="F25">
        <v>147</v>
      </c>
      <c r="G25">
        <v>136</v>
      </c>
      <c r="H25">
        <v>146</v>
      </c>
      <c r="I25">
        <v>128</v>
      </c>
      <c r="J25">
        <v>148</v>
      </c>
      <c r="K25">
        <v>115</v>
      </c>
      <c r="L25">
        <v>57</v>
      </c>
      <c r="M25">
        <v>131</v>
      </c>
      <c r="N25">
        <v>127</v>
      </c>
      <c r="O25">
        <v>128</v>
      </c>
      <c r="P25">
        <v>109</v>
      </c>
      <c r="Q25">
        <v>63</v>
      </c>
      <c r="R25" t="s">
        <v>47</v>
      </c>
      <c r="S25" t="s">
        <v>78</v>
      </c>
    </row>
    <row r="26" spans="1:19" x14ac:dyDescent="0.25">
      <c r="A26" s="1">
        <v>45017</v>
      </c>
      <c r="B26" t="s">
        <v>38</v>
      </c>
      <c r="D26">
        <v>53</v>
      </c>
      <c r="E26">
        <v>52</v>
      </c>
      <c r="F26">
        <v>49</v>
      </c>
      <c r="G26">
        <v>48</v>
      </c>
      <c r="H26">
        <v>51</v>
      </c>
      <c r="I26">
        <v>40</v>
      </c>
      <c r="J26">
        <v>49</v>
      </c>
      <c r="K26">
        <v>39</v>
      </c>
      <c r="L26">
        <v>14</v>
      </c>
      <c r="M26">
        <v>49</v>
      </c>
      <c r="N26">
        <v>49</v>
      </c>
      <c r="O26">
        <v>50</v>
      </c>
      <c r="P26">
        <v>37</v>
      </c>
      <c r="Q26">
        <v>16</v>
      </c>
      <c r="R26" t="s">
        <v>211</v>
      </c>
      <c r="S26" t="s">
        <v>76</v>
      </c>
    </row>
    <row r="27" spans="1:19" x14ac:dyDescent="0.25">
      <c r="A27" s="1">
        <v>45017</v>
      </c>
      <c r="B27" t="s">
        <v>17</v>
      </c>
      <c r="C27">
        <v>9083</v>
      </c>
      <c r="D27">
        <v>119</v>
      </c>
      <c r="E27">
        <v>102</v>
      </c>
      <c r="F27">
        <v>97</v>
      </c>
      <c r="G27">
        <v>101</v>
      </c>
      <c r="H27">
        <v>102</v>
      </c>
      <c r="I27">
        <v>86</v>
      </c>
      <c r="J27">
        <v>98</v>
      </c>
      <c r="K27">
        <v>81</v>
      </c>
      <c r="L27">
        <v>38</v>
      </c>
      <c r="M27">
        <v>102</v>
      </c>
      <c r="N27">
        <v>95</v>
      </c>
      <c r="O27">
        <v>100</v>
      </c>
      <c r="P27">
        <v>80</v>
      </c>
      <c r="Q27">
        <v>39</v>
      </c>
      <c r="R27" t="s">
        <v>70</v>
      </c>
      <c r="S27" t="s">
        <v>86</v>
      </c>
    </row>
    <row r="28" spans="1:19" x14ac:dyDescent="0.25">
      <c r="A28" s="1">
        <v>45017</v>
      </c>
      <c r="B28" t="s">
        <v>18</v>
      </c>
      <c r="C28">
        <v>7953</v>
      </c>
      <c r="D28">
        <v>104</v>
      </c>
      <c r="E28">
        <v>75</v>
      </c>
      <c r="F28">
        <v>78</v>
      </c>
      <c r="G28">
        <v>82</v>
      </c>
      <c r="H28">
        <v>78</v>
      </c>
      <c r="I28">
        <v>62</v>
      </c>
      <c r="J28">
        <v>76</v>
      </c>
      <c r="K28">
        <v>53</v>
      </c>
      <c r="L28">
        <v>51</v>
      </c>
      <c r="M28">
        <v>57</v>
      </c>
      <c r="N28">
        <v>61</v>
      </c>
      <c r="O28">
        <v>67</v>
      </c>
      <c r="P28">
        <v>38</v>
      </c>
      <c r="Q28">
        <v>66</v>
      </c>
      <c r="R28" t="s">
        <v>57</v>
      </c>
      <c r="S28" t="s">
        <v>82</v>
      </c>
    </row>
    <row r="29" spans="1:19" x14ac:dyDescent="0.25">
      <c r="A29" s="1">
        <v>45017</v>
      </c>
      <c r="B29" t="s">
        <v>19</v>
      </c>
      <c r="C29">
        <v>8579</v>
      </c>
      <c r="D29">
        <v>94</v>
      </c>
      <c r="E29">
        <v>80</v>
      </c>
      <c r="F29">
        <v>69</v>
      </c>
      <c r="G29">
        <v>72</v>
      </c>
      <c r="H29">
        <v>78</v>
      </c>
      <c r="I29">
        <v>59</v>
      </c>
      <c r="J29">
        <v>75</v>
      </c>
      <c r="K29">
        <v>56</v>
      </c>
      <c r="L29">
        <v>38</v>
      </c>
      <c r="M29">
        <v>72</v>
      </c>
      <c r="N29">
        <v>76</v>
      </c>
      <c r="O29">
        <v>78</v>
      </c>
      <c r="P29">
        <v>54</v>
      </c>
      <c r="Q29">
        <v>40</v>
      </c>
      <c r="R29" t="s">
        <v>37</v>
      </c>
      <c r="S29" t="s">
        <v>76</v>
      </c>
    </row>
    <row r="30" spans="1:19" x14ac:dyDescent="0.25">
      <c r="A30" s="1">
        <v>45017</v>
      </c>
      <c r="B30" t="s">
        <v>20</v>
      </c>
      <c r="C30">
        <v>14945</v>
      </c>
      <c r="D30">
        <v>195</v>
      </c>
      <c r="E30">
        <v>170</v>
      </c>
      <c r="F30">
        <v>166</v>
      </c>
      <c r="G30">
        <v>172</v>
      </c>
      <c r="H30">
        <v>165</v>
      </c>
      <c r="I30">
        <v>163</v>
      </c>
      <c r="J30">
        <v>172</v>
      </c>
      <c r="K30">
        <v>152</v>
      </c>
      <c r="L30">
        <v>43</v>
      </c>
      <c r="M30">
        <v>160</v>
      </c>
      <c r="N30">
        <v>158</v>
      </c>
      <c r="O30">
        <v>154</v>
      </c>
      <c r="P30">
        <v>133</v>
      </c>
      <c r="Q30">
        <v>62</v>
      </c>
      <c r="R30" t="s">
        <v>64</v>
      </c>
      <c r="S30" t="s">
        <v>84</v>
      </c>
    </row>
    <row r="31" spans="1:19" x14ac:dyDescent="0.25">
      <c r="A31" s="1">
        <v>45017</v>
      </c>
      <c r="B31" t="s">
        <v>21</v>
      </c>
      <c r="C31">
        <v>6412</v>
      </c>
      <c r="D31">
        <v>32</v>
      </c>
      <c r="E31">
        <v>30</v>
      </c>
      <c r="F31">
        <v>29</v>
      </c>
      <c r="G31">
        <v>30</v>
      </c>
      <c r="H31">
        <v>30</v>
      </c>
      <c r="I31">
        <v>29</v>
      </c>
      <c r="J31">
        <v>29</v>
      </c>
      <c r="K31">
        <v>28</v>
      </c>
      <c r="L31">
        <v>4</v>
      </c>
      <c r="M31">
        <v>31</v>
      </c>
      <c r="N31">
        <v>30</v>
      </c>
      <c r="O31">
        <v>29</v>
      </c>
      <c r="P31">
        <v>27</v>
      </c>
      <c r="Q31">
        <v>5</v>
      </c>
      <c r="R31" t="s">
        <v>74</v>
      </c>
      <c r="S31" t="s">
        <v>88</v>
      </c>
    </row>
    <row r="32" spans="1:19" x14ac:dyDescent="0.25">
      <c r="A32" s="1">
        <v>45017</v>
      </c>
      <c r="B32" t="s">
        <v>22</v>
      </c>
      <c r="C32">
        <v>4367</v>
      </c>
      <c r="D32">
        <v>25</v>
      </c>
      <c r="E32">
        <v>25</v>
      </c>
      <c r="F32">
        <v>25</v>
      </c>
      <c r="G32">
        <v>24</v>
      </c>
      <c r="H32">
        <v>25</v>
      </c>
      <c r="I32">
        <v>25</v>
      </c>
      <c r="J32">
        <v>25</v>
      </c>
      <c r="K32">
        <v>24</v>
      </c>
      <c r="L32">
        <v>1</v>
      </c>
      <c r="M32">
        <v>23</v>
      </c>
      <c r="N32">
        <v>23</v>
      </c>
      <c r="O32">
        <v>23</v>
      </c>
      <c r="P32">
        <v>23</v>
      </c>
      <c r="Q32">
        <v>2</v>
      </c>
      <c r="R32" t="s">
        <v>42</v>
      </c>
      <c r="S32" t="s">
        <v>76</v>
      </c>
    </row>
    <row r="33" spans="1:19" x14ac:dyDescent="0.25">
      <c r="A33" s="1">
        <v>45017</v>
      </c>
      <c r="B33" t="s">
        <v>23</v>
      </c>
      <c r="C33">
        <v>7132</v>
      </c>
      <c r="D33">
        <v>54</v>
      </c>
      <c r="E33">
        <v>38</v>
      </c>
      <c r="F33">
        <v>40</v>
      </c>
      <c r="G33">
        <v>41</v>
      </c>
      <c r="H33">
        <v>34</v>
      </c>
      <c r="I33">
        <v>34</v>
      </c>
      <c r="J33">
        <v>36</v>
      </c>
      <c r="K33">
        <v>23</v>
      </c>
      <c r="L33">
        <v>31</v>
      </c>
      <c r="M33">
        <v>23</v>
      </c>
      <c r="N33">
        <v>31</v>
      </c>
      <c r="O33">
        <v>30</v>
      </c>
      <c r="P33">
        <v>14</v>
      </c>
      <c r="Q33">
        <v>40</v>
      </c>
      <c r="R33" t="s">
        <v>55</v>
      </c>
      <c r="S33" t="s">
        <v>82</v>
      </c>
    </row>
    <row r="34" spans="1:19" x14ac:dyDescent="0.25">
      <c r="A34" s="1">
        <v>45017</v>
      </c>
      <c r="B34" t="s">
        <v>24</v>
      </c>
      <c r="C34">
        <v>3845</v>
      </c>
      <c r="D34">
        <v>43</v>
      </c>
      <c r="E34">
        <v>41</v>
      </c>
      <c r="F34">
        <v>41</v>
      </c>
      <c r="G34">
        <v>41</v>
      </c>
      <c r="H34">
        <v>42</v>
      </c>
      <c r="I34">
        <v>37</v>
      </c>
      <c r="J34">
        <v>40</v>
      </c>
      <c r="K34">
        <v>34</v>
      </c>
      <c r="L34">
        <v>9</v>
      </c>
      <c r="M34">
        <v>41</v>
      </c>
      <c r="N34">
        <v>40</v>
      </c>
      <c r="O34">
        <v>40</v>
      </c>
      <c r="P34">
        <v>33</v>
      </c>
      <c r="Q34">
        <v>10</v>
      </c>
      <c r="R34" t="s">
        <v>36</v>
      </c>
      <c r="S34" t="s">
        <v>76</v>
      </c>
    </row>
    <row r="35" spans="1:19" x14ac:dyDescent="0.25">
      <c r="A35" s="1">
        <v>45017</v>
      </c>
      <c r="B35" t="s">
        <v>25</v>
      </c>
      <c r="C35">
        <v>4010</v>
      </c>
      <c r="D35">
        <v>53</v>
      </c>
      <c r="E35">
        <v>52</v>
      </c>
      <c r="F35">
        <v>48</v>
      </c>
      <c r="G35">
        <v>49</v>
      </c>
      <c r="H35">
        <v>50</v>
      </c>
      <c r="I35">
        <v>41</v>
      </c>
      <c r="J35">
        <v>45</v>
      </c>
      <c r="K35">
        <v>39</v>
      </c>
      <c r="L35">
        <v>14</v>
      </c>
      <c r="M35">
        <v>52</v>
      </c>
      <c r="N35">
        <v>50</v>
      </c>
      <c r="O35">
        <v>50</v>
      </c>
      <c r="P35">
        <v>38</v>
      </c>
      <c r="Q35">
        <v>15</v>
      </c>
      <c r="R35" t="s">
        <v>62</v>
      </c>
      <c r="S35" t="s">
        <v>84</v>
      </c>
    </row>
    <row r="36" spans="1:19" x14ac:dyDescent="0.25">
      <c r="A36" s="1">
        <v>45017</v>
      </c>
      <c r="B36" t="s">
        <v>26</v>
      </c>
      <c r="C36">
        <v>3447</v>
      </c>
      <c r="D36">
        <v>24</v>
      </c>
      <c r="E36">
        <v>23</v>
      </c>
      <c r="F36">
        <v>23</v>
      </c>
      <c r="G36">
        <v>22</v>
      </c>
      <c r="H36">
        <v>24</v>
      </c>
      <c r="I36">
        <v>20</v>
      </c>
      <c r="J36">
        <v>23</v>
      </c>
      <c r="K36">
        <v>20</v>
      </c>
      <c r="L36">
        <v>4</v>
      </c>
      <c r="M36">
        <v>24</v>
      </c>
      <c r="N36">
        <v>22</v>
      </c>
      <c r="O36">
        <v>22</v>
      </c>
      <c r="P36">
        <v>17</v>
      </c>
      <c r="Q36">
        <v>7</v>
      </c>
      <c r="R36" t="s">
        <v>65</v>
      </c>
      <c r="S36" t="s">
        <v>84</v>
      </c>
    </row>
    <row r="37" spans="1:19" x14ac:dyDescent="0.25">
      <c r="A37" s="1">
        <v>45017</v>
      </c>
      <c r="B37" t="s">
        <v>27</v>
      </c>
      <c r="C37">
        <v>2843</v>
      </c>
      <c r="D37">
        <v>26</v>
      </c>
      <c r="E37">
        <v>24</v>
      </c>
      <c r="F37">
        <v>23</v>
      </c>
      <c r="G37">
        <v>23</v>
      </c>
      <c r="H37">
        <v>23</v>
      </c>
      <c r="I37">
        <v>22</v>
      </c>
      <c r="J37">
        <v>24</v>
      </c>
      <c r="K37">
        <v>20</v>
      </c>
      <c r="L37">
        <v>6</v>
      </c>
      <c r="M37">
        <v>24</v>
      </c>
      <c r="N37">
        <v>23</v>
      </c>
      <c r="O37">
        <v>23</v>
      </c>
      <c r="P37">
        <v>20</v>
      </c>
      <c r="Q37">
        <v>6</v>
      </c>
      <c r="R37" t="s">
        <v>67</v>
      </c>
      <c r="S37" t="s">
        <v>86</v>
      </c>
    </row>
    <row r="38" spans="1:19" x14ac:dyDescent="0.25">
      <c r="A38" s="1">
        <v>45017</v>
      </c>
      <c r="B38" t="s">
        <v>30</v>
      </c>
      <c r="C38">
        <v>3433</v>
      </c>
      <c r="D38">
        <v>15</v>
      </c>
      <c r="E38">
        <v>15</v>
      </c>
      <c r="F38">
        <v>14</v>
      </c>
      <c r="G38">
        <v>15</v>
      </c>
      <c r="H38">
        <v>14</v>
      </c>
      <c r="I38">
        <v>12</v>
      </c>
      <c r="J38">
        <v>13</v>
      </c>
      <c r="K38">
        <v>11</v>
      </c>
      <c r="L38">
        <v>4</v>
      </c>
      <c r="M38">
        <v>13</v>
      </c>
      <c r="N38">
        <v>13</v>
      </c>
      <c r="O38">
        <v>13</v>
      </c>
      <c r="P38">
        <v>10</v>
      </c>
      <c r="Q38">
        <v>5</v>
      </c>
      <c r="R38" t="s">
        <v>56</v>
      </c>
      <c r="S38" t="s">
        <v>82</v>
      </c>
    </row>
    <row r="39" spans="1:19" x14ac:dyDescent="0.25">
      <c r="A39" s="1">
        <v>45017</v>
      </c>
      <c r="B39" t="s">
        <v>28</v>
      </c>
      <c r="C39">
        <v>9699</v>
      </c>
      <c r="D39">
        <v>100</v>
      </c>
      <c r="E39">
        <v>87</v>
      </c>
      <c r="F39">
        <v>83</v>
      </c>
      <c r="G39">
        <v>84</v>
      </c>
      <c r="H39">
        <v>84</v>
      </c>
      <c r="I39">
        <v>89</v>
      </c>
      <c r="J39">
        <v>90</v>
      </c>
      <c r="K39">
        <v>78</v>
      </c>
      <c r="L39">
        <v>22</v>
      </c>
      <c r="M39">
        <v>91</v>
      </c>
      <c r="N39">
        <v>76</v>
      </c>
      <c r="O39">
        <v>77</v>
      </c>
      <c r="P39">
        <v>74</v>
      </c>
      <c r="Q39">
        <v>26</v>
      </c>
      <c r="R39" t="s">
        <v>46</v>
      </c>
      <c r="S39" t="s">
        <v>78</v>
      </c>
    </row>
    <row r="40" spans="1:19" x14ac:dyDescent="0.25">
      <c r="A40" s="1">
        <v>45017</v>
      </c>
      <c r="B40" t="s">
        <v>29</v>
      </c>
      <c r="C40">
        <v>6601</v>
      </c>
      <c r="D40">
        <v>88</v>
      </c>
      <c r="E40">
        <v>66</v>
      </c>
      <c r="F40">
        <v>71</v>
      </c>
      <c r="G40">
        <v>72</v>
      </c>
      <c r="H40">
        <v>70</v>
      </c>
      <c r="I40">
        <v>67</v>
      </c>
      <c r="J40">
        <v>74</v>
      </c>
      <c r="K40">
        <v>56</v>
      </c>
      <c r="L40">
        <v>32</v>
      </c>
      <c r="M40">
        <v>75</v>
      </c>
      <c r="N40">
        <v>64</v>
      </c>
      <c r="O40">
        <v>62</v>
      </c>
      <c r="P40">
        <v>50</v>
      </c>
      <c r="Q40">
        <v>38</v>
      </c>
      <c r="R40" t="s">
        <v>41</v>
      </c>
      <c r="S40" t="s">
        <v>76</v>
      </c>
    </row>
    <row r="41" spans="1:19" x14ac:dyDescent="0.25">
      <c r="A41" s="1">
        <v>44986</v>
      </c>
      <c r="B41" t="s">
        <v>35</v>
      </c>
      <c r="C41">
        <v>8311</v>
      </c>
      <c r="D41">
        <v>93</v>
      </c>
      <c r="E41">
        <v>62</v>
      </c>
      <c r="F41">
        <v>60</v>
      </c>
      <c r="G41">
        <v>64</v>
      </c>
      <c r="H41">
        <v>56</v>
      </c>
      <c r="I41">
        <v>48</v>
      </c>
      <c r="J41">
        <v>57</v>
      </c>
      <c r="K41">
        <v>36</v>
      </c>
      <c r="L41">
        <v>57</v>
      </c>
      <c r="M41">
        <v>56</v>
      </c>
      <c r="N41">
        <v>26</v>
      </c>
      <c r="O41">
        <v>34</v>
      </c>
      <c r="P41">
        <v>15</v>
      </c>
      <c r="Q41">
        <v>78</v>
      </c>
      <c r="R41" t="s">
        <v>213</v>
      </c>
      <c r="S41" t="s">
        <v>86</v>
      </c>
    </row>
    <row r="42" spans="1:19" x14ac:dyDescent="0.25">
      <c r="A42" s="1">
        <v>44986</v>
      </c>
      <c r="B42" t="s">
        <v>44</v>
      </c>
      <c r="C42">
        <v>15973</v>
      </c>
      <c r="D42">
        <v>119</v>
      </c>
      <c r="E42">
        <v>86</v>
      </c>
      <c r="F42">
        <v>80</v>
      </c>
      <c r="G42">
        <v>45</v>
      </c>
      <c r="H42">
        <v>90</v>
      </c>
      <c r="I42">
        <v>74</v>
      </c>
      <c r="J42">
        <v>72</v>
      </c>
      <c r="K42">
        <v>27</v>
      </c>
      <c r="L42">
        <v>92</v>
      </c>
      <c r="M42">
        <v>88</v>
      </c>
      <c r="N42">
        <v>7</v>
      </c>
      <c r="O42">
        <v>11</v>
      </c>
      <c r="P42">
        <v>2</v>
      </c>
      <c r="Q42">
        <v>117</v>
      </c>
      <c r="R42" t="s">
        <v>45</v>
      </c>
      <c r="S42" t="s">
        <v>78</v>
      </c>
    </row>
    <row r="43" spans="1:19" x14ac:dyDescent="0.25">
      <c r="A43" s="1">
        <v>44986</v>
      </c>
      <c r="B43" t="s">
        <v>34</v>
      </c>
      <c r="C43">
        <v>9520</v>
      </c>
      <c r="D43">
        <v>57</v>
      </c>
      <c r="E43">
        <v>56</v>
      </c>
      <c r="F43">
        <v>54</v>
      </c>
      <c r="G43">
        <v>54</v>
      </c>
      <c r="H43">
        <v>54</v>
      </c>
      <c r="I43">
        <v>51</v>
      </c>
      <c r="J43">
        <v>52</v>
      </c>
      <c r="K43">
        <v>48</v>
      </c>
      <c r="L43">
        <v>9</v>
      </c>
      <c r="M43">
        <v>52</v>
      </c>
      <c r="N43">
        <v>50</v>
      </c>
      <c r="O43">
        <v>48</v>
      </c>
      <c r="P43">
        <v>42</v>
      </c>
      <c r="Q43">
        <v>15</v>
      </c>
      <c r="R43" t="s">
        <v>214</v>
      </c>
      <c r="S43" t="s">
        <v>76</v>
      </c>
    </row>
    <row r="44" spans="1:19" x14ac:dyDescent="0.25">
      <c r="A44" s="1">
        <v>44986</v>
      </c>
      <c r="B44" t="s">
        <v>2</v>
      </c>
      <c r="C44">
        <v>7064</v>
      </c>
      <c r="D44">
        <v>62</v>
      </c>
      <c r="E44">
        <v>57</v>
      </c>
      <c r="F44">
        <v>53</v>
      </c>
      <c r="G44">
        <v>53</v>
      </c>
      <c r="H44">
        <v>57</v>
      </c>
      <c r="I44">
        <v>46</v>
      </c>
      <c r="J44">
        <v>55</v>
      </c>
      <c r="K44">
        <v>44</v>
      </c>
      <c r="L44">
        <v>18</v>
      </c>
      <c r="M44">
        <v>52</v>
      </c>
      <c r="N44">
        <v>52</v>
      </c>
      <c r="O44">
        <v>53</v>
      </c>
      <c r="P44">
        <v>44</v>
      </c>
      <c r="Q44">
        <v>18</v>
      </c>
      <c r="R44" t="s">
        <v>71</v>
      </c>
      <c r="S44" t="s">
        <v>88</v>
      </c>
    </row>
    <row r="45" spans="1:19" x14ac:dyDescent="0.25">
      <c r="A45" s="1">
        <v>44986</v>
      </c>
      <c r="B45" t="s">
        <v>33</v>
      </c>
      <c r="C45">
        <v>9816</v>
      </c>
      <c r="D45">
        <v>162</v>
      </c>
      <c r="E45">
        <v>148</v>
      </c>
      <c r="F45">
        <v>150</v>
      </c>
      <c r="G45">
        <v>144</v>
      </c>
      <c r="H45">
        <v>150</v>
      </c>
      <c r="I45">
        <v>117</v>
      </c>
      <c r="J45">
        <v>135</v>
      </c>
      <c r="K45">
        <v>105</v>
      </c>
      <c r="L45">
        <v>57</v>
      </c>
      <c r="M45">
        <v>143</v>
      </c>
      <c r="N45">
        <v>133</v>
      </c>
      <c r="O45">
        <v>145</v>
      </c>
      <c r="P45">
        <v>92</v>
      </c>
      <c r="Q45">
        <v>70</v>
      </c>
      <c r="R45" t="s">
        <v>50</v>
      </c>
      <c r="S45" t="s">
        <v>80</v>
      </c>
    </row>
    <row r="46" spans="1:19" x14ac:dyDescent="0.25">
      <c r="A46" s="1">
        <v>44986</v>
      </c>
      <c r="B46" t="s">
        <v>59</v>
      </c>
      <c r="C46">
        <v>9767</v>
      </c>
      <c r="D46">
        <v>130</v>
      </c>
      <c r="E46">
        <v>80</v>
      </c>
      <c r="F46">
        <v>80</v>
      </c>
      <c r="G46">
        <v>59</v>
      </c>
      <c r="H46">
        <v>64</v>
      </c>
      <c r="I46">
        <v>74</v>
      </c>
      <c r="J46">
        <v>67</v>
      </c>
      <c r="K46">
        <v>26</v>
      </c>
      <c r="L46">
        <v>104</v>
      </c>
      <c r="M46">
        <v>87</v>
      </c>
      <c r="N46">
        <v>3</v>
      </c>
      <c r="O46">
        <v>5</v>
      </c>
      <c r="Q46">
        <v>130</v>
      </c>
      <c r="R46" t="s">
        <v>208</v>
      </c>
      <c r="S46" t="s">
        <v>82</v>
      </c>
    </row>
    <row r="47" spans="1:19" x14ac:dyDescent="0.25">
      <c r="A47" s="1">
        <v>44986</v>
      </c>
      <c r="B47" t="s">
        <v>43</v>
      </c>
      <c r="C47">
        <v>7037</v>
      </c>
      <c r="D47">
        <v>66</v>
      </c>
      <c r="E47">
        <v>54</v>
      </c>
      <c r="F47">
        <v>51</v>
      </c>
      <c r="G47">
        <v>35</v>
      </c>
      <c r="H47">
        <v>57</v>
      </c>
      <c r="I47">
        <v>37</v>
      </c>
      <c r="J47">
        <v>37</v>
      </c>
      <c r="K47">
        <v>22</v>
      </c>
      <c r="L47">
        <v>44</v>
      </c>
      <c r="M47">
        <v>31</v>
      </c>
      <c r="N47">
        <v>15</v>
      </c>
      <c r="O47">
        <v>20</v>
      </c>
      <c r="P47">
        <v>5</v>
      </c>
      <c r="Q47">
        <v>61</v>
      </c>
      <c r="R47" t="s">
        <v>209</v>
      </c>
      <c r="S47" t="s">
        <v>76</v>
      </c>
    </row>
    <row r="48" spans="1:19" x14ac:dyDescent="0.25">
      <c r="A48" s="1">
        <v>44986</v>
      </c>
      <c r="B48" t="s">
        <v>3</v>
      </c>
      <c r="C48">
        <v>8289</v>
      </c>
      <c r="D48">
        <v>32</v>
      </c>
      <c r="E48">
        <v>30</v>
      </c>
      <c r="F48">
        <v>30</v>
      </c>
      <c r="G48">
        <v>30</v>
      </c>
      <c r="H48">
        <v>30</v>
      </c>
      <c r="I48">
        <v>27</v>
      </c>
      <c r="J48">
        <v>30</v>
      </c>
      <c r="K48">
        <v>26</v>
      </c>
      <c r="L48">
        <v>6</v>
      </c>
      <c r="M48">
        <v>31</v>
      </c>
      <c r="N48">
        <v>28</v>
      </c>
      <c r="O48">
        <v>30</v>
      </c>
      <c r="P48">
        <v>25</v>
      </c>
      <c r="Q48">
        <v>7</v>
      </c>
      <c r="R48" t="s">
        <v>207</v>
      </c>
      <c r="S48" t="s">
        <v>88</v>
      </c>
    </row>
    <row r="49" spans="1:19" x14ac:dyDescent="0.25">
      <c r="A49" s="1">
        <v>44986</v>
      </c>
      <c r="B49" t="s">
        <v>4</v>
      </c>
      <c r="C49">
        <v>14354</v>
      </c>
      <c r="D49">
        <v>184</v>
      </c>
      <c r="E49">
        <v>113</v>
      </c>
      <c r="F49">
        <v>134</v>
      </c>
      <c r="G49">
        <v>138</v>
      </c>
      <c r="H49">
        <v>134</v>
      </c>
      <c r="I49">
        <v>128</v>
      </c>
      <c r="J49">
        <v>135</v>
      </c>
      <c r="K49">
        <v>88</v>
      </c>
      <c r="L49">
        <v>96</v>
      </c>
      <c r="M49">
        <v>138</v>
      </c>
      <c r="N49">
        <v>103</v>
      </c>
      <c r="O49">
        <v>113</v>
      </c>
      <c r="P49">
        <v>72</v>
      </c>
      <c r="Q49">
        <v>112</v>
      </c>
      <c r="R49" t="s">
        <v>53</v>
      </c>
      <c r="S49" t="s">
        <v>82</v>
      </c>
    </row>
    <row r="50" spans="1:19" x14ac:dyDescent="0.25">
      <c r="A50" s="1">
        <v>44986</v>
      </c>
      <c r="B50" t="s">
        <v>5</v>
      </c>
      <c r="C50">
        <v>11112</v>
      </c>
      <c r="D50">
        <v>131</v>
      </c>
      <c r="E50">
        <v>105</v>
      </c>
      <c r="F50">
        <v>115</v>
      </c>
      <c r="G50">
        <v>113</v>
      </c>
      <c r="H50">
        <v>116</v>
      </c>
      <c r="I50">
        <v>102</v>
      </c>
      <c r="J50">
        <v>111</v>
      </c>
      <c r="K50">
        <v>77</v>
      </c>
      <c r="L50">
        <v>54</v>
      </c>
      <c r="M50">
        <v>94</v>
      </c>
      <c r="N50">
        <v>96</v>
      </c>
      <c r="O50">
        <v>97</v>
      </c>
      <c r="P50">
        <v>54</v>
      </c>
      <c r="Q50">
        <v>77</v>
      </c>
      <c r="R50" t="s">
        <v>51</v>
      </c>
      <c r="S50" t="s">
        <v>80</v>
      </c>
    </row>
    <row r="51" spans="1:19" x14ac:dyDescent="0.25">
      <c r="A51" s="1">
        <v>44986</v>
      </c>
      <c r="B51" t="s">
        <v>32</v>
      </c>
      <c r="C51">
        <v>10515</v>
      </c>
      <c r="D51">
        <v>106</v>
      </c>
      <c r="E51">
        <v>65</v>
      </c>
      <c r="F51">
        <v>65</v>
      </c>
      <c r="G51">
        <v>69</v>
      </c>
      <c r="H51">
        <v>62</v>
      </c>
      <c r="I51">
        <v>66</v>
      </c>
      <c r="J51">
        <v>65</v>
      </c>
      <c r="K51">
        <v>39</v>
      </c>
      <c r="L51">
        <v>67</v>
      </c>
      <c r="M51">
        <v>56</v>
      </c>
      <c r="N51">
        <v>48</v>
      </c>
      <c r="O51">
        <v>48</v>
      </c>
      <c r="P51">
        <v>28</v>
      </c>
      <c r="Q51">
        <v>78</v>
      </c>
      <c r="R51" t="s">
        <v>204</v>
      </c>
      <c r="S51" t="s">
        <v>82</v>
      </c>
    </row>
    <row r="52" spans="1:19" x14ac:dyDescent="0.25">
      <c r="A52" s="1">
        <v>44986</v>
      </c>
      <c r="B52" t="s">
        <v>6</v>
      </c>
      <c r="C52">
        <v>2039</v>
      </c>
      <c r="D52">
        <v>27</v>
      </c>
      <c r="E52">
        <v>24</v>
      </c>
      <c r="F52">
        <v>27</v>
      </c>
      <c r="G52">
        <v>25</v>
      </c>
      <c r="H52">
        <v>27</v>
      </c>
      <c r="I52">
        <v>23</v>
      </c>
      <c r="J52">
        <v>27</v>
      </c>
      <c r="K52">
        <v>21</v>
      </c>
      <c r="L52">
        <v>6</v>
      </c>
      <c r="M52">
        <v>25</v>
      </c>
      <c r="N52">
        <v>26</v>
      </c>
      <c r="O52">
        <v>25</v>
      </c>
      <c r="P52">
        <v>17</v>
      </c>
      <c r="Q52">
        <v>10</v>
      </c>
      <c r="R52" t="s">
        <v>61</v>
      </c>
      <c r="S52" t="s">
        <v>84</v>
      </c>
    </row>
    <row r="53" spans="1:19" x14ac:dyDescent="0.25">
      <c r="A53" s="1">
        <v>44986</v>
      </c>
      <c r="B53" t="s">
        <v>7</v>
      </c>
      <c r="C53">
        <v>16038</v>
      </c>
      <c r="D53">
        <v>156</v>
      </c>
      <c r="E53">
        <v>137</v>
      </c>
      <c r="F53">
        <v>139</v>
      </c>
      <c r="G53">
        <v>134</v>
      </c>
      <c r="H53">
        <v>137</v>
      </c>
      <c r="I53">
        <v>119</v>
      </c>
      <c r="J53">
        <v>139</v>
      </c>
      <c r="K53">
        <v>108</v>
      </c>
      <c r="L53">
        <v>48</v>
      </c>
      <c r="M53">
        <v>137</v>
      </c>
      <c r="N53">
        <v>127</v>
      </c>
      <c r="O53">
        <v>124</v>
      </c>
      <c r="P53">
        <v>98</v>
      </c>
      <c r="Q53">
        <v>58</v>
      </c>
      <c r="R53" t="s">
        <v>75</v>
      </c>
      <c r="S53" t="s">
        <v>88</v>
      </c>
    </row>
    <row r="54" spans="1:19" x14ac:dyDescent="0.25">
      <c r="A54" s="1">
        <v>44986</v>
      </c>
      <c r="B54" t="s">
        <v>8</v>
      </c>
      <c r="C54">
        <v>7218</v>
      </c>
      <c r="D54">
        <v>76</v>
      </c>
      <c r="E54">
        <v>75</v>
      </c>
      <c r="F54">
        <v>69</v>
      </c>
      <c r="G54">
        <v>64</v>
      </c>
      <c r="H54">
        <v>74</v>
      </c>
      <c r="I54">
        <v>64</v>
      </c>
      <c r="J54">
        <v>70</v>
      </c>
      <c r="K54">
        <v>54</v>
      </c>
      <c r="L54">
        <v>22</v>
      </c>
      <c r="M54">
        <v>70</v>
      </c>
      <c r="N54">
        <v>65</v>
      </c>
      <c r="O54">
        <v>64</v>
      </c>
      <c r="P54">
        <v>52</v>
      </c>
      <c r="Q54">
        <v>24</v>
      </c>
      <c r="R54" t="s">
        <v>73</v>
      </c>
      <c r="S54" t="s">
        <v>88</v>
      </c>
    </row>
    <row r="55" spans="1:19" x14ac:dyDescent="0.25">
      <c r="A55" s="1">
        <v>44986</v>
      </c>
      <c r="B55" t="s">
        <v>52</v>
      </c>
      <c r="C55">
        <v>15076</v>
      </c>
      <c r="D55">
        <v>141</v>
      </c>
      <c r="E55">
        <v>104</v>
      </c>
      <c r="F55">
        <v>106</v>
      </c>
      <c r="G55">
        <v>69</v>
      </c>
      <c r="H55">
        <v>104</v>
      </c>
      <c r="I55">
        <v>88</v>
      </c>
      <c r="J55">
        <v>95</v>
      </c>
      <c r="K55">
        <v>51</v>
      </c>
      <c r="L55">
        <v>90</v>
      </c>
      <c r="M55">
        <v>66</v>
      </c>
      <c r="N55">
        <v>17</v>
      </c>
      <c r="O55">
        <v>15</v>
      </c>
      <c r="P55">
        <v>7</v>
      </c>
      <c r="Q55">
        <v>134</v>
      </c>
      <c r="R55" t="s">
        <v>210</v>
      </c>
      <c r="S55" t="s">
        <v>80</v>
      </c>
    </row>
    <row r="56" spans="1:19" x14ac:dyDescent="0.25">
      <c r="A56" s="1">
        <v>44986</v>
      </c>
      <c r="B56" t="s">
        <v>9</v>
      </c>
      <c r="C56">
        <v>6804</v>
      </c>
      <c r="D56">
        <v>56</v>
      </c>
      <c r="E56">
        <v>35</v>
      </c>
      <c r="F56">
        <v>42</v>
      </c>
      <c r="G56">
        <v>41</v>
      </c>
      <c r="H56">
        <v>46</v>
      </c>
      <c r="I56">
        <v>39</v>
      </c>
      <c r="J56">
        <v>43</v>
      </c>
      <c r="K56">
        <v>26</v>
      </c>
      <c r="L56">
        <v>30</v>
      </c>
      <c r="M56">
        <v>26</v>
      </c>
      <c r="N56">
        <v>19</v>
      </c>
      <c r="O56">
        <v>16</v>
      </c>
      <c r="P56">
        <v>13</v>
      </c>
      <c r="Q56">
        <v>43</v>
      </c>
      <c r="R56" t="s">
        <v>48</v>
      </c>
      <c r="S56" t="s">
        <v>78</v>
      </c>
    </row>
    <row r="57" spans="1:19" x14ac:dyDescent="0.25">
      <c r="A57" s="1">
        <v>44986</v>
      </c>
      <c r="B57" t="s">
        <v>10</v>
      </c>
      <c r="C57">
        <v>6389</v>
      </c>
      <c r="D57">
        <v>92</v>
      </c>
      <c r="E57">
        <v>78</v>
      </c>
      <c r="F57">
        <v>61</v>
      </c>
      <c r="G57">
        <v>62</v>
      </c>
      <c r="H57">
        <v>72</v>
      </c>
      <c r="I57">
        <v>60</v>
      </c>
      <c r="J57">
        <v>71</v>
      </c>
      <c r="K57">
        <v>47</v>
      </c>
      <c r="L57">
        <v>45</v>
      </c>
      <c r="M57">
        <v>77</v>
      </c>
      <c r="N57">
        <v>57</v>
      </c>
      <c r="O57">
        <v>55</v>
      </c>
      <c r="P57">
        <v>36</v>
      </c>
      <c r="Q57">
        <v>56</v>
      </c>
      <c r="R57" t="s">
        <v>69</v>
      </c>
      <c r="S57" t="s">
        <v>86</v>
      </c>
    </row>
    <row r="58" spans="1:19" x14ac:dyDescent="0.25">
      <c r="A58" s="1">
        <v>44986</v>
      </c>
      <c r="B58" t="s">
        <v>11</v>
      </c>
      <c r="C58">
        <v>5102</v>
      </c>
      <c r="D58">
        <v>54</v>
      </c>
      <c r="E58">
        <v>32</v>
      </c>
      <c r="F58">
        <v>35</v>
      </c>
      <c r="G58">
        <v>37</v>
      </c>
      <c r="H58">
        <v>30</v>
      </c>
      <c r="I58">
        <v>32</v>
      </c>
      <c r="J58">
        <v>34</v>
      </c>
      <c r="K58">
        <v>20</v>
      </c>
      <c r="L58">
        <v>34</v>
      </c>
      <c r="M58">
        <v>32</v>
      </c>
      <c r="N58">
        <v>14</v>
      </c>
      <c r="O58">
        <v>14</v>
      </c>
      <c r="P58">
        <v>12</v>
      </c>
      <c r="Q58">
        <v>42</v>
      </c>
      <c r="R58" t="s">
        <v>58</v>
      </c>
      <c r="S58" t="s">
        <v>82</v>
      </c>
    </row>
    <row r="59" spans="1:19" x14ac:dyDescent="0.25">
      <c r="A59" s="1">
        <v>44986</v>
      </c>
      <c r="B59" t="s">
        <v>12</v>
      </c>
      <c r="C59">
        <v>16053</v>
      </c>
      <c r="D59">
        <v>205</v>
      </c>
      <c r="E59">
        <v>167</v>
      </c>
      <c r="F59">
        <v>158</v>
      </c>
      <c r="G59">
        <v>168</v>
      </c>
      <c r="H59">
        <v>161</v>
      </c>
      <c r="I59">
        <v>142</v>
      </c>
      <c r="J59">
        <v>204</v>
      </c>
      <c r="K59">
        <v>110</v>
      </c>
      <c r="L59">
        <v>95</v>
      </c>
      <c r="M59">
        <v>143</v>
      </c>
      <c r="N59">
        <v>119</v>
      </c>
      <c r="O59">
        <v>135</v>
      </c>
      <c r="P59">
        <v>62</v>
      </c>
      <c r="Q59">
        <v>143</v>
      </c>
      <c r="R59" t="s">
        <v>66</v>
      </c>
      <c r="S59" t="s">
        <v>86</v>
      </c>
    </row>
    <row r="60" spans="1:19" x14ac:dyDescent="0.25">
      <c r="A60" s="1">
        <v>44986</v>
      </c>
      <c r="B60" t="s">
        <v>31</v>
      </c>
      <c r="C60">
        <v>8314</v>
      </c>
      <c r="D60">
        <v>50</v>
      </c>
      <c r="E60">
        <v>43</v>
      </c>
      <c r="F60">
        <v>44</v>
      </c>
      <c r="G60">
        <v>46</v>
      </c>
      <c r="H60">
        <v>46</v>
      </c>
      <c r="I60">
        <v>41</v>
      </c>
      <c r="J60">
        <v>44</v>
      </c>
      <c r="K60">
        <v>33</v>
      </c>
      <c r="L60">
        <v>17</v>
      </c>
      <c r="M60">
        <v>44</v>
      </c>
      <c r="N60">
        <v>31</v>
      </c>
      <c r="O60">
        <v>32</v>
      </c>
      <c r="P60">
        <v>27</v>
      </c>
      <c r="Q60">
        <v>23</v>
      </c>
      <c r="R60" t="s">
        <v>49</v>
      </c>
      <c r="S60" t="s">
        <v>78</v>
      </c>
    </row>
    <row r="61" spans="1:19" x14ac:dyDescent="0.25">
      <c r="A61" s="1">
        <v>44986</v>
      </c>
      <c r="B61" t="s">
        <v>13</v>
      </c>
      <c r="C61">
        <v>6746</v>
      </c>
      <c r="D61">
        <v>76</v>
      </c>
      <c r="E61">
        <v>67</v>
      </c>
      <c r="F61">
        <v>65</v>
      </c>
      <c r="G61">
        <v>65</v>
      </c>
      <c r="H61">
        <v>69</v>
      </c>
      <c r="I61">
        <v>50</v>
      </c>
      <c r="J61">
        <v>50</v>
      </c>
      <c r="K61">
        <v>42</v>
      </c>
      <c r="L61">
        <v>34</v>
      </c>
      <c r="M61">
        <v>66</v>
      </c>
      <c r="N61">
        <v>64</v>
      </c>
      <c r="O61">
        <v>64</v>
      </c>
      <c r="P61">
        <v>37</v>
      </c>
      <c r="Q61">
        <v>39</v>
      </c>
      <c r="R61" t="s">
        <v>60</v>
      </c>
      <c r="S61" t="s">
        <v>84</v>
      </c>
    </row>
    <row r="62" spans="1:19" x14ac:dyDescent="0.25">
      <c r="A62" s="1">
        <v>44986</v>
      </c>
      <c r="B62" t="s">
        <v>14</v>
      </c>
      <c r="C62">
        <v>5705</v>
      </c>
      <c r="D62">
        <v>75</v>
      </c>
      <c r="E62">
        <v>59</v>
      </c>
      <c r="F62">
        <v>60</v>
      </c>
      <c r="G62">
        <v>61</v>
      </c>
      <c r="H62">
        <v>65</v>
      </c>
      <c r="I62">
        <v>56</v>
      </c>
      <c r="J62">
        <v>58</v>
      </c>
      <c r="K62">
        <v>47</v>
      </c>
      <c r="L62">
        <v>28</v>
      </c>
      <c r="M62">
        <v>73</v>
      </c>
      <c r="N62">
        <v>45</v>
      </c>
      <c r="O62">
        <v>53</v>
      </c>
      <c r="P62">
        <v>34</v>
      </c>
      <c r="Q62">
        <v>41</v>
      </c>
      <c r="R62" t="s">
        <v>63</v>
      </c>
      <c r="S62" t="s">
        <v>84</v>
      </c>
    </row>
    <row r="63" spans="1:19" x14ac:dyDescent="0.25">
      <c r="A63" s="1">
        <v>44986</v>
      </c>
      <c r="B63" t="s">
        <v>15</v>
      </c>
      <c r="C63">
        <v>7453</v>
      </c>
      <c r="D63">
        <v>50</v>
      </c>
      <c r="E63">
        <v>45</v>
      </c>
      <c r="F63">
        <v>42</v>
      </c>
      <c r="G63">
        <v>40</v>
      </c>
      <c r="H63">
        <v>49</v>
      </c>
      <c r="I63">
        <v>30</v>
      </c>
      <c r="J63">
        <v>35</v>
      </c>
      <c r="K63">
        <v>26</v>
      </c>
      <c r="L63">
        <v>24</v>
      </c>
      <c r="M63">
        <v>48</v>
      </c>
      <c r="N63">
        <v>48</v>
      </c>
      <c r="O63">
        <v>47</v>
      </c>
      <c r="P63">
        <v>24</v>
      </c>
      <c r="Q63">
        <v>26</v>
      </c>
      <c r="R63" t="s">
        <v>40</v>
      </c>
      <c r="S63" t="s">
        <v>76</v>
      </c>
    </row>
    <row r="64" spans="1:19" x14ac:dyDescent="0.25">
      <c r="A64" s="1">
        <v>44986</v>
      </c>
      <c r="B64" t="s">
        <v>16</v>
      </c>
      <c r="C64">
        <v>13199</v>
      </c>
      <c r="D64">
        <v>179</v>
      </c>
      <c r="E64">
        <v>143</v>
      </c>
      <c r="F64">
        <v>139</v>
      </c>
      <c r="G64">
        <v>131</v>
      </c>
      <c r="H64">
        <v>139</v>
      </c>
      <c r="I64">
        <v>122</v>
      </c>
      <c r="J64">
        <v>137</v>
      </c>
      <c r="K64">
        <v>108</v>
      </c>
      <c r="L64">
        <v>71</v>
      </c>
      <c r="M64">
        <v>137</v>
      </c>
      <c r="N64">
        <v>124</v>
      </c>
      <c r="O64">
        <v>124</v>
      </c>
      <c r="P64">
        <v>108</v>
      </c>
      <c r="Q64">
        <v>71</v>
      </c>
      <c r="R64" t="s">
        <v>47</v>
      </c>
      <c r="S64" t="s">
        <v>78</v>
      </c>
    </row>
    <row r="65" spans="1:19" x14ac:dyDescent="0.25">
      <c r="A65" s="1">
        <v>44986</v>
      </c>
      <c r="B65" t="s">
        <v>38</v>
      </c>
      <c r="C65">
        <v>4972</v>
      </c>
      <c r="D65">
        <v>52</v>
      </c>
      <c r="E65">
        <v>45</v>
      </c>
      <c r="F65">
        <v>45</v>
      </c>
      <c r="G65">
        <v>35</v>
      </c>
      <c r="H65">
        <v>44</v>
      </c>
      <c r="I65">
        <v>39</v>
      </c>
      <c r="J65">
        <v>39</v>
      </c>
      <c r="K65">
        <v>30</v>
      </c>
      <c r="L65">
        <v>22</v>
      </c>
      <c r="M65">
        <v>49</v>
      </c>
      <c r="N65">
        <v>35</v>
      </c>
      <c r="O65">
        <v>7</v>
      </c>
      <c r="P65">
        <v>5</v>
      </c>
      <c r="Q65">
        <v>47</v>
      </c>
      <c r="R65" t="s">
        <v>211</v>
      </c>
      <c r="S65" t="s">
        <v>76</v>
      </c>
    </row>
    <row r="66" spans="1:19" x14ac:dyDescent="0.25">
      <c r="A66" s="1">
        <v>44986</v>
      </c>
      <c r="B66" t="s">
        <v>17</v>
      </c>
      <c r="C66">
        <v>9082</v>
      </c>
      <c r="D66">
        <v>122</v>
      </c>
      <c r="E66">
        <v>97</v>
      </c>
      <c r="F66">
        <v>95</v>
      </c>
      <c r="G66">
        <v>98</v>
      </c>
      <c r="H66">
        <v>99</v>
      </c>
      <c r="I66">
        <v>82</v>
      </c>
      <c r="J66">
        <v>94</v>
      </c>
      <c r="K66">
        <v>69</v>
      </c>
      <c r="L66">
        <v>53</v>
      </c>
      <c r="M66">
        <v>84</v>
      </c>
      <c r="N66">
        <v>85</v>
      </c>
      <c r="O66">
        <v>88</v>
      </c>
      <c r="P66">
        <v>53</v>
      </c>
      <c r="Q66">
        <v>69</v>
      </c>
      <c r="R66" t="s">
        <v>70</v>
      </c>
      <c r="S66" t="s">
        <v>86</v>
      </c>
    </row>
    <row r="67" spans="1:19" x14ac:dyDescent="0.25">
      <c r="A67" s="1">
        <v>44986</v>
      </c>
      <c r="B67" t="s">
        <v>18</v>
      </c>
      <c r="C67">
        <v>7987</v>
      </c>
      <c r="D67">
        <v>105</v>
      </c>
      <c r="E67">
        <v>74</v>
      </c>
      <c r="F67">
        <v>79</v>
      </c>
      <c r="G67">
        <v>82</v>
      </c>
      <c r="H67">
        <v>79</v>
      </c>
      <c r="I67">
        <v>62</v>
      </c>
      <c r="J67">
        <v>79</v>
      </c>
      <c r="K67">
        <v>51</v>
      </c>
      <c r="L67">
        <v>54</v>
      </c>
      <c r="M67">
        <v>54</v>
      </c>
      <c r="N67">
        <v>57</v>
      </c>
      <c r="O67">
        <v>62</v>
      </c>
      <c r="P67">
        <v>37</v>
      </c>
      <c r="Q67">
        <v>68</v>
      </c>
      <c r="R67" t="s">
        <v>57</v>
      </c>
      <c r="S67" t="s">
        <v>82</v>
      </c>
    </row>
    <row r="68" spans="1:19" x14ac:dyDescent="0.25">
      <c r="A68" s="1">
        <v>44986</v>
      </c>
      <c r="B68" t="s">
        <v>19</v>
      </c>
      <c r="C68">
        <v>8598</v>
      </c>
      <c r="D68">
        <v>96</v>
      </c>
      <c r="E68">
        <v>63</v>
      </c>
      <c r="F68">
        <v>53</v>
      </c>
      <c r="G68">
        <v>57</v>
      </c>
      <c r="H68">
        <v>55</v>
      </c>
      <c r="I68">
        <v>37</v>
      </c>
      <c r="J68">
        <v>46</v>
      </c>
      <c r="K68">
        <v>29</v>
      </c>
      <c r="L68">
        <v>67</v>
      </c>
      <c r="M68">
        <v>62</v>
      </c>
      <c r="N68">
        <v>44</v>
      </c>
      <c r="O68">
        <v>46</v>
      </c>
      <c r="P68">
        <v>23</v>
      </c>
      <c r="Q68">
        <v>73</v>
      </c>
      <c r="R68" t="s">
        <v>37</v>
      </c>
      <c r="S68" t="s">
        <v>76</v>
      </c>
    </row>
    <row r="69" spans="1:19" x14ac:dyDescent="0.25">
      <c r="A69" s="1">
        <v>44986</v>
      </c>
      <c r="B69" t="s">
        <v>20</v>
      </c>
      <c r="C69">
        <v>14896</v>
      </c>
      <c r="D69">
        <v>197</v>
      </c>
      <c r="E69">
        <v>165</v>
      </c>
      <c r="F69">
        <v>160</v>
      </c>
      <c r="G69">
        <v>168</v>
      </c>
      <c r="H69">
        <v>159</v>
      </c>
      <c r="I69">
        <v>156</v>
      </c>
      <c r="J69">
        <v>168</v>
      </c>
      <c r="K69">
        <v>143</v>
      </c>
      <c r="L69">
        <v>54</v>
      </c>
      <c r="M69">
        <v>141</v>
      </c>
      <c r="N69">
        <v>144</v>
      </c>
      <c r="O69">
        <v>140</v>
      </c>
      <c r="P69">
        <v>109</v>
      </c>
      <c r="Q69">
        <v>88</v>
      </c>
      <c r="R69" t="s">
        <v>64</v>
      </c>
      <c r="S69" t="s">
        <v>84</v>
      </c>
    </row>
    <row r="70" spans="1:19" x14ac:dyDescent="0.25">
      <c r="A70" s="1">
        <v>44986</v>
      </c>
      <c r="B70" t="s">
        <v>21</v>
      </c>
      <c r="C70">
        <v>6371</v>
      </c>
      <c r="D70">
        <v>33</v>
      </c>
      <c r="E70">
        <v>31</v>
      </c>
      <c r="F70">
        <v>30</v>
      </c>
      <c r="G70">
        <v>31</v>
      </c>
      <c r="H70">
        <v>31</v>
      </c>
      <c r="I70">
        <v>30</v>
      </c>
      <c r="J70">
        <v>30</v>
      </c>
      <c r="K70">
        <v>29</v>
      </c>
      <c r="L70">
        <v>4</v>
      </c>
      <c r="M70">
        <v>32</v>
      </c>
      <c r="N70">
        <v>31</v>
      </c>
      <c r="O70">
        <v>30</v>
      </c>
      <c r="P70">
        <v>28</v>
      </c>
      <c r="Q70">
        <v>5</v>
      </c>
      <c r="R70" t="s">
        <v>74</v>
      </c>
      <c r="S70" t="s">
        <v>88</v>
      </c>
    </row>
    <row r="71" spans="1:19" x14ac:dyDescent="0.25">
      <c r="A71" s="1">
        <v>44986</v>
      </c>
      <c r="B71" t="s">
        <v>22</v>
      </c>
      <c r="C71">
        <v>4392</v>
      </c>
      <c r="D71">
        <v>25</v>
      </c>
      <c r="E71">
        <v>25</v>
      </c>
      <c r="F71">
        <v>25</v>
      </c>
      <c r="G71">
        <v>24</v>
      </c>
      <c r="H71">
        <v>25</v>
      </c>
      <c r="I71">
        <v>23</v>
      </c>
      <c r="J71">
        <v>22</v>
      </c>
      <c r="K71">
        <v>22</v>
      </c>
      <c r="L71">
        <v>3</v>
      </c>
      <c r="M71">
        <v>22</v>
      </c>
      <c r="N71">
        <v>23</v>
      </c>
      <c r="O71">
        <v>23</v>
      </c>
      <c r="P71">
        <v>20</v>
      </c>
      <c r="Q71">
        <v>5</v>
      </c>
      <c r="R71" t="s">
        <v>42</v>
      </c>
      <c r="S71" t="s">
        <v>76</v>
      </c>
    </row>
    <row r="72" spans="1:19" x14ac:dyDescent="0.25">
      <c r="A72" s="1">
        <v>44986</v>
      </c>
      <c r="B72" t="s">
        <v>23</v>
      </c>
      <c r="C72">
        <v>7105</v>
      </c>
      <c r="D72">
        <v>53</v>
      </c>
      <c r="E72">
        <v>38</v>
      </c>
      <c r="F72">
        <v>39</v>
      </c>
      <c r="G72">
        <v>39</v>
      </c>
      <c r="H72">
        <v>33</v>
      </c>
      <c r="I72">
        <v>32</v>
      </c>
      <c r="J72">
        <v>35</v>
      </c>
      <c r="K72">
        <v>23</v>
      </c>
      <c r="L72">
        <v>30</v>
      </c>
      <c r="M72">
        <v>23</v>
      </c>
      <c r="N72">
        <v>30</v>
      </c>
      <c r="O72">
        <v>29</v>
      </c>
      <c r="P72">
        <v>12</v>
      </c>
      <c r="Q72">
        <v>41</v>
      </c>
      <c r="R72" t="s">
        <v>55</v>
      </c>
      <c r="S72" t="s">
        <v>82</v>
      </c>
    </row>
    <row r="73" spans="1:19" x14ac:dyDescent="0.25">
      <c r="A73" s="1">
        <v>44986</v>
      </c>
      <c r="B73" t="s">
        <v>24</v>
      </c>
      <c r="C73">
        <v>3863</v>
      </c>
      <c r="D73">
        <v>45</v>
      </c>
      <c r="E73">
        <v>32</v>
      </c>
      <c r="F73">
        <v>32</v>
      </c>
      <c r="G73">
        <v>36</v>
      </c>
      <c r="H73">
        <v>33</v>
      </c>
      <c r="I73">
        <v>26</v>
      </c>
      <c r="J73">
        <v>34</v>
      </c>
      <c r="K73">
        <v>18</v>
      </c>
      <c r="L73">
        <v>27</v>
      </c>
      <c r="M73">
        <v>31</v>
      </c>
      <c r="N73">
        <v>24</v>
      </c>
      <c r="O73">
        <v>23</v>
      </c>
      <c r="P73">
        <v>13</v>
      </c>
      <c r="Q73">
        <v>32</v>
      </c>
      <c r="R73" t="s">
        <v>36</v>
      </c>
      <c r="S73" t="s">
        <v>76</v>
      </c>
    </row>
    <row r="74" spans="1:19" x14ac:dyDescent="0.25">
      <c r="A74" s="1">
        <v>44986</v>
      </c>
      <c r="B74" t="s">
        <v>25</v>
      </c>
      <c r="C74">
        <v>3966</v>
      </c>
      <c r="D74">
        <v>52</v>
      </c>
      <c r="E74">
        <v>49</v>
      </c>
      <c r="F74">
        <v>46</v>
      </c>
      <c r="G74">
        <v>47</v>
      </c>
      <c r="H74">
        <v>50</v>
      </c>
      <c r="I74">
        <v>39</v>
      </c>
      <c r="J74">
        <v>42</v>
      </c>
      <c r="K74">
        <v>34</v>
      </c>
      <c r="L74">
        <v>18</v>
      </c>
      <c r="M74">
        <v>43</v>
      </c>
      <c r="N74">
        <v>40</v>
      </c>
      <c r="O74">
        <v>42</v>
      </c>
      <c r="P74">
        <v>21</v>
      </c>
      <c r="Q74">
        <v>31</v>
      </c>
      <c r="R74" t="s">
        <v>62</v>
      </c>
      <c r="S74" t="s">
        <v>84</v>
      </c>
    </row>
    <row r="75" spans="1:19" x14ac:dyDescent="0.25">
      <c r="A75" s="1">
        <v>44986</v>
      </c>
      <c r="B75" t="s">
        <v>26</v>
      </c>
      <c r="C75">
        <v>3471</v>
      </c>
      <c r="D75">
        <v>25</v>
      </c>
      <c r="E75">
        <v>20</v>
      </c>
      <c r="F75">
        <v>23</v>
      </c>
      <c r="G75">
        <v>22</v>
      </c>
      <c r="H75">
        <v>23</v>
      </c>
      <c r="I75">
        <v>21</v>
      </c>
      <c r="J75">
        <v>23</v>
      </c>
      <c r="K75">
        <v>18</v>
      </c>
      <c r="L75">
        <v>7</v>
      </c>
      <c r="M75">
        <v>24</v>
      </c>
      <c r="N75">
        <v>15</v>
      </c>
      <c r="O75">
        <v>18</v>
      </c>
      <c r="P75">
        <v>12</v>
      </c>
      <c r="Q75">
        <v>13</v>
      </c>
      <c r="R75" t="s">
        <v>65</v>
      </c>
      <c r="S75" t="s">
        <v>84</v>
      </c>
    </row>
    <row r="76" spans="1:19" x14ac:dyDescent="0.25">
      <c r="A76" s="1">
        <v>44986</v>
      </c>
      <c r="B76" t="s">
        <v>27</v>
      </c>
      <c r="C76">
        <v>2815</v>
      </c>
      <c r="D76">
        <v>25</v>
      </c>
      <c r="E76">
        <v>18</v>
      </c>
      <c r="F76">
        <v>17</v>
      </c>
      <c r="G76">
        <v>20</v>
      </c>
      <c r="H76">
        <v>18</v>
      </c>
      <c r="I76">
        <v>16</v>
      </c>
      <c r="J76">
        <v>21</v>
      </c>
      <c r="K76">
        <v>11</v>
      </c>
      <c r="L76">
        <v>14</v>
      </c>
      <c r="M76">
        <v>17</v>
      </c>
      <c r="N76">
        <v>14</v>
      </c>
      <c r="O76">
        <v>14</v>
      </c>
      <c r="P76">
        <v>11</v>
      </c>
      <c r="Q76">
        <v>14</v>
      </c>
      <c r="R76" t="s">
        <v>67</v>
      </c>
      <c r="S76" t="s">
        <v>86</v>
      </c>
    </row>
    <row r="77" spans="1:19" x14ac:dyDescent="0.25">
      <c r="A77" s="1">
        <v>44986</v>
      </c>
      <c r="B77" t="s">
        <v>30</v>
      </c>
      <c r="C77">
        <v>3480</v>
      </c>
      <c r="D77">
        <v>15</v>
      </c>
      <c r="E77">
        <v>14</v>
      </c>
      <c r="F77">
        <v>12</v>
      </c>
      <c r="G77">
        <v>14</v>
      </c>
      <c r="H77">
        <v>14</v>
      </c>
      <c r="I77">
        <v>11</v>
      </c>
      <c r="J77">
        <v>12</v>
      </c>
      <c r="K77">
        <v>10</v>
      </c>
      <c r="L77">
        <v>5</v>
      </c>
      <c r="M77">
        <v>11</v>
      </c>
      <c r="N77">
        <v>11</v>
      </c>
      <c r="O77">
        <v>11</v>
      </c>
      <c r="P77">
        <v>8</v>
      </c>
      <c r="Q77">
        <v>7</v>
      </c>
      <c r="R77" t="s">
        <v>56</v>
      </c>
      <c r="S77" t="s">
        <v>82</v>
      </c>
    </row>
    <row r="78" spans="1:19" x14ac:dyDescent="0.25">
      <c r="A78" s="1">
        <v>44986</v>
      </c>
      <c r="B78" t="s">
        <v>28</v>
      </c>
      <c r="C78">
        <v>9670</v>
      </c>
      <c r="D78">
        <v>101</v>
      </c>
      <c r="E78">
        <v>86</v>
      </c>
      <c r="F78">
        <v>81</v>
      </c>
      <c r="G78">
        <v>84</v>
      </c>
      <c r="H78">
        <v>82</v>
      </c>
      <c r="I78">
        <v>76</v>
      </c>
      <c r="J78">
        <v>81</v>
      </c>
      <c r="K78">
        <v>70</v>
      </c>
      <c r="L78">
        <v>31</v>
      </c>
      <c r="M78">
        <v>91</v>
      </c>
      <c r="N78">
        <v>70</v>
      </c>
      <c r="O78">
        <v>71</v>
      </c>
      <c r="P78">
        <v>65</v>
      </c>
      <c r="Q78">
        <v>36</v>
      </c>
      <c r="R78" t="s">
        <v>46</v>
      </c>
      <c r="S78" t="s">
        <v>78</v>
      </c>
    </row>
    <row r="79" spans="1:19" x14ac:dyDescent="0.25">
      <c r="A79" s="1">
        <v>44986</v>
      </c>
      <c r="B79" t="s">
        <v>29</v>
      </c>
      <c r="C79">
        <v>6587</v>
      </c>
      <c r="D79">
        <v>87</v>
      </c>
      <c r="E79">
        <v>58</v>
      </c>
      <c r="F79">
        <v>62</v>
      </c>
      <c r="G79">
        <v>62</v>
      </c>
      <c r="H79">
        <v>64</v>
      </c>
      <c r="I79">
        <v>54</v>
      </c>
      <c r="J79">
        <v>67</v>
      </c>
      <c r="K79">
        <v>34</v>
      </c>
      <c r="L79">
        <v>53</v>
      </c>
      <c r="M79">
        <v>68</v>
      </c>
      <c r="N79">
        <v>43</v>
      </c>
      <c r="O79">
        <v>42</v>
      </c>
      <c r="P79">
        <v>21</v>
      </c>
      <c r="Q79">
        <v>66</v>
      </c>
      <c r="R79" t="s">
        <v>41</v>
      </c>
      <c r="S79" t="s">
        <v>76</v>
      </c>
    </row>
    <row r="80" spans="1:19" x14ac:dyDescent="0.25">
      <c r="A80" s="1">
        <v>44958</v>
      </c>
      <c r="B80" t="s">
        <v>35</v>
      </c>
      <c r="C80">
        <v>8152</v>
      </c>
      <c r="D80">
        <v>90</v>
      </c>
      <c r="E80">
        <v>52</v>
      </c>
      <c r="F80">
        <v>55</v>
      </c>
      <c r="G80">
        <v>60</v>
      </c>
      <c r="H80">
        <v>51</v>
      </c>
      <c r="I80">
        <v>44</v>
      </c>
      <c r="J80">
        <v>52</v>
      </c>
      <c r="K80">
        <v>29</v>
      </c>
      <c r="L80">
        <v>61</v>
      </c>
      <c r="M80">
        <v>51</v>
      </c>
      <c r="N80">
        <v>20</v>
      </c>
      <c r="O80">
        <v>22</v>
      </c>
      <c r="P80">
        <v>10</v>
      </c>
      <c r="Q80">
        <v>80</v>
      </c>
      <c r="R80" t="s">
        <v>213</v>
      </c>
      <c r="S80" t="s">
        <v>86</v>
      </c>
    </row>
    <row r="81" spans="1:19" x14ac:dyDescent="0.25">
      <c r="A81" s="1">
        <v>44958</v>
      </c>
      <c r="B81" t="s">
        <v>44</v>
      </c>
      <c r="C81">
        <v>15973</v>
      </c>
      <c r="D81">
        <v>128</v>
      </c>
      <c r="E81">
        <v>81</v>
      </c>
      <c r="F81">
        <v>66</v>
      </c>
      <c r="G81">
        <v>45</v>
      </c>
      <c r="H81">
        <v>75</v>
      </c>
      <c r="I81">
        <v>73</v>
      </c>
      <c r="J81">
        <v>72</v>
      </c>
      <c r="K81">
        <v>24</v>
      </c>
      <c r="L81">
        <v>104</v>
      </c>
      <c r="M81">
        <v>88</v>
      </c>
      <c r="N81">
        <v>4</v>
      </c>
      <c r="O81">
        <v>7</v>
      </c>
      <c r="P81">
        <v>2</v>
      </c>
      <c r="Q81">
        <v>126</v>
      </c>
      <c r="R81" t="s">
        <v>45</v>
      </c>
      <c r="S81" t="s">
        <v>78</v>
      </c>
    </row>
    <row r="82" spans="1:19" x14ac:dyDescent="0.25">
      <c r="A82" s="1">
        <v>44958</v>
      </c>
      <c r="B82" t="s">
        <v>34</v>
      </c>
      <c r="C82">
        <v>9539</v>
      </c>
      <c r="D82">
        <v>58</v>
      </c>
      <c r="E82">
        <v>56</v>
      </c>
      <c r="F82">
        <v>53</v>
      </c>
      <c r="G82">
        <v>52</v>
      </c>
      <c r="H82">
        <v>53</v>
      </c>
      <c r="I82">
        <v>48</v>
      </c>
      <c r="J82">
        <v>50</v>
      </c>
      <c r="K82">
        <v>44</v>
      </c>
      <c r="L82">
        <v>14</v>
      </c>
      <c r="M82">
        <v>52</v>
      </c>
      <c r="N82">
        <v>48</v>
      </c>
      <c r="O82">
        <v>46</v>
      </c>
      <c r="P82">
        <v>40</v>
      </c>
      <c r="Q82">
        <v>18</v>
      </c>
      <c r="R82" t="s">
        <v>214</v>
      </c>
      <c r="S82" t="s">
        <v>76</v>
      </c>
    </row>
    <row r="83" spans="1:19" x14ac:dyDescent="0.25">
      <c r="A83" s="1">
        <v>44958</v>
      </c>
      <c r="B83" t="s">
        <v>2</v>
      </c>
      <c r="C83">
        <v>7021</v>
      </c>
      <c r="D83">
        <v>63</v>
      </c>
      <c r="E83">
        <v>54</v>
      </c>
      <c r="F83">
        <v>47</v>
      </c>
      <c r="G83">
        <v>47</v>
      </c>
      <c r="H83">
        <v>51</v>
      </c>
      <c r="I83">
        <v>37</v>
      </c>
      <c r="J83">
        <v>49</v>
      </c>
      <c r="K83">
        <v>34</v>
      </c>
      <c r="L83">
        <v>29</v>
      </c>
      <c r="M83">
        <v>47</v>
      </c>
      <c r="N83">
        <v>45</v>
      </c>
      <c r="O83">
        <v>46</v>
      </c>
      <c r="P83">
        <v>34</v>
      </c>
      <c r="Q83">
        <v>29</v>
      </c>
      <c r="R83" t="s">
        <v>71</v>
      </c>
      <c r="S83" t="s">
        <v>88</v>
      </c>
    </row>
    <row r="84" spans="1:19" x14ac:dyDescent="0.25">
      <c r="A84" s="1">
        <v>44958</v>
      </c>
      <c r="B84" t="s">
        <v>33</v>
      </c>
      <c r="C84">
        <v>9798</v>
      </c>
      <c r="D84">
        <v>167</v>
      </c>
      <c r="E84">
        <v>146</v>
      </c>
      <c r="F84">
        <v>147</v>
      </c>
      <c r="G84">
        <v>142</v>
      </c>
      <c r="H84">
        <v>145</v>
      </c>
      <c r="I84">
        <v>120</v>
      </c>
      <c r="J84">
        <v>140</v>
      </c>
      <c r="K84">
        <v>105</v>
      </c>
      <c r="L84">
        <v>62</v>
      </c>
      <c r="M84">
        <v>147</v>
      </c>
      <c r="N84">
        <v>123</v>
      </c>
      <c r="O84">
        <v>136</v>
      </c>
      <c r="P84">
        <v>84</v>
      </c>
      <c r="Q84">
        <v>83</v>
      </c>
      <c r="R84" t="s">
        <v>50</v>
      </c>
      <c r="S84" t="s">
        <v>80</v>
      </c>
    </row>
    <row r="85" spans="1:19" x14ac:dyDescent="0.25">
      <c r="A85" s="1">
        <v>44958</v>
      </c>
      <c r="B85" t="s">
        <v>59</v>
      </c>
      <c r="C85">
        <v>9767</v>
      </c>
      <c r="D85">
        <v>127</v>
      </c>
      <c r="E85">
        <v>76</v>
      </c>
      <c r="F85">
        <v>74</v>
      </c>
      <c r="G85">
        <v>56</v>
      </c>
      <c r="H85">
        <v>55</v>
      </c>
      <c r="I85">
        <v>65</v>
      </c>
      <c r="J85">
        <v>57</v>
      </c>
      <c r="K85">
        <v>25</v>
      </c>
      <c r="L85">
        <v>102</v>
      </c>
      <c r="M85">
        <v>80</v>
      </c>
      <c r="N85">
        <v>2</v>
      </c>
      <c r="O85">
        <v>5</v>
      </c>
      <c r="P85">
        <v>1</v>
      </c>
      <c r="Q85">
        <v>126</v>
      </c>
      <c r="R85" t="s">
        <v>208</v>
      </c>
      <c r="S85" t="s">
        <v>82</v>
      </c>
    </row>
    <row r="86" spans="1:19" x14ac:dyDescent="0.25">
      <c r="A86" s="1">
        <v>44958</v>
      </c>
      <c r="B86" t="s">
        <v>43</v>
      </c>
      <c r="C86">
        <v>7037</v>
      </c>
      <c r="D86">
        <v>68</v>
      </c>
      <c r="E86">
        <v>56</v>
      </c>
      <c r="F86">
        <v>52</v>
      </c>
      <c r="G86">
        <v>39</v>
      </c>
      <c r="H86">
        <v>58</v>
      </c>
      <c r="I86">
        <v>37</v>
      </c>
      <c r="J86">
        <v>38</v>
      </c>
      <c r="K86">
        <v>24</v>
      </c>
      <c r="L86">
        <v>44</v>
      </c>
      <c r="M86">
        <v>27</v>
      </c>
      <c r="N86">
        <v>14</v>
      </c>
      <c r="O86">
        <v>25</v>
      </c>
      <c r="P86">
        <v>4</v>
      </c>
      <c r="Q86">
        <v>64</v>
      </c>
      <c r="R86" t="s">
        <v>209</v>
      </c>
      <c r="S86" t="s">
        <v>76</v>
      </c>
    </row>
    <row r="87" spans="1:19" x14ac:dyDescent="0.25">
      <c r="A87" s="1">
        <v>44958</v>
      </c>
      <c r="B87" t="s">
        <v>3</v>
      </c>
      <c r="C87">
        <v>8328</v>
      </c>
      <c r="D87">
        <v>33</v>
      </c>
      <c r="E87">
        <v>30</v>
      </c>
      <c r="F87">
        <v>30</v>
      </c>
      <c r="G87">
        <v>30</v>
      </c>
      <c r="H87">
        <v>30</v>
      </c>
      <c r="I87">
        <v>26</v>
      </c>
      <c r="J87">
        <v>29</v>
      </c>
      <c r="K87">
        <v>26</v>
      </c>
      <c r="L87">
        <v>7</v>
      </c>
      <c r="M87">
        <v>29</v>
      </c>
      <c r="N87">
        <v>28</v>
      </c>
      <c r="O87">
        <v>30</v>
      </c>
      <c r="P87">
        <v>25</v>
      </c>
      <c r="Q87">
        <v>8</v>
      </c>
      <c r="R87" t="s">
        <v>207</v>
      </c>
      <c r="S87" t="s">
        <v>88</v>
      </c>
    </row>
    <row r="88" spans="1:19" x14ac:dyDescent="0.25">
      <c r="A88" s="1">
        <v>44958</v>
      </c>
      <c r="B88" t="s">
        <v>4</v>
      </c>
      <c r="C88">
        <v>14424</v>
      </c>
      <c r="D88">
        <v>186</v>
      </c>
      <c r="E88">
        <v>113</v>
      </c>
      <c r="F88">
        <v>131</v>
      </c>
      <c r="G88">
        <v>136</v>
      </c>
      <c r="H88">
        <v>132</v>
      </c>
      <c r="I88">
        <v>121</v>
      </c>
      <c r="J88">
        <v>131</v>
      </c>
      <c r="K88">
        <v>86</v>
      </c>
      <c r="L88">
        <v>100</v>
      </c>
      <c r="M88">
        <v>134</v>
      </c>
      <c r="N88">
        <v>100</v>
      </c>
      <c r="O88">
        <v>111</v>
      </c>
      <c r="P88">
        <v>69</v>
      </c>
      <c r="Q88">
        <v>117</v>
      </c>
      <c r="R88" t="s">
        <v>53</v>
      </c>
      <c r="S88" t="s">
        <v>82</v>
      </c>
    </row>
    <row r="89" spans="1:19" x14ac:dyDescent="0.25">
      <c r="A89" s="1">
        <v>44958</v>
      </c>
      <c r="B89" t="s">
        <v>5</v>
      </c>
      <c r="C89">
        <v>11172</v>
      </c>
      <c r="D89">
        <v>134</v>
      </c>
      <c r="E89">
        <v>97</v>
      </c>
      <c r="F89">
        <v>106</v>
      </c>
      <c r="G89">
        <v>107</v>
      </c>
      <c r="H89">
        <v>107</v>
      </c>
      <c r="I89">
        <v>97</v>
      </c>
      <c r="J89">
        <v>104</v>
      </c>
      <c r="K89">
        <v>66</v>
      </c>
      <c r="L89">
        <v>68</v>
      </c>
      <c r="M89">
        <v>84</v>
      </c>
      <c r="N89">
        <v>85</v>
      </c>
      <c r="O89">
        <v>86</v>
      </c>
      <c r="P89">
        <v>39</v>
      </c>
      <c r="Q89">
        <v>95</v>
      </c>
      <c r="R89" t="s">
        <v>51</v>
      </c>
      <c r="S89" t="s">
        <v>80</v>
      </c>
    </row>
    <row r="90" spans="1:19" x14ac:dyDescent="0.25">
      <c r="A90" s="1">
        <v>44958</v>
      </c>
      <c r="B90" t="s">
        <v>32</v>
      </c>
      <c r="C90">
        <v>10511</v>
      </c>
      <c r="D90">
        <v>104</v>
      </c>
      <c r="E90">
        <v>59</v>
      </c>
      <c r="F90">
        <v>61</v>
      </c>
      <c r="G90">
        <v>63</v>
      </c>
      <c r="H90">
        <v>57</v>
      </c>
      <c r="I90">
        <v>66</v>
      </c>
      <c r="J90">
        <v>64</v>
      </c>
      <c r="K90">
        <v>37</v>
      </c>
      <c r="L90">
        <v>67</v>
      </c>
      <c r="M90">
        <v>45</v>
      </c>
      <c r="N90">
        <v>34</v>
      </c>
      <c r="O90">
        <v>35</v>
      </c>
      <c r="P90">
        <v>19</v>
      </c>
      <c r="Q90">
        <v>85</v>
      </c>
      <c r="R90" t="s">
        <v>204</v>
      </c>
      <c r="S90" t="s">
        <v>82</v>
      </c>
    </row>
    <row r="91" spans="1:19" x14ac:dyDescent="0.25">
      <c r="A91" s="1">
        <v>44958</v>
      </c>
      <c r="B91" t="s">
        <v>6</v>
      </c>
      <c r="C91">
        <v>2038</v>
      </c>
      <c r="D91">
        <v>28</v>
      </c>
      <c r="E91">
        <v>25</v>
      </c>
      <c r="F91">
        <v>27</v>
      </c>
      <c r="G91">
        <v>26</v>
      </c>
      <c r="H91">
        <v>28</v>
      </c>
      <c r="I91">
        <v>23</v>
      </c>
      <c r="J91">
        <v>25</v>
      </c>
      <c r="K91">
        <v>20</v>
      </c>
      <c r="L91">
        <v>8</v>
      </c>
      <c r="M91">
        <v>28</v>
      </c>
      <c r="N91">
        <v>27</v>
      </c>
      <c r="O91">
        <v>27</v>
      </c>
      <c r="P91">
        <v>20</v>
      </c>
      <c r="Q91">
        <v>8</v>
      </c>
      <c r="R91" t="s">
        <v>61</v>
      </c>
      <c r="S91" t="s">
        <v>84</v>
      </c>
    </row>
    <row r="92" spans="1:19" x14ac:dyDescent="0.25">
      <c r="A92" s="1">
        <v>44958</v>
      </c>
      <c r="B92" t="s">
        <v>7</v>
      </c>
      <c r="C92">
        <v>16131</v>
      </c>
      <c r="D92">
        <v>160</v>
      </c>
      <c r="E92">
        <v>136</v>
      </c>
      <c r="F92">
        <v>139</v>
      </c>
      <c r="G92">
        <v>131</v>
      </c>
      <c r="H92">
        <v>136</v>
      </c>
      <c r="I92">
        <v>118</v>
      </c>
      <c r="J92">
        <v>136</v>
      </c>
      <c r="K92">
        <v>109</v>
      </c>
      <c r="L92">
        <v>51</v>
      </c>
      <c r="M92">
        <v>142</v>
      </c>
      <c r="N92">
        <v>122</v>
      </c>
      <c r="O92">
        <v>118</v>
      </c>
      <c r="P92">
        <v>98</v>
      </c>
      <c r="Q92">
        <v>62</v>
      </c>
      <c r="R92" t="s">
        <v>75</v>
      </c>
      <c r="S92" t="s">
        <v>88</v>
      </c>
    </row>
    <row r="93" spans="1:19" x14ac:dyDescent="0.25">
      <c r="A93" s="1">
        <v>44958</v>
      </c>
      <c r="B93" t="s">
        <v>8</v>
      </c>
      <c r="C93">
        <v>7185</v>
      </c>
      <c r="D93">
        <v>75</v>
      </c>
      <c r="E93">
        <v>73</v>
      </c>
      <c r="F93">
        <v>69</v>
      </c>
      <c r="G93">
        <v>63</v>
      </c>
      <c r="H93">
        <v>72</v>
      </c>
      <c r="I93">
        <v>52</v>
      </c>
      <c r="J93">
        <v>66</v>
      </c>
      <c r="K93">
        <v>43</v>
      </c>
      <c r="L93">
        <v>32</v>
      </c>
      <c r="M93">
        <v>69</v>
      </c>
      <c r="N93">
        <v>65</v>
      </c>
      <c r="O93">
        <v>64</v>
      </c>
      <c r="P93">
        <v>42</v>
      </c>
      <c r="Q93">
        <v>33</v>
      </c>
      <c r="R93" t="s">
        <v>73</v>
      </c>
      <c r="S93" t="s">
        <v>88</v>
      </c>
    </row>
    <row r="94" spans="1:19" x14ac:dyDescent="0.25">
      <c r="A94" s="1">
        <v>44958</v>
      </c>
      <c r="B94" t="s">
        <v>52</v>
      </c>
      <c r="C94">
        <v>15076</v>
      </c>
      <c r="D94">
        <v>146</v>
      </c>
      <c r="E94">
        <v>100</v>
      </c>
      <c r="F94">
        <v>104</v>
      </c>
      <c r="G94">
        <v>67</v>
      </c>
      <c r="H94">
        <v>99</v>
      </c>
      <c r="I94">
        <v>96</v>
      </c>
      <c r="J94">
        <v>99</v>
      </c>
      <c r="K94">
        <v>48</v>
      </c>
      <c r="L94">
        <v>98</v>
      </c>
      <c r="M94">
        <v>66</v>
      </c>
      <c r="N94">
        <v>16</v>
      </c>
      <c r="O94">
        <v>12</v>
      </c>
      <c r="P94">
        <v>4</v>
      </c>
      <c r="Q94">
        <v>142</v>
      </c>
      <c r="R94" t="s">
        <v>210</v>
      </c>
      <c r="S94" t="s">
        <v>80</v>
      </c>
    </row>
    <row r="95" spans="1:19" x14ac:dyDescent="0.25">
      <c r="A95" s="1">
        <v>44958</v>
      </c>
      <c r="B95" t="s">
        <v>9</v>
      </c>
      <c r="C95">
        <v>6793</v>
      </c>
      <c r="D95">
        <v>54</v>
      </c>
      <c r="E95">
        <v>28</v>
      </c>
      <c r="F95">
        <v>33</v>
      </c>
      <c r="G95">
        <v>29</v>
      </c>
      <c r="H95">
        <v>35</v>
      </c>
      <c r="I95">
        <v>34</v>
      </c>
      <c r="J95">
        <v>38</v>
      </c>
      <c r="K95">
        <v>16</v>
      </c>
      <c r="L95">
        <v>38</v>
      </c>
      <c r="M95">
        <v>21</v>
      </c>
      <c r="N95">
        <v>3</v>
      </c>
      <c r="O95">
        <v>1</v>
      </c>
      <c r="P95">
        <v>1</v>
      </c>
      <c r="Q95">
        <v>53</v>
      </c>
      <c r="R95" t="s">
        <v>48</v>
      </c>
      <c r="S95" t="s">
        <v>78</v>
      </c>
    </row>
    <row r="96" spans="1:19" x14ac:dyDescent="0.25">
      <c r="A96" s="1">
        <v>44958</v>
      </c>
      <c r="B96" t="s">
        <v>10</v>
      </c>
      <c r="C96">
        <v>6348</v>
      </c>
      <c r="D96">
        <v>91</v>
      </c>
      <c r="E96">
        <v>64</v>
      </c>
      <c r="F96">
        <v>56</v>
      </c>
      <c r="G96">
        <v>61</v>
      </c>
      <c r="H96">
        <v>64</v>
      </c>
      <c r="I96">
        <v>53</v>
      </c>
      <c r="J96">
        <v>67</v>
      </c>
      <c r="K96">
        <v>43</v>
      </c>
      <c r="L96">
        <v>48</v>
      </c>
      <c r="M96">
        <v>76</v>
      </c>
      <c r="N96">
        <v>48</v>
      </c>
      <c r="O96">
        <v>42</v>
      </c>
      <c r="P96">
        <v>30</v>
      </c>
      <c r="Q96">
        <v>61</v>
      </c>
      <c r="R96" t="s">
        <v>69</v>
      </c>
      <c r="S96" t="s">
        <v>86</v>
      </c>
    </row>
    <row r="97" spans="1:19" x14ac:dyDescent="0.25">
      <c r="A97" s="1">
        <v>44958</v>
      </c>
      <c r="B97" t="s">
        <v>11</v>
      </c>
      <c r="C97">
        <v>5100</v>
      </c>
      <c r="D97">
        <v>55</v>
      </c>
      <c r="E97">
        <v>31</v>
      </c>
      <c r="F97">
        <v>32</v>
      </c>
      <c r="G97">
        <v>33</v>
      </c>
      <c r="H97">
        <v>27</v>
      </c>
      <c r="I97">
        <v>32</v>
      </c>
      <c r="J97">
        <v>35</v>
      </c>
      <c r="K97">
        <v>18</v>
      </c>
      <c r="L97">
        <v>37</v>
      </c>
      <c r="M97">
        <v>31</v>
      </c>
      <c r="N97">
        <v>12</v>
      </c>
      <c r="O97">
        <v>12</v>
      </c>
      <c r="P97">
        <v>9</v>
      </c>
      <c r="Q97">
        <v>46</v>
      </c>
      <c r="R97" t="s">
        <v>58</v>
      </c>
      <c r="S97" t="s">
        <v>82</v>
      </c>
    </row>
    <row r="98" spans="1:19" x14ac:dyDescent="0.25">
      <c r="A98" s="1">
        <v>44958</v>
      </c>
      <c r="B98" t="s">
        <v>12</v>
      </c>
      <c r="C98">
        <v>15926</v>
      </c>
      <c r="D98">
        <v>207</v>
      </c>
      <c r="E98">
        <v>148</v>
      </c>
      <c r="F98">
        <v>145</v>
      </c>
      <c r="G98">
        <v>156</v>
      </c>
      <c r="H98">
        <v>144</v>
      </c>
      <c r="I98">
        <v>136</v>
      </c>
      <c r="J98">
        <v>161</v>
      </c>
      <c r="K98">
        <v>97</v>
      </c>
      <c r="L98">
        <v>110</v>
      </c>
      <c r="M98">
        <v>129</v>
      </c>
      <c r="N98">
        <v>97</v>
      </c>
      <c r="O98">
        <v>103</v>
      </c>
      <c r="P98">
        <v>49</v>
      </c>
      <c r="Q98">
        <v>158</v>
      </c>
      <c r="R98" t="s">
        <v>66</v>
      </c>
      <c r="S98" t="s">
        <v>86</v>
      </c>
    </row>
    <row r="99" spans="1:19" x14ac:dyDescent="0.25">
      <c r="A99" s="1">
        <v>44958</v>
      </c>
      <c r="B99" t="s">
        <v>31</v>
      </c>
      <c r="C99">
        <v>8285</v>
      </c>
      <c r="D99">
        <v>52</v>
      </c>
      <c r="E99">
        <v>41</v>
      </c>
      <c r="F99">
        <v>44</v>
      </c>
      <c r="G99">
        <v>46</v>
      </c>
      <c r="H99">
        <v>45</v>
      </c>
      <c r="I99">
        <v>43</v>
      </c>
      <c r="J99">
        <v>45</v>
      </c>
      <c r="K99">
        <v>31</v>
      </c>
      <c r="L99">
        <v>21</v>
      </c>
      <c r="M99">
        <v>46</v>
      </c>
      <c r="N99">
        <v>21</v>
      </c>
      <c r="O99">
        <v>23</v>
      </c>
      <c r="P99">
        <v>16</v>
      </c>
      <c r="Q99">
        <v>36</v>
      </c>
      <c r="R99" t="s">
        <v>49</v>
      </c>
      <c r="S99" t="s">
        <v>78</v>
      </c>
    </row>
    <row r="100" spans="1:19" x14ac:dyDescent="0.25">
      <c r="A100" s="1">
        <v>44958</v>
      </c>
      <c r="B100" t="s">
        <v>13</v>
      </c>
      <c r="C100">
        <v>6709</v>
      </c>
      <c r="D100">
        <v>75</v>
      </c>
      <c r="E100">
        <v>61</v>
      </c>
      <c r="F100">
        <v>62</v>
      </c>
      <c r="G100">
        <v>64</v>
      </c>
      <c r="H100">
        <v>65</v>
      </c>
      <c r="I100">
        <v>49</v>
      </c>
      <c r="J100">
        <v>48</v>
      </c>
      <c r="K100">
        <v>39</v>
      </c>
      <c r="L100">
        <v>36</v>
      </c>
      <c r="M100">
        <v>65</v>
      </c>
      <c r="N100">
        <v>60</v>
      </c>
      <c r="O100">
        <v>59</v>
      </c>
      <c r="P100">
        <v>36</v>
      </c>
      <c r="Q100">
        <v>39</v>
      </c>
      <c r="R100" t="s">
        <v>60</v>
      </c>
      <c r="S100" t="s">
        <v>84</v>
      </c>
    </row>
    <row r="101" spans="1:19" x14ac:dyDescent="0.25">
      <c r="A101" s="1">
        <v>44958</v>
      </c>
      <c r="B101" t="s">
        <v>14</v>
      </c>
      <c r="C101">
        <v>5721</v>
      </c>
      <c r="D101">
        <v>77</v>
      </c>
      <c r="E101">
        <v>62</v>
      </c>
      <c r="F101">
        <v>59</v>
      </c>
      <c r="G101">
        <v>60</v>
      </c>
      <c r="H101">
        <v>66</v>
      </c>
      <c r="I101">
        <v>57</v>
      </c>
      <c r="J101">
        <v>60</v>
      </c>
      <c r="K101">
        <v>45</v>
      </c>
      <c r="L101">
        <v>32</v>
      </c>
      <c r="M101">
        <v>75</v>
      </c>
      <c r="N101">
        <v>48</v>
      </c>
      <c r="O101">
        <v>55</v>
      </c>
      <c r="P101">
        <v>32</v>
      </c>
      <c r="Q101">
        <v>45</v>
      </c>
      <c r="R101" t="s">
        <v>63</v>
      </c>
      <c r="S101" t="s">
        <v>84</v>
      </c>
    </row>
    <row r="102" spans="1:19" x14ac:dyDescent="0.25">
      <c r="A102" s="1">
        <v>44958</v>
      </c>
      <c r="B102" t="s">
        <v>15</v>
      </c>
      <c r="C102">
        <v>7426</v>
      </c>
      <c r="D102">
        <v>49</v>
      </c>
      <c r="E102">
        <v>42</v>
      </c>
      <c r="F102">
        <v>38</v>
      </c>
      <c r="G102">
        <v>39</v>
      </c>
      <c r="H102">
        <v>44</v>
      </c>
      <c r="I102">
        <v>25</v>
      </c>
      <c r="J102">
        <v>35</v>
      </c>
      <c r="K102">
        <v>21</v>
      </c>
      <c r="L102">
        <v>28</v>
      </c>
      <c r="M102">
        <v>42</v>
      </c>
      <c r="N102">
        <v>39</v>
      </c>
      <c r="O102">
        <v>41</v>
      </c>
      <c r="P102">
        <v>18</v>
      </c>
      <c r="Q102">
        <v>31</v>
      </c>
      <c r="R102" t="s">
        <v>40</v>
      </c>
      <c r="S102" t="s">
        <v>76</v>
      </c>
    </row>
    <row r="103" spans="1:19" x14ac:dyDescent="0.25">
      <c r="A103" s="1">
        <v>44958</v>
      </c>
      <c r="B103" t="s">
        <v>16</v>
      </c>
      <c r="C103">
        <v>13170</v>
      </c>
      <c r="D103">
        <v>178</v>
      </c>
      <c r="E103">
        <v>138</v>
      </c>
      <c r="F103">
        <v>126</v>
      </c>
      <c r="G103">
        <v>120</v>
      </c>
      <c r="H103">
        <v>132</v>
      </c>
      <c r="I103">
        <v>113</v>
      </c>
      <c r="J103">
        <v>123</v>
      </c>
      <c r="K103">
        <v>94</v>
      </c>
      <c r="L103">
        <v>84</v>
      </c>
      <c r="M103">
        <v>130</v>
      </c>
      <c r="N103">
        <v>108</v>
      </c>
      <c r="O103">
        <v>105</v>
      </c>
      <c r="P103">
        <v>87</v>
      </c>
      <c r="Q103">
        <v>91</v>
      </c>
      <c r="R103" t="s">
        <v>47</v>
      </c>
      <c r="S103" t="s">
        <v>78</v>
      </c>
    </row>
    <row r="104" spans="1:19" x14ac:dyDescent="0.25">
      <c r="A104" s="1">
        <v>44958</v>
      </c>
      <c r="B104" t="s">
        <v>38</v>
      </c>
      <c r="C104">
        <v>4972</v>
      </c>
      <c r="D104">
        <v>52</v>
      </c>
      <c r="E104">
        <v>37</v>
      </c>
      <c r="F104">
        <v>42</v>
      </c>
      <c r="G104">
        <v>26</v>
      </c>
      <c r="H104">
        <v>37</v>
      </c>
      <c r="I104">
        <v>36</v>
      </c>
      <c r="J104">
        <v>35</v>
      </c>
      <c r="K104">
        <v>18</v>
      </c>
      <c r="L104">
        <v>34</v>
      </c>
      <c r="M104">
        <v>48</v>
      </c>
      <c r="N104">
        <v>1</v>
      </c>
      <c r="O104">
        <v>4</v>
      </c>
      <c r="P104">
        <v>1</v>
      </c>
      <c r="Q104">
        <v>51</v>
      </c>
      <c r="R104" t="s">
        <v>211</v>
      </c>
      <c r="S104" t="s">
        <v>76</v>
      </c>
    </row>
    <row r="105" spans="1:19" x14ac:dyDescent="0.25">
      <c r="A105" s="1">
        <v>44958</v>
      </c>
      <c r="B105" t="s">
        <v>17</v>
      </c>
      <c r="C105">
        <v>9031</v>
      </c>
      <c r="D105">
        <v>123</v>
      </c>
      <c r="E105">
        <v>93</v>
      </c>
      <c r="F105">
        <v>91</v>
      </c>
      <c r="G105">
        <v>94</v>
      </c>
      <c r="H105">
        <v>94</v>
      </c>
      <c r="I105">
        <v>79</v>
      </c>
      <c r="J105">
        <v>93</v>
      </c>
      <c r="K105">
        <v>64</v>
      </c>
      <c r="L105">
        <v>59</v>
      </c>
      <c r="M105">
        <v>84</v>
      </c>
      <c r="N105">
        <v>78</v>
      </c>
      <c r="O105">
        <v>80</v>
      </c>
      <c r="P105">
        <v>47</v>
      </c>
      <c r="Q105">
        <v>76</v>
      </c>
      <c r="R105" t="s">
        <v>70</v>
      </c>
      <c r="S105" t="s">
        <v>86</v>
      </c>
    </row>
    <row r="106" spans="1:19" x14ac:dyDescent="0.25">
      <c r="A106" s="1">
        <v>44958</v>
      </c>
      <c r="B106" t="s">
        <v>18</v>
      </c>
      <c r="C106">
        <v>8040</v>
      </c>
      <c r="D106">
        <v>105</v>
      </c>
      <c r="E106">
        <v>73</v>
      </c>
      <c r="F106">
        <v>74</v>
      </c>
      <c r="G106">
        <v>78</v>
      </c>
      <c r="H106">
        <v>75</v>
      </c>
      <c r="I106">
        <v>64</v>
      </c>
      <c r="J106">
        <v>77</v>
      </c>
      <c r="K106">
        <v>50</v>
      </c>
      <c r="L106">
        <v>55</v>
      </c>
      <c r="M106">
        <v>31</v>
      </c>
      <c r="N106">
        <v>43</v>
      </c>
      <c r="O106">
        <v>41</v>
      </c>
      <c r="P106">
        <v>20</v>
      </c>
      <c r="Q106">
        <v>85</v>
      </c>
      <c r="R106" t="s">
        <v>57</v>
      </c>
      <c r="S106" t="s">
        <v>82</v>
      </c>
    </row>
    <row r="107" spans="1:19" x14ac:dyDescent="0.25">
      <c r="A107" s="1">
        <v>44958</v>
      </c>
      <c r="B107" t="s">
        <v>19</v>
      </c>
      <c r="C107">
        <v>8625</v>
      </c>
      <c r="D107">
        <v>98</v>
      </c>
      <c r="E107">
        <v>59</v>
      </c>
      <c r="F107">
        <v>49</v>
      </c>
      <c r="G107">
        <v>53</v>
      </c>
      <c r="H107">
        <v>50</v>
      </c>
      <c r="I107">
        <v>36</v>
      </c>
      <c r="J107">
        <v>46</v>
      </c>
      <c r="K107">
        <v>27</v>
      </c>
      <c r="L107">
        <v>71</v>
      </c>
      <c r="M107">
        <v>65</v>
      </c>
      <c r="N107">
        <v>40</v>
      </c>
      <c r="O107">
        <v>41</v>
      </c>
      <c r="P107">
        <v>21</v>
      </c>
      <c r="Q107">
        <v>77</v>
      </c>
      <c r="R107" t="s">
        <v>37</v>
      </c>
      <c r="S107" t="s">
        <v>76</v>
      </c>
    </row>
    <row r="108" spans="1:19" x14ac:dyDescent="0.25">
      <c r="A108" s="1">
        <v>44958</v>
      </c>
      <c r="B108" t="s">
        <v>20</v>
      </c>
      <c r="C108">
        <v>14806</v>
      </c>
      <c r="D108">
        <v>197</v>
      </c>
      <c r="E108">
        <v>162</v>
      </c>
      <c r="F108">
        <v>159</v>
      </c>
      <c r="G108">
        <v>169</v>
      </c>
      <c r="H108">
        <v>159</v>
      </c>
      <c r="I108">
        <v>160</v>
      </c>
      <c r="J108">
        <v>171</v>
      </c>
      <c r="K108">
        <v>141</v>
      </c>
      <c r="L108">
        <v>56</v>
      </c>
      <c r="M108">
        <v>133</v>
      </c>
      <c r="N108">
        <v>145</v>
      </c>
      <c r="O108">
        <v>140</v>
      </c>
      <c r="P108">
        <v>104</v>
      </c>
      <c r="Q108">
        <v>93</v>
      </c>
      <c r="R108" t="s">
        <v>64</v>
      </c>
      <c r="S108" t="s">
        <v>84</v>
      </c>
    </row>
    <row r="109" spans="1:19" x14ac:dyDescent="0.25">
      <c r="A109" s="1">
        <v>44958</v>
      </c>
      <c r="B109" t="s">
        <v>21</v>
      </c>
      <c r="C109">
        <v>6368</v>
      </c>
      <c r="D109">
        <v>34</v>
      </c>
      <c r="E109">
        <v>32</v>
      </c>
      <c r="F109">
        <v>31</v>
      </c>
      <c r="G109">
        <v>32</v>
      </c>
      <c r="H109">
        <v>32</v>
      </c>
      <c r="I109">
        <v>31</v>
      </c>
      <c r="J109">
        <v>31</v>
      </c>
      <c r="K109">
        <v>30</v>
      </c>
      <c r="L109">
        <v>4</v>
      </c>
      <c r="M109">
        <v>33</v>
      </c>
      <c r="N109">
        <v>31</v>
      </c>
      <c r="O109">
        <v>30</v>
      </c>
      <c r="P109">
        <v>28</v>
      </c>
      <c r="Q109">
        <v>6</v>
      </c>
      <c r="R109" t="s">
        <v>74</v>
      </c>
      <c r="S109" t="s">
        <v>88</v>
      </c>
    </row>
    <row r="110" spans="1:19" x14ac:dyDescent="0.25">
      <c r="A110" s="1">
        <v>44958</v>
      </c>
      <c r="B110" t="s">
        <v>22</v>
      </c>
      <c r="C110">
        <v>4413</v>
      </c>
      <c r="D110">
        <v>25</v>
      </c>
      <c r="E110">
        <v>25</v>
      </c>
      <c r="F110">
        <v>25</v>
      </c>
      <c r="G110">
        <v>24</v>
      </c>
      <c r="H110">
        <v>25</v>
      </c>
      <c r="I110">
        <v>18</v>
      </c>
      <c r="J110">
        <v>17</v>
      </c>
      <c r="K110">
        <v>17</v>
      </c>
      <c r="L110">
        <v>8</v>
      </c>
      <c r="M110">
        <v>22</v>
      </c>
      <c r="N110">
        <v>23</v>
      </c>
      <c r="O110">
        <v>23</v>
      </c>
      <c r="P110">
        <v>17</v>
      </c>
      <c r="Q110">
        <v>8</v>
      </c>
      <c r="R110" t="s">
        <v>42</v>
      </c>
      <c r="S110" t="s">
        <v>76</v>
      </c>
    </row>
    <row r="111" spans="1:19" x14ac:dyDescent="0.25">
      <c r="A111" s="1">
        <v>44958</v>
      </c>
      <c r="B111" t="s">
        <v>23</v>
      </c>
      <c r="C111">
        <v>7135</v>
      </c>
      <c r="D111">
        <v>53</v>
      </c>
      <c r="E111">
        <v>34</v>
      </c>
      <c r="F111">
        <v>37</v>
      </c>
      <c r="G111">
        <v>38</v>
      </c>
      <c r="H111">
        <v>31</v>
      </c>
      <c r="I111">
        <v>30</v>
      </c>
      <c r="J111">
        <v>34</v>
      </c>
      <c r="K111">
        <v>22</v>
      </c>
      <c r="L111">
        <v>31</v>
      </c>
      <c r="M111">
        <v>24</v>
      </c>
      <c r="N111">
        <v>28</v>
      </c>
      <c r="O111">
        <v>27</v>
      </c>
      <c r="P111">
        <v>12</v>
      </c>
      <c r="Q111">
        <v>41</v>
      </c>
      <c r="R111" t="s">
        <v>55</v>
      </c>
      <c r="S111" t="s">
        <v>82</v>
      </c>
    </row>
    <row r="112" spans="1:19" x14ac:dyDescent="0.25">
      <c r="A112" s="1">
        <v>44958</v>
      </c>
      <c r="B112" t="s">
        <v>24</v>
      </c>
      <c r="C112">
        <v>3877</v>
      </c>
      <c r="D112">
        <v>45</v>
      </c>
      <c r="E112">
        <v>26</v>
      </c>
      <c r="F112">
        <v>33</v>
      </c>
      <c r="G112">
        <v>37</v>
      </c>
      <c r="H112">
        <v>37</v>
      </c>
      <c r="I112">
        <v>28</v>
      </c>
      <c r="J112">
        <v>32</v>
      </c>
      <c r="K112">
        <v>14</v>
      </c>
      <c r="L112">
        <v>31</v>
      </c>
      <c r="M112">
        <v>26</v>
      </c>
      <c r="N112">
        <v>18</v>
      </c>
      <c r="O112">
        <v>16</v>
      </c>
      <c r="P112">
        <v>6</v>
      </c>
      <c r="Q112">
        <v>39</v>
      </c>
      <c r="R112" t="s">
        <v>36</v>
      </c>
      <c r="S112" t="s">
        <v>76</v>
      </c>
    </row>
    <row r="113" spans="1:19" x14ac:dyDescent="0.25">
      <c r="A113" s="1">
        <v>44958</v>
      </c>
      <c r="B113" t="s">
        <v>25</v>
      </c>
      <c r="C113">
        <v>3927</v>
      </c>
      <c r="D113">
        <v>53</v>
      </c>
      <c r="E113">
        <v>49</v>
      </c>
      <c r="F113">
        <v>44</v>
      </c>
      <c r="G113">
        <v>45</v>
      </c>
      <c r="H113">
        <v>49</v>
      </c>
      <c r="I113">
        <v>37</v>
      </c>
      <c r="J113">
        <v>39</v>
      </c>
      <c r="K113">
        <v>29</v>
      </c>
      <c r="L113">
        <v>24</v>
      </c>
      <c r="M113">
        <v>42</v>
      </c>
      <c r="N113">
        <v>38</v>
      </c>
      <c r="O113">
        <v>40</v>
      </c>
      <c r="P113">
        <v>14</v>
      </c>
      <c r="Q113">
        <v>39</v>
      </c>
      <c r="R113" t="s">
        <v>62</v>
      </c>
      <c r="S113" t="s">
        <v>84</v>
      </c>
    </row>
    <row r="114" spans="1:19" x14ac:dyDescent="0.25">
      <c r="A114" s="1">
        <v>44958</v>
      </c>
      <c r="B114" t="s">
        <v>26</v>
      </c>
      <c r="C114">
        <v>3466</v>
      </c>
      <c r="D114">
        <v>27</v>
      </c>
      <c r="E114">
        <v>20</v>
      </c>
      <c r="F114">
        <v>24</v>
      </c>
      <c r="G114">
        <v>22</v>
      </c>
      <c r="H114">
        <v>20</v>
      </c>
      <c r="I114">
        <v>20</v>
      </c>
      <c r="J114">
        <v>24</v>
      </c>
      <c r="K114">
        <v>15</v>
      </c>
      <c r="L114">
        <v>12</v>
      </c>
      <c r="M114">
        <v>27</v>
      </c>
      <c r="N114">
        <v>14</v>
      </c>
      <c r="O114">
        <v>17</v>
      </c>
      <c r="P114">
        <v>8</v>
      </c>
      <c r="Q114">
        <v>19</v>
      </c>
      <c r="R114" t="s">
        <v>65</v>
      </c>
      <c r="S114" t="s">
        <v>84</v>
      </c>
    </row>
    <row r="115" spans="1:19" x14ac:dyDescent="0.25">
      <c r="A115" s="1">
        <v>44958</v>
      </c>
      <c r="B115" t="s">
        <v>27</v>
      </c>
      <c r="C115">
        <v>2813</v>
      </c>
      <c r="D115">
        <v>26</v>
      </c>
      <c r="E115">
        <v>17</v>
      </c>
      <c r="F115">
        <v>17</v>
      </c>
      <c r="G115">
        <v>19</v>
      </c>
      <c r="H115">
        <v>17</v>
      </c>
      <c r="I115">
        <v>16</v>
      </c>
      <c r="J115">
        <v>22</v>
      </c>
      <c r="K115">
        <v>10</v>
      </c>
      <c r="L115">
        <v>16</v>
      </c>
      <c r="M115">
        <v>14</v>
      </c>
      <c r="N115">
        <v>10</v>
      </c>
      <c r="O115">
        <v>10</v>
      </c>
      <c r="P115">
        <v>7</v>
      </c>
      <c r="Q115">
        <v>19</v>
      </c>
      <c r="R115" t="s">
        <v>67</v>
      </c>
      <c r="S115" t="s">
        <v>86</v>
      </c>
    </row>
    <row r="116" spans="1:19" x14ac:dyDescent="0.25">
      <c r="A116" s="1">
        <v>44958</v>
      </c>
      <c r="B116" t="s">
        <v>30</v>
      </c>
      <c r="C116">
        <v>3478</v>
      </c>
      <c r="D116">
        <v>15</v>
      </c>
      <c r="E116">
        <v>14</v>
      </c>
      <c r="F116">
        <v>12</v>
      </c>
      <c r="G116">
        <v>14</v>
      </c>
      <c r="H116">
        <v>12</v>
      </c>
      <c r="I116">
        <v>10</v>
      </c>
      <c r="J116">
        <v>10</v>
      </c>
      <c r="K116">
        <v>7</v>
      </c>
      <c r="L116">
        <v>8</v>
      </c>
      <c r="M116">
        <v>11</v>
      </c>
      <c r="N116">
        <v>11</v>
      </c>
      <c r="O116">
        <v>10</v>
      </c>
      <c r="P116">
        <v>7</v>
      </c>
      <c r="Q116">
        <v>8</v>
      </c>
      <c r="R116" t="s">
        <v>56</v>
      </c>
      <c r="S116" t="s">
        <v>82</v>
      </c>
    </row>
    <row r="117" spans="1:19" x14ac:dyDescent="0.25">
      <c r="A117" s="1">
        <v>44958</v>
      </c>
      <c r="B117" t="s">
        <v>28</v>
      </c>
      <c r="C117">
        <v>9601</v>
      </c>
      <c r="D117">
        <v>101</v>
      </c>
      <c r="E117">
        <v>80</v>
      </c>
      <c r="F117">
        <v>76</v>
      </c>
      <c r="G117">
        <v>79</v>
      </c>
      <c r="H117">
        <v>75</v>
      </c>
      <c r="I117">
        <v>68</v>
      </c>
      <c r="J117">
        <v>77</v>
      </c>
      <c r="K117">
        <v>58</v>
      </c>
      <c r="L117">
        <v>43</v>
      </c>
      <c r="M117">
        <v>56</v>
      </c>
      <c r="N117">
        <v>57</v>
      </c>
      <c r="O117">
        <v>59</v>
      </c>
      <c r="P117">
        <v>41</v>
      </c>
      <c r="Q117">
        <v>60</v>
      </c>
      <c r="R117" t="s">
        <v>46</v>
      </c>
      <c r="S117" t="s">
        <v>78</v>
      </c>
    </row>
    <row r="118" spans="1:19" x14ac:dyDescent="0.25">
      <c r="A118" s="1">
        <v>44958</v>
      </c>
      <c r="B118" t="s">
        <v>29</v>
      </c>
      <c r="C118">
        <v>6571</v>
      </c>
      <c r="D118">
        <v>84</v>
      </c>
      <c r="E118">
        <v>51</v>
      </c>
      <c r="F118">
        <v>56</v>
      </c>
      <c r="G118">
        <v>58</v>
      </c>
      <c r="H118">
        <v>55</v>
      </c>
      <c r="I118">
        <v>50</v>
      </c>
      <c r="J118">
        <v>61</v>
      </c>
      <c r="K118">
        <v>28</v>
      </c>
      <c r="L118">
        <v>56</v>
      </c>
      <c r="M118">
        <v>63</v>
      </c>
      <c r="N118">
        <v>37</v>
      </c>
      <c r="O118">
        <v>34</v>
      </c>
      <c r="P118">
        <v>14</v>
      </c>
      <c r="Q118">
        <v>70</v>
      </c>
      <c r="R118" t="s">
        <v>41</v>
      </c>
      <c r="S118" t="s">
        <v>76</v>
      </c>
    </row>
    <row r="119" spans="1:19" x14ac:dyDescent="0.25">
      <c r="A119" s="1">
        <v>44927</v>
      </c>
      <c r="B119" t="s">
        <v>35</v>
      </c>
      <c r="C119">
        <v>7985</v>
      </c>
      <c r="D119">
        <v>89</v>
      </c>
      <c r="E119">
        <v>49</v>
      </c>
      <c r="F119">
        <v>53</v>
      </c>
      <c r="G119">
        <v>56</v>
      </c>
      <c r="H119">
        <v>47</v>
      </c>
      <c r="I119">
        <v>45</v>
      </c>
      <c r="J119">
        <v>51</v>
      </c>
      <c r="K119">
        <v>28</v>
      </c>
      <c r="L119">
        <v>61</v>
      </c>
      <c r="M119">
        <v>47</v>
      </c>
      <c r="N119">
        <v>18</v>
      </c>
      <c r="O119">
        <v>19</v>
      </c>
      <c r="P119">
        <v>8</v>
      </c>
      <c r="Q119">
        <v>81</v>
      </c>
      <c r="R119" t="s">
        <v>213</v>
      </c>
      <c r="S119" t="s">
        <v>86</v>
      </c>
    </row>
    <row r="120" spans="1:19" x14ac:dyDescent="0.25">
      <c r="A120" s="1">
        <v>44927</v>
      </c>
      <c r="B120" t="s">
        <v>44</v>
      </c>
      <c r="C120">
        <v>15995</v>
      </c>
      <c r="D120">
        <v>129</v>
      </c>
      <c r="E120">
        <v>78</v>
      </c>
      <c r="F120">
        <v>66</v>
      </c>
      <c r="G120">
        <v>43</v>
      </c>
      <c r="H120">
        <v>72</v>
      </c>
      <c r="I120">
        <v>70</v>
      </c>
      <c r="J120">
        <v>70</v>
      </c>
      <c r="K120">
        <v>24</v>
      </c>
      <c r="L120">
        <v>105</v>
      </c>
      <c r="M120">
        <v>86</v>
      </c>
      <c r="N120">
        <v>5</v>
      </c>
      <c r="O120">
        <v>8</v>
      </c>
      <c r="P120">
        <v>1</v>
      </c>
      <c r="Q120">
        <v>128</v>
      </c>
      <c r="R120" t="s">
        <v>45</v>
      </c>
      <c r="S120" t="s">
        <v>78</v>
      </c>
    </row>
    <row r="121" spans="1:19" x14ac:dyDescent="0.25">
      <c r="A121" s="1">
        <v>44927</v>
      </c>
      <c r="B121" t="s">
        <v>34</v>
      </c>
      <c r="C121">
        <v>9518</v>
      </c>
      <c r="D121">
        <v>58</v>
      </c>
      <c r="E121">
        <v>44</v>
      </c>
      <c r="F121">
        <v>45</v>
      </c>
      <c r="G121">
        <v>48</v>
      </c>
      <c r="H121">
        <v>51</v>
      </c>
      <c r="I121">
        <v>37</v>
      </c>
      <c r="J121">
        <v>39</v>
      </c>
      <c r="K121">
        <v>26</v>
      </c>
      <c r="L121">
        <v>32</v>
      </c>
      <c r="M121">
        <v>50</v>
      </c>
      <c r="N121">
        <v>29</v>
      </c>
      <c r="O121">
        <v>29</v>
      </c>
      <c r="P121">
        <v>15</v>
      </c>
      <c r="Q121">
        <v>43</v>
      </c>
      <c r="R121" t="s">
        <v>214</v>
      </c>
      <c r="S121" t="s">
        <v>76</v>
      </c>
    </row>
    <row r="122" spans="1:19" x14ac:dyDescent="0.25">
      <c r="A122" s="1">
        <v>44927</v>
      </c>
      <c r="B122" t="s">
        <v>2</v>
      </c>
      <c r="C122">
        <v>7010</v>
      </c>
      <c r="D122">
        <v>65</v>
      </c>
      <c r="E122">
        <v>49</v>
      </c>
      <c r="F122">
        <v>45</v>
      </c>
      <c r="G122">
        <v>47</v>
      </c>
      <c r="H122">
        <v>49</v>
      </c>
      <c r="I122">
        <v>31</v>
      </c>
      <c r="J122">
        <v>47</v>
      </c>
      <c r="K122">
        <v>26</v>
      </c>
      <c r="L122">
        <v>39</v>
      </c>
      <c r="M122">
        <v>41</v>
      </c>
      <c r="N122">
        <v>40</v>
      </c>
      <c r="O122">
        <v>39</v>
      </c>
      <c r="P122">
        <v>26</v>
      </c>
      <c r="Q122">
        <v>39</v>
      </c>
      <c r="R122" t="s">
        <v>71</v>
      </c>
      <c r="S122" t="s">
        <v>88</v>
      </c>
    </row>
    <row r="123" spans="1:19" x14ac:dyDescent="0.25">
      <c r="A123" s="1">
        <v>44927</v>
      </c>
      <c r="B123" t="s">
        <v>33</v>
      </c>
      <c r="C123">
        <v>9823</v>
      </c>
      <c r="D123">
        <v>166</v>
      </c>
      <c r="E123">
        <v>148</v>
      </c>
      <c r="F123">
        <v>149</v>
      </c>
      <c r="G123">
        <v>143</v>
      </c>
      <c r="H123">
        <v>146</v>
      </c>
      <c r="I123">
        <v>119</v>
      </c>
      <c r="J123">
        <v>140</v>
      </c>
      <c r="K123">
        <v>102</v>
      </c>
      <c r="L123">
        <v>64</v>
      </c>
      <c r="M123">
        <v>140</v>
      </c>
      <c r="N123">
        <v>125</v>
      </c>
      <c r="O123">
        <v>133</v>
      </c>
      <c r="P123">
        <v>80</v>
      </c>
      <c r="Q123">
        <v>86</v>
      </c>
      <c r="R123" t="s">
        <v>50</v>
      </c>
      <c r="S123" t="s">
        <v>80</v>
      </c>
    </row>
    <row r="124" spans="1:19" x14ac:dyDescent="0.25">
      <c r="A124" s="1">
        <v>44927</v>
      </c>
      <c r="B124" t="s">
        <v>59</v>
      </c>
      <c r="C124">
        <v>9797</v>
      </c>
      <c r="D124">
        <v>127</v>
      </c>
      <c r="E124">
        <v>77</v>
      </c>
      <c r="F124">
        <v>72</v>
      </c>
      <c r="G124">
        <v>52</v>
      </c>
      <c r="H124">
        <v>48</v>
      </c>
      <c r="I124">
        <v>66</v>
      </c>
      <c r="J124">
        <v>57</v>
      </c>
      <c r="K124">
        <v>22</v>
      </c>
      <c r="L124">
        <v>105</v>
      </c>
      <c r="M124">
        <v>81</v>
      </c>
      <c r="N124">
        <v>2</v>
      </c>
      <c r="O124">
        <v>6</v>
      </c>
      <c r="P124">
        <v>1</v>
      </c>
      <c r="Q124">
        <v>126</v>
      </c>
      <c r="R124" t="s">
        <v>208</v>
      </c>
      <c r="S124" t="s">
        <v>82</v>
      </c>
    </row>
    <row r="125" spans="1:19" x14ac:dyDescent="0.25">
      <c r="A125" s="1">
        <v>44927</v>
      </c>
      <c r="B125" t="s">
        <v>43</v>
      </c>
      <c r="C125">
        <v>7089</v>
      </c>
      <c r="D125">
        <v>67</v>
      </c>
      <c r="E125">
        <v>54</v>
      </c>
      <c r="F125">
        <v>52</v>
      </c>
      <c r="G125">
        <v>39</v>
      </c>
      <c r="H125">
        <v>57</v>
      </c>
      <c r="I125">
        <v>36</v>
      </c>
      <c r="J125">
        <v>37</v>
      </c>
      <c r="K125">
        <v>23</v>
      </c>
      <c r="L125">
        <v>44</v>
      </c>
      <c r="M125">
        <v>26</v>
      </c>
      <c r="N125">
        <v>14</v>
      </c>
      <c r="O125">
        <v>25</v>
      </c>
      <c r="P125">
        <v>3</v>
      </c>
      <c r="Q125">
        <v>64</v>
      </c>
      <c r="R125" t="s">
        <v>209</v>
      </c>
      <c r="S125" t="s">
        <v>76</v>
      </c>
    </row>
    <row r="126" spans="1:19" x14ac:dyDescent="0.25">
      <c r="A126" s="1">
        <v>44927</v>
      </c>
      <c r="B126" t="s">
        <v>3</v>
      </c>
      <c r="C126">
        <v>8330</v>
      </c>
      <c r="D126">
        <v>32</v>
      </c>
      <c r="E126">
        <v>30</v>
      </c>
      <c r="F126">
        <v>27</v>
      </c>
      <c r="G126">
        <v>27</v>
      </c>
      <c r="H126">
        <v>30</v>
      </c>
      <c r="I126">
        <v>23</v>
      </c>
      <c r="J126">
        <v>29</v>
      </c>
      <c r="K126">
        <v>22</v>
      </c>
      <c r="L126">
        <v>10</v>
      </c>
      <c r="M126">
        <v>29</v>
      </c>
      <c r="N126">
        <v>27</v>
      </c>
      <c r="O126">
        <v>29</v>
      </c>
      <c r="P126">
        <v>21</v>
      </c>
      <c r="Q126">
        <v>11</v>
      </c>
      <c r="R126" t="s">
        <v>207</v>
      </c>
      <c r="S126" t="s">
        <v>88</v>
      </c>
    </row>
    <row r="127" spans="1:19" x14ac:dyDescent="0.25">
      <c r="A127" s="1">
        <v>44927</v>
      </c>
      <c r="B127" t="s">
        <v>4</v>
      </c>
      <c r="C127">
        <v>14418</v>
      </c>
      <c r="D127">
        <v>186</v>
      </c>
      <c r="E127">
        <v>110</v>
      </c>
      <c r="F127">
        <v>128</v>
      </c>
      <c r="G127">
        <v>133</v>
      </c>
      <c r="H127">
        <v>130</v>
      </c>
      <c r="I127">
        <v>115</v>
      </c>
      <c r="J127">
        <v>129</v>
      </c>
      <c r="K127">
        <v>82</v>
      </c>
      <c r="L127">
        <v>104</v>
      </c>
      <c r="M127">
        <v>132</v>
      </c>
      <c r="N127">
        <v>100</v>
      </c>
      <c r="O127">
        <v>109</v>
      </c>
      <c r="P127">
        <v>63</v>
      </c>
      <c r="Q127">
        <v>123</v>
      </c>
      <c r="R127" t="s">
        <v>53</v>
      </c>
      <c r="S127" t="s">
        <v>82</v>
      </c>
    </row>
    <row r="128" spans="1:19" x14ac:dyDescent="0.25">
      <c r="A128" s="1">
        <v>44927</v>
      </c>
      <c r="B128" t="s">
        <v>5</v>
      </c>
      <c r="C128">
        <v>11194</v>
      </c>
      <c r="D128">
        <v>131</v>
      </c>
      <c r="E128">
        <v>88</v>
      </c>
      <c r="F128">
        <v>95</v>
      </c>
      <c r="G128">
        <v>97</v>
      </c>
      <c r="H128">
        <v>95</v>
      </c>
      <c r="I128">
        <v>87</v>
      </c>
      <c r="J128">
        <v>99</v>
      </c>
      <c r="K128">
        <v>60</v>
      </c>
      <c r="L128">
        <v>71</v>
      </c>
      <c r="M128">
        <v>84</v>
      </c>
      <c r="N128">
        <v>72</v>
      </c>
      <c r="O128">
        <v>74</v>
      </c>
      <c r="P128">
        <v>33</v>
      </c>
      <c r="Q128">
        <v>98</v>
      </c>
      <c r="R128" t="s">
        <v>51</v>
      </c>
      <c r="S128" t="s">
        <v>80</v>
      </c>
    </row>
    <row r="129" spans="1:19" x14ac:dyDescent="0.25">
      <c r="A129" s="1">
        <v>44927</v>
      </c>
      <c r="B129" t="s">
        <v>32</v>
      </c>
      <c r="C129">
        <v>10502</v>
      </c>
      <c r="D129">
        <v>102</v>
      </c>
      <c r="E129">
        <v>50</v>
      </c>
      <c r="F129">
        <v>54</v>
      </c>
      <c r="G129">
        <v>58</v>
      </c>
      <c r="H129">
        <v>46</v>
      </c>
      <c r="I129">
        <v>62</v>
      </c>
      <c r="J129">
        <v>62</v>
      </c>
      <c r="K129">
        <v>30</v>
      </c>
      <c r="L129">
        <v>72</v>
      </c>
      <c r="M129">
        <v>35</v>
      </c>
      <c r="N129">
        <v>23</v>
      </c>
      <c r="O129">
        <v>24</v>
      </c>
      <c r="P129">
        <v>10</v>
      </c>
      <c r="Q129">
        <v>92</v>
      </c>
      <c r="R129" t="s">
        <v>204</v>
      </c>
      <c r="S129" t="s">
        <v>82</v>
      </c>
    </row>
    <row r="130" spans="1:19" x14ac:dyDescent="0.25">
      <c r="A130" s="1">
        <v>44927</v>
      </c>
      <c r="B130" t="s">
        <v>6</v>
      </c>
      <c r="C130">
        <v>2046</v>
      </c>
      <c r="D130">
        <v>28</v>
      </c>
      <c r="E130">
        <v>25</v>
      </c>
      <c r="F130">
        <v>25</v>
      </c>
      <c r="G130">
        <v>22</v>
      </c>
      <c r="H130">
        <v>28</v>
      </c>
      <c r="I130">
        <v>23</v>
      </c>
      <c r="J130">
        <v>24</v>
      </c>
      <c r="K130">
        <v>20</v>
      </c>
      <c r="L130">
        <v>8</v>
      </c>
      <c r="M130">
        <v>28</v>
      </c>
      <c r="N130">
        <v>27</v>
      </c>
      <c r="O130">
        <v>27</v>
      </c>
      <c r="P130">
        <v>20</v>
      </c>
      <c r="Q130">
        <v>8</v>
      </c>
      <c r="R130" t="s">
        <v>61</v>
      </c>
      <c r="S130" t="s">
        <v>84</v>
      </c>
    </row>
    <row r="131" spans="1:19" x14ac:dyDescent="0.25">
      <c r="A131" s="1">
        <v>44927</v>
      </c>
      <c r="B131" t="s">
        <v>7</v>
      </c>
      <c r="C131">
        <v>16267</v>
      </c>
      <c r="D131">
        <v>178</v>
      </c>
      <c r="E131">
        <v>131</v>
      </c>
      <c r="F131">
        <v>133</v>
      </c>
      <c r="G131">
        <v>126</v>
      </c>
      <c r="H131">
        <v>128</v>
      </c>
      <c r="I131">
        <v>109</v>
      </c>
      <c r="J131">
        <v>131</v>
      </c>
      <c r="K131">
        <v>94</v>
      </c>
      <c r="L131">
        <v>84</v>
      </c>
      <c r="M131">
        <v>145</v>
      </c>
      <c r="N131">
        <v>112</v>
      </c>
      <c r="O131">
        <v>102</v>
      </c>
      <c r="P131">
        <v>79</v>
      </c>
      <c r="Q131">
        <v>99</v>
      </c>
      <c r="R131" t="s">
        <v>75</v>
      </c>
      <c r="S131" t="s">
        <v>88</v>
      </c>
    </row>
    <row r="132" spans="1:19" x14ac:dyDescent="0.25">
      <c r="A132" s="1">
        <v>44927</v>
      </c>
      <c r="B132" t="s">
        <v>8</v>
      </c>
      <c r="C132">
        <v>7176</v>
      </c>
      <c r="D132">
        <v>73</v>
      </c>
      <c r="E132">
        <v>65</v>
      </c>
      <c r="F132">
        <v>58</v>
      </c>
      <c r="G132">
        <v>57</v>
      </c>
      <c r="H132">
        <v>63</v>
      </c>
      <c r="I132">
        <v>42</v>
      </c>
      <c r="J132">
        <v>56</v>
      </c>
      <c r="K132">
        <v>37</v>
      </c>
      <c r="L132">
        <v>36</v>
      </c>
      <c r="M132">
        <v>65</v>
      </c>
      <c r="N132">
        <v>60</v>
      </c>
      <c r="O132">
        <v>59</v>
      </c>
      <c r="P132">
        <v>37</v>
      </c>
      <c r="Q132">
        <v>36</v>
      </c>
      <c r="R132" t="s">
        <v>73</v>
      </c>
      <c r="S132" t="s">
        <v>88</v>
      </c>
    </row>
    <row r="133" spans="1:19" x14ac:dyDescent="0.25">
      <c r="A133" s="1">
        <v>44927</v>
      </c>
      <c r="B133" t="s">
        <v>52</v>
      </c>
      <c r="C133">
        <v>15067</v>
      </c>
      <c r="D133">
        <v>151</v>
      </c>
      <c r="E133">
        <v>104</v>
      </c>
      <c r="F133">
        <v>105</v>
      </c>
      <c r="G133">
        <v>64</v>
      </c>
      <c r="H133">
        <v>96</v>
      </c>
      <c r="I133">
        <v>95</v>
      </c>
      <c r="J133">
        <v>96</v>
      </c>
      <c r="K133">
        <v>42</v>
      </c>
      <c r="L133">
        <v>109</v>
      </c>
      <c r="M133">
        <v>62</v>
      </c>
      <c r="N133">
        <v>13</v>
      </c>
      <c r="O133">
        <v>6</v>
      </c>
      <c r="Q133">
        <v>151</v>
      </c>
      <c r="R133" t="s">
        <v>210</v>
      </c>
      <c r="S133" t="s">
        <v>80</v>
      </c>
    </row>
    <row r="134" spans="1:19" x14ac:dyDescent="0.25">
      <c r="A134" s="1">
        <v>44927</v>
      </c>
      <c r="B134" t="s">
        <v>9</v>
      </c>
      <c r="C134">
        <v>6800</v>
      </c>
      <c r="D134">
        <v>55</v>
      </c>
      <c r="E134">
        <v>27</v>
      </c>
      <c r="F134">
        <v>25</v>
      </c>
      <c r="G134">
        <v>26</v>
      </c>
      <c r="H134">
        <v>21</v>
      </c>
      <c r="I134">
        <v>34</v>
      </c>
      <c r="J134">
        <v>39</v>
      </c>
      <c r="K134">
        <v>12</v>
      </c>
      <c r="L134">
        <v>43</v>
      </c>
      <c r="M134">
        <v>17</v>
      </c>
      <c r="N134">
        <v>3</v>
      </c>
      <c r="O134">
        <v>1</v>
      </c>
      <c r="P134">
        <v>0</v>
      </c>
      <c r="Q134">
        <v>55</v>
      </c>
      <c r="R134" t="s">
        <v>48</v>
      </c>
      <c r="S134" t="s">
        <v>78</v>
      </c>
    </row>
    <row r="135" spans="1:19" x14ac:dyDescent="0.25">
      <c r="A135" s="1">
        <v>44927</v>
      </c>
      <c r="B135" t="s">
        <v>10</v>
      </c>
      <c r="C135">
        <v>6360</v>
      </c>
      <c r="D135">
        <v>90</v>
      </c>
      <c r="E135">
        <v>50</v>
      </c>
      <c r="F135">
        <v>44</v>
      </c>
      <c r="G135">
        <v>48</v>
      </c>
      <c r="H135">
        <v>49</v>
      </c>
      <c r="I135">
        <v>44</v>
      </c>
      <c r="J135">
        <v>54</v>
      </c>
      <c r="K135">
        <v>32</v>
      </c>
      <c r="L135">
        <v>58</v>
      </c>
      <c r="M135">
        <v>71</v>
      </c>
      <c r="N135">
        <v>33</v>
      </c>
      <c r="O135">
        <v>26</v>
      </c>
      <c r="P135">
        <v>19</v>
      </c>
      <c r="Q135">
        <v>71</v>
      </c>
      <c r="R135" t="s">
        <v>69</v>
      </c>
      <c r="S135" t="s">
        <v>86</v>
      </c>
    </row>
    <row r="136" spans="1:19" x14ac:dyDescent="0.25">
      <c r="A136" s="1">
        <v>44927</v>
      </c>
      <c r="B136" t="s">
        <v>11</v>
      </c>
      <c r="C136">
        <v>5072</v>
      </c>
      <c r="D136">
        <v>55</v>
      </c>
      <c r="E136">
        <v>33</v>
      </c>
      <c r="F136">
        <v>27</v>
      </c>
      <c r="G136">
        <v>31</v>
      </c>
      <c r="H136">
        <v>21</v>
      </c>
      <c r="I136">
        <v>32</v>
      </c>
      <c r="J136">
        <v>34</v>
      </c>
      <c r="K136">
        <v>15</v>
      </c>
      <c r="L136">
        <v>40</v>
      </c>
      <c r="M136">
        <v>32</v>
      </c>
      <c r="N136">
        <v>7</v>
      </c>
      <c r="O136">
        <v>10</v>
      </c>
      <c r="P136">
        <v>5</v>
      </c>
      <c r="Q136">
        <v>50</v>
      </c>
      <c r="R136" t="s">
        <v>58</v>
      </c>
      <c r="S136" t="s">
        <v>82</v>
      </c>
    </row>
    <row r="137" spans="1:19" x14ac:dyDescent="0.25">
      <c r="A137" s="1">
        <v>44927</v>
      </c>
      <c r="B137" t="s">
        <v>12</v>
      </c>
      <c r="C137">
        <v>15894</v>
      </c>
      <c r="D137">
        <v>206</v>
      </c>
      <c r="E137">
        <v>149</v>
      </c>
      <c r="F137">
        <v>144</v>
      </c>
      <c r="G137">
        <v>153</v>
      </c>
      <c r="H137">
        <v>137</v>
      </c>
      <c r="I137">
        <v>131</v>
      </c>
      <c r="J137">
        <v>156</v>
      </c>
      <c r="K137">
        <v>97</v>
      </c>
      <c r="L137">
        <v>109</v>
      </c>
      <c r="M137">
        <v>128</v>
      </c>
      <c r="N137">
        <v>95</v>
      </c>
      <c r="O137">
        <v>105</v>
      </c>
      <c r="P137">
        <v>51</v>
      </c>
      <c r="Q137">
        <v>155</v>
      </c>
      <c r="R137" t="s">
        <v>66</v>
      </c>
      <c r="S137" t="s">
        <v>86</v>
      </c>
    </row>
    <row r="138" spans="1:19" x14ac:dyDescent="0.25">
      <c r="A138" s="1">
        <v>44927</v>
      </c>
      <c r="B138" t="s">
        <v>31</v>
      </c>
      <c r="C138">
        <v>8266</v>
      </c>
      <c r="D138">
        <v>54</v>
      </c>
      <c r="E138">
        <v>38</v>
      </c>
      <c r="F138">
        <v>45</v>
      </c>
      <c r="G138">
        <v>48</v>
      </c>
      <c r="H138">
        <v>41</v>
      </c>
      <c r="I138">
        <v>44</v>
      </c>
      <c r="J138">
        <v>46</v>
      </c>
      <c r="K138">
        <v>30</v>
      </c>
      <c r="L138">
        <v>24</v>
      </c>
      <c r="M138">
        <v>48</v>
      </c>
      <c r="N138">
        <v>21</v>
      </c>
      <c r="O138">
        <v>22</v>
      </c>
      <c r="P138">
        <v>14</v>
      </c>
      <c r="Q138">
        <v>40</v>
      </c>
      <c r="R138" t="s">
        <v>49</v>
      </c>
      <c r="S138" t="s">
        <v>78</v>
      </c>
    </row>
    <row r="139" spans="1:19" x14ac:dyDescent="0.25">
      <c r="A139" s="1">
        <v>44927</v>
      </c>
      <c r="B139" t="s">
        <v>13</v>
      </c>
      <c r="C139">
        <v>6688</v>
      </c>
      <c r="D139">
        <v>76</v>
      </c>
      <c r="E139">
        <v>57</v>
      </c>
      <c r="F139">
        <v>62</v>
      </c>
      <c r="G139">
        <v>61</v>
      </c>
      <c r="H139">
        <v>61</v>
      </c>
      <c r="I139">
        <v>49</v>
      </c>
      <c r="J139">
        <v>49</v>
      </c>
      <c r="K139">
        <v>35</v>
      </c>
      <c r="L139">
        <v>41</v>
      </c>
      <c r="M139">
        <v>63</v>
      </c>
      <c r="N139">
        <v>57</v>
      </c>
      <c r="O139">
        <v>56</v>
      </c>
      <c r="P139">
        <v>33</v>
      </c>
      <c r="Q139">
        <v>43</v>
      </c>
      <c r="R139" t="s">
        <v>60</v>
      </c>
      <c r="S139" t="s">
        <v>84</v>
      </c>
    </row>
    <row r="140" spans="1:19" x14ac:dyDescent="0.25">
      <c r="A140" s="1">
        <v>44927</v>
      </c>
      <c r="B140" t="s">
        <v>14</v>
      </c>
      <c r="C140">
        <v>5709</v>
      </c>
      <c r="D140">
        <v>78</v>
      </c>
      <c r="E140">
        <v>62</v>
      </c>
      <c r="F140">
        <v>58</v>
      </c>
      <c r="G140">
        <v>59</v>
      </c>
      <c r="H140">
        <v>60</v>
      </c>
      <c r="I140">
        <v>56</v>
      </c>
      <c r="J140">
        <v>58</v>
      </c>
      <c r="K140">
        <v>41</v>
      </c>
      <c r="L140">
        <v>37</v>
      </c>
      <c r="M140">
        <v>74</v>
      </c>
      <c r="N140">
        <v>43</v>
      </c>
      <c r="O140">
        <v>50</v>
      </c>
      <c r="P140">
        <v>28</v>
      </c>
      <c r="Q140">
        <v>50</v>
      </c>
      <c r="R140" t="s">
        <v>63</v>
      </c>
      <c r="S140" t="s">
        <v>84</v>
      </c>
    </row>
    <row r="141" spans="1:19" x14ac:dyDescent="0.25">
      <c r="A141" s="1">
        <v>44927</v>
      </c>
      <c r="B141" t="s">
        <v>15</v>
      </c>
      <c r="C141">
        <v>7391</v>
      </c>
      <c r="D141">
        <v>47</v>
      </c>
      <c r="E141">
        <v>38</v>
      </c>
      <c r="F141">
        <v>32</v>
      </c>
      <c r="G141">
        <v>35</v>
      </c>
      <c r="H141">
        <v>40</v>
      </c>
      <c r="I141">
        <v>21</v>
      </c>
      <c r="J141">
        <v>32</v>
      </c>
      <c r="K141">
        <v>15</v>
      </c>
      <c r="L141">
        <v>32</v>
      </c>
      <c r="M141">
        <v>41</v>
      </c>
      <c r="N141">
        <v>37</v>
      </c>
      <c r="O141">
        <v>39</v>
      </c>
      <c r="P141">
        <v>13</v>
      </c>
      <c r="Q141">
        <v>34</v>
      </c>
      <c r="R141" t="s">
        <v>40</v>
      </c>
      <c r="S141" t="s">
        <v>76</v>
      </c>
    </row>
    <row r="142" spans="1:19" x14ac:dyDescent="0.25">
      <c r="A142" s="1">
        <v>44927</v>
      </c>
      <c r="B142" t="s">
        <v>16</v>
      </c>
      <c r="C142">
        <v>13163</v>
      </c>
      <c r="D142">
        <v>185</v>
      </c>
      <c r="E142">
        <v>118</v>
      </c>
      <c r="F142">
        <v>118</v>
      </c>
      <c r="G142">
        <v>111</v>
      </c>
      <c r="H142">
        <v>107</v>
      </c>
      <c r="I142">
        <v>108</v>
      </c>
      <c r="J142">
        <v>114</v>
      </c>
      <c r="K142">
        <v>66</v>
      </c>
      <c r="L142">
        <v>119</v>
      </c>
      <c r="M142">
        <v>105</v>
      </c>
      <c r="N142">
        <v>66</v>
      </c>
      <c r="O142">
        <v>62</v>
      </c>
      <c r="P142">
        <v>38</v>
      </c>
      <c r="Q142">
        <v>147</v>
      </c>
      <c r="R142" t="s">
        <v>47</v>
      </c>
      <c r="S142" t="s">
        <v>78</v>
      </c>
    </row>
    <row r="143" spans="1:19" x14ac:dyDescent="0.25">
      <c r="A143" s="1">
        <v>44927</v>
      </c>
      <c r="B143" t="s">
        <v>38</v>
      </c>
      <c r="C143">
        <v>4991</v>
      </c>
      <c r="D143">
        <v>51</v>
      </c>
      <c r="E143">
        <v>37</v>
      </c>
      <c r="F143">
        <v>39</v>
      </c>
      <c r="G143">
        <v>24</v>
      </c>
      <c r="H143">
        <v>35</v>
      </c>
      <c r="I143">
        <v>35</v>
      </c>
      <c r="J143">
        <v>35</v>
      </c>
      <c r="K143">
        <v>17</v>
      </c>
      <c r="L143">
        <v>34</v>
      </c>
      <c r="M143">
        <v>46</v>
      </c>
      <c r="N143">
        <v>1</v>
      </c>
      <c r="O143">
        <v>3</v>
      </c>
      <c r="P143">
        <v>1</v>
      </c>
      <c r="Q143">
        <v>50</v>
      </c>
      <c r="R143" t="s">
        <v>211</v>
      </c>
      <c r="S143" t="s">
        <v>76</v>
      </c>
    </row>
    <row r="144" spans="1:19" x14ac:dyDescent="0.25">
      <c r="A144" s="1">
        <v>44927</v>
      </c>
      <c r="B144" t="s">
        <v>17</v>
      </c>
      <c r="C144">
        <v>9053</v>
      </c>
      <c r="D144">
        <v>125</v>
      </c>
      <c r="E144">
        <v>95</v>
      </c>
      <c r="F144">
        <v>93</v>
      </c>
      <c r="G144">
        <v>96</v>
      </c>
      <c r="H144">
        <v>95</v>
      </c>
      <c r="I144">
        <v>76</v>
      </c>
      <c r="J144">
        <v>93</v>
      </c>
      <c r="K144">
        <v>58</v>
      </c>
      <c r="L144">
        <v>67</v>
      </c>
      <c r="M144">
        <v>86</v>
      </c>
      <c r="N144">
        <v>80</v>
      </c>
      <c r="O144">
        <v>82</v>
      </c>
      <c r="P144">
        <v>44</v>
      </c>
      <c r="Q144">
        <v>81</v>
      </c>
      <c r="R144" t="s">
        <v>70</v>
      </c>
      <c r="S144" t="s">
        <v>86</v>
      </c>
    </row>
    <row r="145" spans="1:19" x14ac:dyDescent="0.25">
      <c r="A145" s="1">
        <v>44927</v>
      </c>
      <c r="B145" t="s">
        <v>18</v>
      </c>
      <c r="C145">
        <v>8047</v>
      </c>
      <c r="D145">
        <v>109</v>
      </c>
      <c r="E145">
        <v>71</v>
      </c>
      <c r="F145">
        <v>74</v>
      </c>
      <c r="G145">
        <v>76</v>
      </c>
      <c r="H145">
        <v>74</v>
      </c>
      <c r="I145">
        <v>62</v>
      </c>
      <c r="J145">
        <v>76</v>
      </c>
      <c r="K145">
        <v>46</v>
      </c>
      <c r="L145">
        <v>63</v>
      </c>
      <c r="M145">
        <v>16</v>
      </c>
      <c r="N145">
        <v>26</v>
      </c>
      <c r="O145">
        <v>24</v>
      </c>
      <c r="P145">
        <v>6</v>
      </c>
      <c r="Q145">
        <v>103</v>
      </c>
      <c r="R145" t="s">
        <v>57</v>
      </c>
      <c r="S145" t="s">
        <v>82</v>
      </c>
    </row>
    <row r="146" spans="1:19" x14ac:dyDescent="0.25">
      <c r="A146" s="1">
        <v>44927</v>
      </c>
      <c r="B146" t="s">
        <v>19</v>
      </c>
      <c r="C146">
        <v>8562</v>
      </c>
      <c r="D146">
        <v>96</v>
      </c>
      <c r="E146">
        <v>58</v>
      </c>
      <c r="F146">
        <v>49</v>
      </c>
      <c r="G146">
        <v>53</v>
      </c>
      <c r="H146">
        <v>49</v>
      </c>
      <c r="I146">
        <v>36</v>
      </c>
      <c r="J146">
        <v>46</v>
      </c>
      <c r="K146">
        <v>25</v>
      </c>
      <c r="L146">
        <v>71</v>
      </c>
      <c r="M146">
        <v>60</v>
      </c>
      <c r="N146">
        <v>41</v>
      </c>
      <c r="O146">
        <v>42</v>
      </c>
      <c r="P146">
        <v>21</v>
      </c>
      <c r="Q146">
        <v>75</v>
      </c>
      <c r="R146" t="s">
        <v>37</v>
      </c>
      <c r="S146" t="s">
        <v>76</v>
      </c>
    </row>
    <row r="147" spans="1:19" x14ac:dyDescent="0.25">
      <c r="A147" s="1">
        <v>44927</v>
      </c>
      <c r="B147" t="s">
        <v>20</v>
      </c>
      <c r="C147">
        <v>14864</v>
      </c>
      <c r="D147">
        <v>201</v>
      </c>
      <c r="E147">
        <v>154</v>
      </c>
      <c r="F147">
        <v>153</v>
      </c>
      <c r="G147">
        <v>162</v>
      </c>
      <c r="H147">
        <v>153</v>
      </c>
      <c r="I147">
        <v>158</v>
      </c>
      <c r="J147">
        <v>167</v>
      </c>
      <c r="K147">
        <v>134</v>
      </c>
      <c r="L147">
        <v>67</v>
      </c>
      <c r="M147">
        <v>125</v>
      </c>
      <c r="N147">
        <v>133</v>
      </c>
      <c r="O147">
        <v>130</v>
      </c>
      <c r="P147">
        <v>93</v>
      </c>
      <c r="Q147">
        <v>108</v>
      </c>
      <c r="R147" t="s">
        <v>64</v>
      </c>
      <c r="S147" t="s">
        <v>84</v>
      </c>
    </row>
    <row r="148" spans="1:19" x14ac:dyDescent="0.25">
      <c r="A148" s="1">
        <v>44927</v>
      </c>
      <c r="B148" t="s">
        <v>21</v>
      </c>
      <c r="C148">
        <v>6413</v>
      </c>
      <c r="D148">
        <v>33</v>
      </c>
      <c r="E148">
        <v>30</v>
      </c>
      <c r="F148">
        <v>29</v>
      </c>
      <c r="G148">
        <v>30</v>
      </c>
      <c r="H148">
        <v>30</v>
      </c>
      <c r="I148">
        <v>30</v>
      </c>
      <c r="J148">
        <v>31</v>
      </c>
      <c r="K148">
        <v>27</v>
      </c>
      <c r="L148">
        <v>6</v>
      </c>
      <c r="M148">
        <v>30</v>
      </c>
      <c r="N148">
        <v>29</v>
      </c>
      <c r="O148">
        <v>29</v>
      </c>
      <c r="P148">
        <v>26</v>
      </c>
      <c r="Q148">
        <v>7</v>
      </c>
      <c r="R148" t="s">
        <v>74</v>
      </c>
      <c r="S148" t="s">
        <v>88</v>
      </c>
    </row>
    <row r="149" spans="1:19" x14ac:dyDescent="0.25">
      <c r="A149" s="1">
        <v>44927</v>
      </c>
      <c r="B149" t="s">
        <v>22</v>
      </c>
      <c r="C149">
        <v>4412</v>
      </c>
      <c r="D149">
        <v>27</v>
      </c>
      <c r="E149">
        <v>25</v>
      </c>
      <c r="F149">
        <v>23</v>
      </c>
      <c r="G149">
        <v>21</v>
      </c>
      <c r="H149">
        <v>23</v>
      </c>
      <c r="I149">
        <v>17</v>
      </c>
      <c r="J149">
        <v>16</v>
      </c>
      <c r="K149">
        <v>10</v>
      </c>
      <c r="L149">
        <v>17</v>
      </c>
      <c r="M149">
        <v>19</v>
      </c>
      <c r="N149">
        <v>18</v>
      </c>
      <c r="O149">
        <v>19</v>
      </c>
      <c r="P149">
        <v>7</v>
      </c>
      <c r="Q149">
        <v>20</v>
      </c>
      <c r="R149" t="s">
        <v>42</v>
      </c>
      <c r="S149" t="s">
        <v>76</v>
      </c>
    </row>
    <row r="150" spans="1:19" x14ac:dyDescent="0.25">
      <c r="A150" s="1">
        <v>44927</v>
      </c>
      <c r="B150" t="s">
        <v>23</v>
      </c>
      <c r="C150">
        <v>7099</v>
      </c>
      <c r="D150">
        <v>53</v>
      </c>
      <c r="E150">
        <v>34</v>
      </c>
      <c r="F150">
        <v>37</v>
      </c>
      <c r="G150">
        <v>39</v>
      </c>
      <c r="H150">
        <v>30</v>
      </c>
      <c r="I150">
        <v>30</v>
      </c>
      <c r="J150">
        <v>35</v>
      </c>
      <c r="K150">
        <v>21</v>
      </c>
      <c r="L150">
        <v>32</v>
      </c>
      <c r="M150">
        <v>20</v>
      </c>
      <c r="N150">
        <v>28</v>
      </c>
      <c r="O150">
        <v>27</v>
      </c>
      <c r="P150">
        <v>10</v>
      </c>
      <c r="Q150">
        <v>43</v>
      </c>
      <c r="R150" t="s">
        <v>55</v>
      </c>
      <c r="S150" t="s">
        <v>82</v>
      </c>
    </row>
    <row r="151" spans="1:19" x14ac:dyDescent="0.25">
      <c r="A151" s="1">
        <v>44927</v>
      </c>
      <c r="B151" t="s">
        <v>24</v>
      </c>
      <c r="C151">
        <v>3855</v>
      </c>
      <c r="D151">
        <v>46</v>
      </c>
      <c r="E151">
        <v>28</v>
      </c>
      <c r="F151">
        <v>36</v>
      </c>
      <c r="G151">
        <v>37</v>
      </c>
      <c r="H151">
        <v>39</v>
      </c>
      <c r="I151">
        <v>30</v>
      </c>
      <c r="J151">
        <v>34</v>
      </c>
      <c r="K151">
        <v>16</v>
      </c>
      <c r="L151">
        <v>30</v>
      </c>
      <c r="M151">
        <v>21</v>
      </c>
      <c r="N151">
        <v>9</v>
      </c>
      <c r="O151">
        <v>7</v>
      </c>
      <c r="P151">
        <v>3</v>
      </c>
      <c r="Q151">
        <v>43</v>
      </c>
      <c r="R151" t="s">
        <v>36</v>
      </c>
      <c r="S151" t="s">
        <v>76</v>
      </c>
    </row>
    <row r="152" spans="1:19" x14ac:dyDescent="0.25">
      <c r="A152" s="1">
        <v>44927</v>
      </c>
      <c r="B152" t="s">
        <v>25</v>
      </c>
      <c r="C152">
        <v>3938</v>
      </c>
      <c r="D152">
        <v>54</v>
      </c>
      <c r="E152">
        <v>47</v>
      </c>
      <c r="F152">
        <v>42</v>
      </c>
      <c r="G152">
        <v>41</v>
      </c>
      <c r="H152">
        <v>48</v>
      </c>
      <c r="I152">
        <v>34</v>
      </c>
      <c r="J152">
        <v>37</v>
      </c>
      <c r="K152">
        <v>25</v>
      </c>
      <c r="L152">
        <v>29</v>
      </c>
      <c r="M152">
        <v>43</v>
      </c>
      <c r="N152">
        <v>35</v>
      </c>
      <c r="O152">
        <v>36</v>
      </c>
      <c r="P152">
        <v>13</v>
      </c>
      <c r="Q152">
        <v>41</v>
      </c>
      <c r="R152" t="s">
        <v>62</v>
      </c>
      <c r="S152" t="s">
        <v>84</v>
      </c>
    </row>
    <row r="153" spans="1:19" x14ac:dyDescent="0.25">
      <c r="A153" s="1">
        <v>44927</v>
      </c>
      <c r="B153" t="s">
        <v>26</v>
      </c>
      <c r="C153">
        <v>3469</v>
      </c>
      <c r="D153">
        <v>29</v>
      </c>
      <c r="E153">
        <v>17</v>
      </c>
      <c r="F153">
        <v>19</v>
      </c>
      <c r="G153">
        <v>17</v>
      </c>
      <c r="H153">
        <v>17</v>
      </c>
      <c r="I153">
        <v>19</v>
      </c>
      <c r="J153">
        <v>20</v>
      </c>
      <c r="K153">
        <v>11</v>
      </c>
      <c r="L153">
        <v>18</v>
      </c>
      <c r="M153">
        <v>25</v>
      </c>
      <c r="N153">
        <v>11</v>
      </c>
      <c r="O153">
        <v>10</v>
      </c>
      <c r="P153">
        <v>5</v>
      </c>
      <c r="Q153">
        <v>24</v>
      </c>
      <c r="R153" t="s">
        <v>65</v>
      </c>
      <c r="S153" t="s">
        <v>84</v>
      </c>
    </row>
    <row r="154" spans="1:19" x14ac:dyDescent="0.25">
      <c r="A154" s="1">
        <v>44927</v>
      </c>
      <c r="B154" t="s">
        <v>27</v>
      </c>
      <c r="C154">
        <v>2825</v>
      </c>
      <c r="D154">
        <v>23</v>
      </c>
      <c r="E154">
        <v>15</v>
      </c>
      <c r="F154">
        <v>14</v>
      </c>
      <c r="G154">
        <v>17</v>
      </c>
      <c r="H154">
        <v>14</v>
      </c>
      <c r="I154">
        <v>11</v>
      </c>
      <c r="J154">
        <v>18</v>
      </c>
      <c r="K154">
        <v>5</v>
      </c>
      <c r="L154">
        <v>18</v>
      </c>
      <c r="M154">
        <v>7</v>
      </c>
      <c r="N154">
        <v>6</v>
      </c>
      <c r="O154">
        <v>7</v>
      </c>
      <c r="P154">
        <v>2</v>
      </c>
      <c r="Q154">
        <v>21</v>
      </c>
      <c r="R154" t="s">
        <v>67</v>
      </c>
      <c r="S154" t="s">
        <v>86</v>
      </c>
    </row>
    <row r="155" spans="1:19" x14ac:dyDescent="0.25">
      <c r="A155" s="1">
        <v>44927</v>
      </c>
      <c r="B155" t="s">
        <v>30</v>
      </c>
      <c r="C155">
        <v>3468</v>
      </c>
      <c r="D155">
        <v>14</v>
      </c>
      <c r="E155">
        <v>11</v>
      </c>
      <c r="F155">
        <v>11</v>
      </c>
      <c r="G155">
        <v>11</v>
      </c>
      <c r="H155">
        <v>9</v>
      </c>
      <c r="I155">
        <v>9</v>
      </c>
      <c r="J155">
        <v>9</v>
      </c>
      <c r="K155">
        <v>7</v>
      </c>
      <c r="L155">
        <v>7</v>
      </c>
      <c r="M155">
        <v>7</v>
      </c>
      <c r="N155">
        <v>8</v>
      </c>
      <c r="O155">
        <v>7</v>
      </c>
      <c r="P155">
        <v>6</v>
      </c>
      <c r="Q155">
        <v>8</v>
      </c>
      <c r="R155" t="s">
        <v>56</v>
      </c>
      <c r="S155" t="s">
        <v>82</v>
      </c>
    </row>
    <row r="156" spans="1:19" x14ac:dyDescent="0.25">
      <c r="A156" s="1">
        <v>44927</v>
      </c>
      <c r="B156" t="s">
        <v>28</v>
      </c>
      <c r="C156">
        <v>9594</v>
      </c>
      <c r="D156">
        <v>101</v>
      </c>
      <c r="E156">
        <v>77</v>
      </c>
      <c r="F156">
        <v>70</v>
      </c>
      <c r="G156">
        <v>74</v>
      </c>
      <c r="H156">
        <v>69</v>
      </c>
      <c r="I156">
        <v>65</v>
      </c>
      <c r="J156">
        <v>72</v>
      </c>
      <c r="K156">
        <v>53</v>
      </c>
      <c r="L156">
        <v>48</v>
      </c>
      <c r="M156">
        <v>49</v>
      </c>
      <c r="N156">
        <v>52</v>
      </c>
      <c r="O156">
        <v>56</v>
      </c>
      <c r="P156">
        <v>33</v>
      </c>
      <c r="Q156">
        <v>68</v>
      </c>
      <c r="R156" t="s">
        <v>46</v>
      </c>
      <c r="S156" t="s">
        <v>78</v>
      </c>
    </row>
    <row r="157" spans="1:19" x14ac:dyDescent="0.25">
      <c r="A157" s="1">
        <v>44927</v>
      </c>
      <c r="B157" t="s">
        <v>29</v>
      </c>
      <c r="C157">
        <v>6508</v>
      </c>
      <c r="D157">
        <v>84</v>
      </c>
      <c r="E157">
        <v>51</v>
      </c>
      <c r="F157">
        <v>54</v>
      </c>
      <c r="G157">
        <v>56</v>
      </c>
      <c r="H157">
        <v>55</v>
      </c>
      <c r="I157">
        <v>48</v>
      </c>
      <c r="J157">
        <v>56</v>
      </c>
      <c r="K157">
        <v>29</v>
      </c>
      <c r="L157">
        <v>55</v>
      </c>
      <c r="M157">
        <v>63</v>
      </c>
      <c r="N157">
        <v>36</v>
      </c>
      <c r="O157">
        <v>33</v>
      </c>
      <c r="P157">
        <v>15</v>
      </c>
      <c r="Q157">
        <v>69</v>
      </c>
      <c r="R157" t="s">
        <v>41</v>
      </c>
      <c r="S157" t="s">
        <v>76</v>
      </c>
    </row>
    <row r="158" spans="1:19" x14ac:dyDescent="0.25">
      <c r="A158" s="1">
        <v>44896</v>
      </c>
      <c r="B158" t="s">
        <v>35</v>
      </c>
      <c r="C158">
        <v>7868</v>
      </c>
      <c r="D158">
        <v>90</v>
      </c>
      <c r="E158">
        <v>54</v>
      </c>
      <c r="F158">
        <v>50</v>
      </c>
      <c r="G158">
        <v>54</v>
      </c>
      <c r="H158">
        <v>50</v>
      </c>
      <c r="I158">
        <v>46</v>
      </c>
      <c r="J158">
        <v>53</v>
      </c>
      <c r="K158">
        <v>32</v>
      </c>
      <c r="L158">
        <v>58</v>
      </c>
      <c r="M158">
        <v>45</v>
      </c>
      <c r="N158">
        <v>18</v>
      </c>
      <c r="O158">
        <v>19</v>
      </c>
      <c r="P158">
        <v>5</v>
      </c>
      <c r="Q158">
        <v>85</v>
      </c>
      <c r="R158" t="s">
        <v>213</v>
      </c>
      <c r="S158" t="s">
        <v>86</v>
      </c>
    </row>
    <row r="159" spans="1:19" x14ac:dyDescent="0.25">
      <c r="A159" s="1">
        <v>44896</v>
      </c>
      <c r="B159" t="s">
        <v>44</v>
      </c>
      <c r="C159">
        <v>15919</v>
      </c>
      <c r="D159">
        <v>127</v>
      </c>
      <c r="E159">
        <v>77</v>
      </c>
      <c r="F159">
        <v>61</v>
      </c>
      <c r="G159">
        <v>40</v>
      </c>
      <c r="H159">
        <v>70</v>
      </c>
      <c r="I159">
        <v>67</v>
      </c>
      <c r="J159">
        <v>67</v>
      </c>
      <c r="K159">
        <v>24</v>
      </c>
      <c r="L159">
        <v>103</v>
      </c>
      <c r="M159">
        <v>86</v>
      </c>
      <c r="N159">
        <v>4</v>
      </c>
      <c r="O159">
        <v>7</v>
      </c>
      <c r="P159">
        <v>1</v>
      </c>
      <c r="Q159">
        <v>126</v>
      </c>
      <c r="R159" t="s">
        <v>45</v>
      </c>
      <c r="S159" t="s">
        <v>78</v>
      </c>
    </row>
    <row r="160" spans="1:19" x14ac:dyDescent="0.25">
      <c r="A160" s="1">
        <v>44896</v>
      </c>
      <c r="B160" t="s">
        <v>34</v>
      </c>
      <c r="C160">
        <v>9499</v>
      </c>
      <c r="D160">
        <v>59</v>
      </c>
      <c r="E160">
        <v>48</v>
      </c>
      <c r="F160">
        <v>40</v>
      </c>
      <c r="G160">
        <v>43</v>
      </c>
      <c r="H160">
        <v>52</v>
      </c>
      <c r="I160">
        <v>38</v>
      </c>
      <c r="J160">
        <v>39</v>
      </c>
      <c r="K160">
        <v>25</v>
      </c>
      <c r="L160">
        <v>34</v>
      </c>
      <c r="M160">
        <v>50</v>
      </c>
      <c r="N160">
        <v>22</v>
      </c>
      <c r="O160">
        <v>24</v>
      </c>
      <c r="P160">
        <v>12</v>
      </c>
      <c r="Q160">
        <v>47</v>
      </c>
      <c r="R160" t="s">
        <v>214</v>
      </c>
      <c r="S160" t="s">
        <v>76</v>
      </c>
    </row>
    <row r="161" spans="1:19" x14ac:dyDescent="0.25">
      <c r="A161" s="1">
        <v>44896</v>
      </c>
      <c r="B161" t="s">
        <v>2</v>
      </c>
      <c r="C161">
        <v>6999</v>
      </c>
      <c r="D161">
        <v>60</v>
      </c>
      <c r="E161">
        <v>46</v>
      </c>
      <c r="F161">
        <v>43</v>
      </c>
      <c r="G161">
        <v>43</v>
      </c>
      <c r="H161">
        <v>47</v>
      </c>
      <c r="I161">
        <v>27</v>
      </c>
      <c r="J161">
        <v>42</v>
      </c>
      <c r="K161">
        <v>23</v>
      </c>
      <c r="L161">
        <v>37</v>
      </c>
      <c r="M161">
        <v>36</v>
      </c>
      <c r="N161">
        <v>36</v>
      </c>
      <c r="O161">
        <v>35</v>
      </c>
      <c r="P161">
        <v>22</v>
      </c>
      <c r="Q161">
        <v>38</v>
      </c>
      <c r="R161" t="s">
        <v>71</v>
      </c>
      <c r="S161" t="s">
        <v>88</v>
      </c>
    </row>
    <row r="162" spans="1:19" x14ac:dyDescent="0.25">
      <c r="A162" s="1">
        <v>44896</v>
      </c>
      <c r="B162" t="s">
        <v>33</v>
      </c>
      <c r="C162">
        <v>9799</v>
      </c>
      <c r="D162">
        <v>167</v>
      </c>
      <c r="E162">
        <v>148</v>
      </c>
      <c r="F162">
        <v>149</v>
      </c>
      <c r="G162">
        <v>145</v>
      </c>
      <c r="H162">
        <v>144</v>
      </c>
      <c r="I162">
        <v>121</v>
      </c>
      <c r="J162">
        <v>141</v>
      </c>
      <c r="K162">
        <v>102</v>
      </c>
      <c r="L162">
        <v>65</v>
      </c>
      <c r="M162">
        <v>136</v>
      </c>
      <c r="N162">
        <v>122</v>
      </c>
      <c r="O162">
        <v>128</v>
      </c>
      <c r="P162">
        <v>74</v>
      </c>
      <c r="Q162">
        <v>93</v>
      </c>
      <c r="R162" t="s">
        <v>50</v>
      </c>
      <c r="S162" t="s">
        <v>80</v>
      </c>
    </row>
    <row r="163" spans="1:19" x14ac:dyDescent="0.25">
      <c r="A163" s="1">
        <v>44896</v>
      </c>
      <c r="B163" t="s">
        <v>59</v>
      </c>
      <c r="C163">
        <v>9791</v>
      </c>
      <c r="D163">
        <v>127</v>
      </c>
      <c r="E163">
        <v>76</v>
      </c>
      <c r="F163">
        <v>73</v>
      </c>
      <c r="G163">
        <v>53</v>
      </c>
      <c r="H163">
        <v>47</v>
      </c>
      <c r="I163">
        <v>69</v>
      </c>
      <c r="J163">
        <v>61</v>
      </c>
      <c r="K163">
        <v>24</v>
      </c>
      <c r="L163">
        <v>103</v>
      </c>
      <c r="M163">
        <v>85</v>
      </c>
      <c r="N163">
        <v>3</v>
      </c>
      <c r="O163">
        <v>7</v>
      </c>
      <c r="P163">
        <v>1</v>
      </c>
      <c r="Q163">
        <v>126</v>
      </c>
      <c r="R163" t="s">
        <v>208</v>
      </c>
      <c r="S163" t="s">
        <v>82</v>
      </c>
    </row>
    <row r="164" spans="1:19" x14ac:dyDescent="0.25">
      <c r="A164" s="1">
        <v>44896</v>
      </c>
      <c r="B164" t="s">
        <v>43</v>
      </c>
      <c r="C164">
        <v>7089</v>
      </c>
      <c r="D164">
        <v>69</v>
      </c>
      <c r="E164">
        <v>54</v>
      </c>
      <c r="F164">
        <v>50</v>
      </c>
      <c r="G164">
        <v>39</v>
      </c>
      <c r="H164">
        <v>56</v>
      </c>
      <c r="I164">
        <v>37</v>
      </c>
      <c r="J164">
        <v>40</v>
      </c>
      <c r="K164">
        <v>25</v>
      </c>
      <c r="L164">
        <v>44</v>
      </c>
      <c r="M164">
        <v>21</v>
      </c>
      <c r="N164">
        <v>14</v>
      </c>
      <c r="O164">
        <v>28</v>
      </c>
      <c r="P164">
        <v>2</v>
      </c>
      <c r="Q164">
        <v>67</v>
      </c>
      <c r="R164" t="s">
        <v>209</v>
      </c>
      <c r="S164" t="s">
        <v>76</v>
      </c>
    </row>
    <row r="165" spans="1:19" x14ac:dyDescent="0.25">
      <c r="A165" s="1">
        <v>44896</v>
      </c>
      <c r="B165" t="s">
        <v>3</v>
      </c>
      <c r="C165">
        <v>8324</v>
      </c>
      <c r="D165">
        <v>34</v>
      </c>
      <c r="E165">
        <v>30</v>
      </c>
      <c r="F165">
        <v>27</v>
      </c>
      <c r="G165">
        <v>27</v>
      </c>
      <c r="H165">
        <v>30</v>
      </c>
      <c r="I165">
        <v>22</v>
      </c>
      <c r="J165">
        <v>29</v>
      </c>
      <c r="K165">
        <v>21</v>
      </c>
      <c r="L165">
        <v>13</v>
      </c>
      <c r="M165">
        <v>28</v>
      </c>
      <c r="N165">
        <v>27</v>
      </c>
      <c r="O165">
        <v>29</v>
      </c>
      <c r="P165">
        <v>20</v>
      </c>
      <c r="Q165">
        <v>14</v>
      </c>
      <c r="R165" t="s">
        <v>207</v>
      </c>
      <c r="S165" t="s">
        <v>88</v>
      </c>
    </row>
    <row r="166" spans="1:19" x14ac:dyDescent="0.25">
      <c r="A166" s="1">
        <v>44896</v>
      </c>
      <c r="B166" t="s">
        <v>4</v>
      </c>
      <c r="C166">
        <v>14453</v>
      </c>
      <c r="D166">
        <v>187</v>
      </c>
      <c r="E166">
        <v>115</v>
      </c>
      <c r="F166">
        <v>131</v>
      </c>
      <c r="G166">
        <v>134</v>
      </c>
      <c r="H166">
        <v>132</v>
      </c>
      <c r="I166">
        <v>111</v>
      </c>
      <c r="J166">
        <v>128</v>
      </c>
      <c r="K166">
        <v>84</v>
      </c>
      <c r="L166">
        <v>103</v>
      </c>
      <c r="M166">
        <v>135</v>
      </c>
      <c r="N166">
        <v>102</v>
      </c>
      <c r="O166">
        <v>108</v>
      </c>
      <c r="P166">
        <v>64</v>
      </c>
      <c r="Q166">
        <v>123</v>
      </c>
      <c r="R166" t="s">
        <v>53</v>
      </c>
      <c r="S166" t="s">
        <v>82</v>
      </c>
    </row>
    <row r="167" spans="1:19" x14ac:dyDescent="0.25">
      <c r="A167" s="1">
        <v>44896</v>
      </c>
      <c r="B167" t="s">
        <v>5</v>
      </c>
      <c r="C167">
        <v>11189</v>
      </c>
      <c r="D167">
        <v>131</v>
      </c>
      <c r="E167">
        <v>87</v>
      </c>
      <c r="F167">
        <v>91</v>
      </c>
      <c r="G167">
        <v>94</v>
      </c>
      <c r="H167">
        <v>92</v>
      </c>
      <c r="I167">
        <v>86</v>
      </c>
      <c r="J167">
        <v>96</v>
      </c>
      <c r="K167">
        <v>56</v>
      </c>
      <c r="L167">
        <v>75</v>
      </c>
      <c r="M167">
        <v>94</v>
      </c>
      <c r="N167">
        <v>69</v>
      </c>
      <c r="O167">
        <v>72</v>
      </c>
      <c r="P167">
        <v>34</v>
      </c>
      <c r="Q167">
        <v>97</v>
      </c>
      <c r="R167" t="s">
        <v>51</v>
      </c>
      <c r="S167" t="s">
        <v>80</v>
      </c>
    </row>
    <row r="168" spans="1:19" x14ac:dyDescent="0.25">
      <c r="A168" s="1">
        <v>44896</v>
      </c>
      <c r="B168" t="s">
        <v>32</v>
      </c>
      <c r="C168">
        <v>10556</v>
      </c>
      <c r="D168">
        <v>109</v>
      </c>
      <c r="E168">
        <v>51</v>
      </c>
      <c r="F168">
        <v>57</v>
      </c>
      <c r="G168">
        <v>58</v>
      </c>
      <c r="H168">
        <v>45</v>
      </c>
      <c r="I168">
        <v>59</v>
      </c>
      <c r="J168">
        <v>61</v>
      </c>
      <c r="K168">
        <v>29</v>
      </c>
      <c r="L168">
        <v>80</v>
      </c>
      <c r="M168">
        <v>28</v>
      </c>
      <c r="N168">
        <v>16</v>
      </c>
      <c r="O168">
        <v>19</v>
      </c>
      <c r="P168">
        <v>5</v>
      </c>
      <c r="Q168">
        <v>104</v>
      </c>
      <c r="R168" t="s">
        <v>204</v>
      </c>
      <c r="S168" t="s">
        <v>82</v>
      </c>
    </row>
    <row r="169" spans="1:19" x14ac:dyDescent="0.25">
      <c r="A169" s="1">
        <v>44896</v>
      </c>
      <c r="B169" t="s">
        <v>6</v>
      </c>
      <c r="C169">
        <v>2050</v>
      </c>
      <c r="D169">
        <v>28</v>
      </c>
      <c r="E169">
        <v>25</v>
      </c>
      <c r="F169">
        <v>25</v>
      </c>
      <c r="G169">
        <v>22</v>
      </c>
      <c r="H169">
        <v>28</v>
      </c>
      <c r="I169">
        <v>22</v>
      </c>
      <c r="J169">
        <v>22</v>
      </c>
      <c r="K169">
        <v>20</v>
      </c>
      <c r="L169">
        <v>8</v>
      </c>
      <c r="M169">
        <v>28</v>
      </c>
      <c r="N169">
        <v>27</v>
      </c>
      <c r="O169">
        <v>27</v>
      </c>
      <c r="P169">
        <v>20</v>
      </c>
      <c r="Q169">
        <v>8</v>
      </c>
      <c r="R169" t="s">
        <v>61</v>
      </c>
      <c r="S169" t="s">
        <v>84</v>
      </c>
    </row>
    <row r="170" spans="1:19" x14ac:dyDescent="0.25">
      <c r="A170" s="1">
        <v>44896</v>
      </c>
      <c r="B170" t="s">
        <v>7</v>
      </c>
      <c r="C170">
        <v>16283</v>
      </c>
      <c r="D170">
        <v>177</v>
      </c>
      <c r="E170">
        <v>124</v>
      </c>
      <c r="F170">
        <v>133</v>
      </c>
      <c r="G170">
        <v>126</v>
      </c>
      <c r="H170">
        <v>124</v>
      </c>
      <c r="I170">
        <v>111</v>
      </c>
      <c r="J170">
        <v>130</v>
      </c>
      <c r="K170">
        <v>91</v>
      </c>
      <c r="L170">
        <v>86</v>
      </c>
      <c r="M170">
        <v>144</v>
      </c>
      <c r="N170">
        <v>103</v>
      </c>
      <c r="O170">
        <v>94</v>
      </c>
      <c r="P170">
        <v>75</v>
      </c>
      <c r="Q170">
        <v>102</v>
      </c>
      <c r="R170" t="s">
        <v>75</v>
      </c>
      <c r="S170" t="s">
        <v>88</v>
      </c>
    </row>
    <row r="171" spans="1:19" x14ac:dyDescent="0.25">
      <c r="A171" s="1">
        <v>44896</v>
      </c>
      <c r="B171" t="s">
        <v>8</v>
      </c>
      <c r="C171">
        <v>7180</v>
      </c>
      <c r="D171">
        <v>76</v>
      </c>
      <c r="E171">
        <v>66</v>
      </c>
      <c r="F171">
        <v>57</v>
      </c>
      <c r="G171">
        <v>56</v>
      </c>
      <c r="H171">
        <v>62</v>
      </c>
      <c r="I171">
        <v>41</v>
      </c>
      <c r="J171">
        <v>55</v>
      </c>
      <c r="K171">
        <v>35</v>
      </c>
      <c r="L171">
        <v>41</v>
      </c>
      <c r="M171">
        <v>64</v>
      </c>
      <c r="N171">
        <v>57</v>
      </c>
      <c r="O171">
        <v>57</v>
      </c>
      <c r="P171">
        <v>34</v>
      </c>
      <c r="Q171">
        <v>42</v>
      </c>
      <c r="R171" t="s">
        <v>73</v>
      </c>
      <c r="S171" t="s">
        <v>88</v>
      </c>
    </row>
    <row r="172" spans="1:19" x14ac:dyDescent="0.25">
      <c r="A172" s="1">
        <v>44896</v>
      </c>
      <c r="B172" t="s">
        <v>52</v>
      </c>
      <c r="C172">
        <v>15061</v>
      </c>
      <c r="D172">
        <v>153</v>
      </c>
      <c r="E172">
        <v>108</v>
      </c>
      <c r="F172">
        <v>110</v>
      </c>
      <c r="G172">
        <v>66</v>
      </c>
      <c r="H172">
        <v>101</v>
      </c>
      <c r="I172">
        <v>96</v>
      </c>
      <c r="J172">
        <v>97</v>
      </c>
      <c r="K172">
        <v>41</v>
      </c>
      <c r="L172">
        <v>112</v>
      </c>
      <c r="M172">
        <v>64</v>
      </c>
      <c r="N172">
        <v>9</v>
      </c>
      <c r="O172">
        <v>5</v>
      </c>
      <c r="Q172">
        <v>153</v>
      </c>
      <c r="R172" t="s">
        <v>210</v>
      </c>
      <c r="S172" t="s">
        <v>80</v>
      </c>
    </row>
    <row r="173" spans="1:19" x14ac:dyDescent="0.25">
      <c r="A173" s="1">
        <v>44896</v>
      </c>
      <c r="B173" t="s">
        <v>9</v>
      </c>
      <c r="C173">
        <v>6779</v>
      </c>
      <c r="D173">
        <v>55</v>
      </c>
      <c r="E173">
        <v>24</v>
      </c>
      <c r="F173">
        <v>24</v>
      </c>
      <c r="G173">
        <v>24</v>
      </c>
      <c r="H173">
        <v>19</v>
      </c>
      <c r="I173">
        <v>34</v>
      </c>
      <c r="J173">
        <v>38</v>
      </c>
      <c r="K173">
        <v>12</v>
      </c>
      <c r="L173">
        <v>43</v>
      </c>
      <c r="M173">
        <v>16</v>
      </c>
      <c r="N173">
        <v>3</v>
      </c>
      <c r="O173">
        <v>1</v>
      </c>
      <c r="P173">
        <v>0</v>
      </c>
      <c r="Q173">
        <v>55</v>
      </c>
      <c r="R173" t="s">
        <v>48</v>
      </c>
      <c r="S173" t="s">
        <v>78</v>
      </c>
    </row>
    <row r="174" spans="1:19" x14ac:dyDescent="0.25">
      <c r="A174" s="1">
        <v>44896</v>
      </c>
      <c r="B174" t="s">
        <v>10</v>
      </c>
      <c r="C174">
        <v>6321</v>
      </c>
      <c r="D174">
        <v>89</v>
      </c>
      <c r="E174">
        <v>46</v>
      </c>
      <c r="F174">
        <v>42</v>
      </c>
      <c r="G174">
        <v>44</v>
      </c>
      <c r="H174">
        <v>45</v>
      </c>
      <c r="I174">
        <v>40</v>
      </c>
      <c r="J174">
        <v>53</v>
      </c>
      <c r="K174">
        <v>28</v>
      </c>
      <c r="L174">
        <v>61</v>
      </c>
      <c r="M174">
        <v>69</v>
      </c>
      <c r="N174">
        <v>25</v>
      </c>
      <c r="O174">
        <v>16</v>
      </c>
      <c r="P174">
        <v>7</v>
      </c>
      <c r="Q174">
        <v>82</v>
      </c>
      <c r="R174" t="s">
        <v>69</v>
      </c>
      <c r="S174" t="s">
        <v>86</v>
      </c>
    </row>
    <row r="175" spans="1:19" x14ac:dyDescent="0.25">
      <c r="A175" s="1">
        <v>44896</v>
      </c>
      <c r="B175" t="s">
        <v>11</v>
      </c>
      <c r="C175">
        <v>5057</v>
      </c>
      <c r="D175">
        <v>55</v>
      </c>
      <c r="E175">
        <v>22</v>
      </c>
      <c r="F175">
        <v>24</v>
      </c>
      <c r="G175">
        <v>27</v>
      </c>
      <c r="H175">
        <v>17</v>
      </c>
      <c r="I175">
        <v>32</v>
      </c>
      <c r="J175">
        <v>35</v>
      </c>
      <c r="K175">
        <v>12</v>
      </c>
      <c r="L175">
        <v>43</v>
      </c>
      <c r="M175">
        <v>29</v>
      </c>
      <c r="N175">
        <v>4</v>
      </c>
      <c r="O175">
        <v>5</v>
      </c>
      <c r="P175">
        <v>1</v>
      </c>
      <c r="Q175">
        <v>54</v>
      </c>
      <c r="R175" t="s">
        <v>58</v>
      </c>
      <c r="S175" t="s">
        <v>82</v>
      </c>
    </row>
    <row r="176" spans="1:19" x14ac:dyDescent="0.25">
      <c r="A176" s="1">
        <v>44896</v>
      </c>
      <c r="B176" t="s">
        <v>12</v>
      </c>
      <c r="C176">
        <v>15863</v>
      </c>
      <c r="D176">
        <v>206</v>
      </c>
      <c r="E176">
        <v>149</v>
      </c>
      <c r="F176">
        <v>145</v>
      </c>
      <c r="G176">
        <v>152</v>
      </c>
      <c r="H176">
        <v>139</v>
      </c>
      <c r="I176">
        <v>129</v>
      </c>
      <c r="J176">
        <v>158</v>
      </c>
      <c r="K176">
        <v>97</v>
      </c>
      <c r="L176">
        <v>109</v>
      </c>
      <c r="M176">
        <v>127</v>
      </c>
      <c r="N176">
        <v>98</v>
      </c>
      <c r="O176">
        <v>108</v>
      </c>
      <c r="P176">
        <v>53</v>
      </c>
      <c r="Q176">
        <v>153</v>
      </c>
      <c r="R176" t="s">
        <v>66</v>
      </c>
      <c r="S176" t="s">
        <v>86</v>
      </c>
    </row>
    <row r="177" spans="1:19" x14ac:dyDescent="0.25">
      <c r="A177" s="1">
        <v>44896</v>
      </c>
      <c r="B177" t="s">
        <v>31</v>
      </c>
      <c r="C177">
        <v>8242</v>
      </c>
      <c r="D177">
        <v>53</v>
      </c>
      <c r="E177">
        <v>35</v>
      </c>
      <c r="F177">
        <v>44</v>
      </c>
      <c r="G177">
        <v>46</v>
      </c>
      <c r="H177">
        <v>37</v>
      </c>
      <c r="I177">
        <v>41</v>
      </c>
      <c r="J177">
        <v>46</v>
      </c>
      <c r="K177">
        <v>28</v>
      </c>
      <c r="L177">
        <v>25</v>
      </c>
      <c r="M177">
        <v>48</v>
      </c>
      <c r="N177">
        <v>23</v>
      </c>
      <c r="O177">
        <v>22</v>
      </c>
      <c r="P177">
        <v>15</v>
      </c>
      <c r="Q177">
        <v>38</v>
      </c>
      <c r="R177" t="s">
        <v>49</v>
      </c>
      <c r="S177" t="s">
        <v>78</v>
      </c>
    </row>
    <row r="178" spans="1:19" x14ac:dyDescent="0.25">
      <c r="A178" s="1">
        <v>44896</v>
      </c>
      <c r="B178" t="s">
        <v>13</v>
      </c>
      <c r="C178">
        <v>6651</v>
      </c>
      <c r="D178">
        <v>77</v>
      </c>
      <c r="E178">
        <v>57</v>
      </c>
      <c r="F178">
        <v>60</v>
      </c>
      <c r="G178">
        <v>62</v>
      </c>
      <c r="H178">
        <v>60</v>
      </c>
      <c r="I178">
        <v>49</v>
      </c>
      <c r="J178">
        <v>49</v>
      </c>
      <c r="K178">
        <v>37</v>
      </c>
      <c r="L178">
        <v>40</v>
      </c>
      <c r="M178">
        <v>64</v>
      </c>
      <c r="N178">
        <v>56</v>
      </c>
      <c r="O178">
        <v>55</v>
      </c>
      <c r="P178">
        <v>34</v>
      </c>
      <c r="Q178">
        <v>43</v>
      </c>
      <c r="R178" t="s">
        <v>60</v>
      </c>
      <c r="S178" t="s">
        <v>84</v>
      </c>
    </row>
    <row r="179" spans="1:19" x14ac:dyDescent="0.25">
      <c r="A179" s="1">
        <v>44896</v>
      </c>
      <c r="B179" t="s">
        <v>14</v>
      </c>
      <c r="C179">
        <v>5733</v>
      </c>
      <c r="D179">
        <v>79</v>
      </c>
      <c r="E179">
        <v>62</v>
      </c>
      <c r="F179">
        <v>60</v>
      </c>
      <c r="G179">
        <v>63</v>
      </c>
      <c r="H179">
        <v>59</v>
      </c>
      <c r="I179">
        <v>58</v>
      </c>
      <c r="J179">
        <v>59</v>
      </c>
      <c r="K179">
        <v>44</v>
      </c>
      <c r="L179">
        <v>35</v>
      </c>
      <c r="M179">
        <v>69</v>
      </c>
      <c r="N179">
        <v>39</v>
      </c>
      <c r="O179">
        <v>45</v>
      </c>
      <c r="P179">
        <v>28</v>
      </c>
      <c r="Q179">
        <v>51</v>
      </c>
      <c r="R179" t="s">
        <v>63</v>
      </c>
      <c r="S179" t="s">
        <v>84</v>
      </c>
    </row>
    <row r="180" spans="1:19" x14ac:dyDescent="0.25">
      <c r="A180" s="1">
        <v>44896</v>
      </c>
      <c r="B180" t="s">
        <v>15</v>
      </c>
      <c r="C180">
        <v>7350</v>
      </c>
      <c r="D180">
        <v>47</v>
      </c>
      <c r="E180">
        <v>38</v>
      </c>
      <c r="F180">
        <v>32</v>
      </c>
      <c r="G180">
        <v>35</v>
      </c>
      <c r="H180">
        <v>40</v>
      </c>
      <c r="I180">
        <v>22</v>
      </c>
      <c r="J180">
        <v>32</v>
      </c>
      <c r="K180">
        <v>16</v>
      </c>
      <c r="L180">
        <v>31</v>
      </c>
      <c r="M180">
        <v>42</v>
      </c>
      <c r="N180">
        <v>37</v>
      </c>
      <c r="O180">
        <v>39</v>
      </c>
      <c r="P180">
        <v>14</v>
      </c>
      <c r="Q180">
        <v>33</v>
      </c>
      <c r="R180" t="s">
        <v>40</v>
      </c>
      <c r="S180" t="s">
        <v>76</v>
      </c>
    </row>
    <row r="181" spans="1:19" x14ac:dyDescent="0.25">
      <c r="A181" s="1">
        <v>44896</v>
      </c>
      <c r="B181" t="s">
        <v>16</v>
      </c>
      <c r="C181">
        <v>13175</v>
      </c>
      <c r="D181">
        <v>189</v>
      </c>
      <c r="E181">
        <v>114</v>
      </c>
      <c r="F181">
        <v>116</v>
      </c>
      <c r="G181">
        <v>112</v>
      </c>
      <c r="H181">
        <v>97</v>
      </c>
      <c r="I181">
        <v>108</v>
      </c>
      <c r="J181">
        <v>109</v>
      </c>
      <c r="K181">
        <v>57</v>
      </c>
      <c r="L181">
        <v>132</v>
      </c>
      <c r="M181">
        <v>92</v>
      </c>
      <c r="N181">
        <v>39</v>
      </c>
      <c r="O181">
        <v>34</v>
      </c>
      <c r="P181">
        <v>22</v>
      </c>
      <c r="Q181">
        <v>167</v>
      </c>
      <c r="R181" t="s">
        <v>47</v>
      </c>
      <c r="S181" t="s">
        <v>78</v>
      </c>
    </row>
    <row r="182" spans="1:19" x14ac:dyDescent="0.25">
      <c r="A182" s="1">
        <v>44896</v>
      </c>
      <c r="B182" t="s">
        <v>38</v>
      </c>
      <c r="C182">
        <v>4990</v>
      </c>
      <c r="D182">
        <v>50</v>
      </c>
      <c r="E182">
        <v>36</v>
      </c>
      <c r="F182">
        <v>38</v>
      </c>
      <c r="G182">
        <v>29</v>
      </c>
      <c r="H182">
        <v>35</v>
      </c>
      <c r="I182">
        <v>35</v>
      </c>
      <c r="J182">
        <v>35</v>
      </c>
      <c r="K182">
        <v>20</v>
      </c>
      <c r="L182">
        <v>30</v>
      </c>
      <c r="M182">
        <v>46</v>
      </c>
      <c r="N182">
        <v>1</v>
      </c>
      <c r="O182">
        <v>3</v>
      </c>
      <c r="P182">
        <v>1</v>
      </c>
      <c r="Q182">
        <v>49</v>
      </c>
      <c r="R182" t="s">
        <v>211</v>
      </c>
      <c r="S182" t="s">
        <v>76</v>
      </c>
    </row>
    <row r="183" spans="1:19" x14ac:dyDescent="0.25">
      <c r="A183" s="1">
        <v>44896</v>
      </c>
      <c r="B183" t="s">
        <v>17</v>
      </c>
      <c r="C183">
        <v>8989</v>
      </c>
      <c r="D183">
        <v>124</v>
      </c>
      <c r="E183">
        <v>94</v>
      </c>
      <c r="F183">
        <v>90</v>
      </c>
      <c r="G183">
        <v>94</v>
      </c>
      <c r="H183">
        <v>94</v>
      </c>
      <c r="I183">
        <v>73</v>
      </c>
      <c r="J183">
        <v>91</v>
      </c>
      <c r="K183">
        <v>57</v>
      </c>
      <c r="L183">
        <v>67</v>
      </c>
      <c r="M183">
        <v>88</v>
      </c>
      <c r="N183">
        <v>78</v>
      </c>
      <c r="O183">
        <v>79</v>
      </c>
      <c r="P183">
        <v>46</v>
      </c>
      <c r="Q183">
        <v>78</v>
      </c>
      <c r="R183" t="s">
        <v>70</v>
      </c>
      <c r="S183" t="s">
        <v>86</v>
      </c>
    </row>
    <row r="184" spans="1:19" x14ac:dyDescent="0.25">
      <c r="A184" s="1">
        <v>44896</v>
      </c>
      <c r="B184" t="s">
        <v>18</v>
      </c>
      <c r="C184">
        <v>8065</v>
      </c>
      <c r="D184">
        <v>111</v>
      </c>
      <c r="E184">
        <v>66</v>
      </c>
      <c r="F184">
        <v>75</v>
      </c>
      <c r="G184">
        <v>76</v>
      </c>
      <c r="H184">
        <v>69</v>
      </c>
      <c r="I184">
        <v>59</v>
      </c>
      <c r="J184">
        <v>74</v>
      </c>
      <c r="K184">
        <v>42</v>
      </c>
      <c r="L184">
        <v>69</v>
      </c>
      <c r="M184">
        <v>8</v>
      </c>
      <c r="N184">
        <v>21</v>
      </c>
      <c r="O184">
        <v>18</v>
      </c>
      <c r="P184">
        <v>1</v>
      </c>
      <c r="Q184">
        <v>110</v>
      </c>
      <c r="R184" t="s">
        <v>57</v>
      </c>
      <c r="S184" t="s">
        <v>82</v>
      </c>
    </row>
    <row r="185" spans="1:19" x14ac:dyDescent="0.25">
      <c r="A185" s="1">
        <v>44896</v>
      </c>
      <c r="B185" t="s">
        <v>19</v>
      </c>
      <c r="C185">
        <v>8544</v>
      </c>
      <c r="D185">
        <v>97</v>
      </c>
      <c r="E185">
        <v>59</v>
      </c>
      <c r="F185">
        <v>48</v>
      </c>
      <c r="G185">
        <v>52</v>
      </c>
      <c r="H185">
        <v>48</v>
      </c>
      <c r="I185">
        <v>38</v>
      </c>
      <c r="J185">
        <v>50</v>
      </c>
      <c r="K185">
        <v>25</v>
      </c>
      <c r="L185">
        <v>72</v>
      </c>
      <c r="M185">
        <v>64</v>
      </c>
      <c r="N185">
        <v>41</v>
      </c>
      <c r="O185">
        <v>43</v>
      </c>
      <c r="P185">
        <v>22</v>
      </c>
      <c r="Q185">
        <v>75</v>
      </c>
      <c r="R185" t="s">
        <v>37</v>
      </c>
      <c r="S185" t="s">
        <v>76</v>
      </c>
    </row>
    <row r="186" spans="1:19" x14ac:dyDescent="0.25">
      <c r="A186" s="1">
        <v>44896</v>
      </c>
      <c r="B186" t="s">
        <v>20</v>
      </c>
      <c r="C186">
        <v>14828</v>
      </c>
      <c r="D186">
        <v>203</v>
      </c>
      <c r="E186">
        <v>149</v>
      </c>
      <c r="F186">
        <v>151</v>
      </c>
      <c r="G186">
        <v>162</v>
      </c>
      <c r="H186">
        <v>153</v>
      </c>
      <c r="I186">
        <v>157</v>
      </c>
      <c r="J186">
        <v>168</v>
      </c>
      <c r="K186">
        <v>130</v>
      </c>
      <c r="L186">
        <v>73</v>
      </c>
      <c r="M186">
        <v>119</v>
      </c>
      <c r="N186">
        <v>127</v>
      </c>
      <c r="O186">
        <v>107</v>
      </c>
      <c r="P186">
        <v>64</v>
      </c>
      <c r="Q186">
        <v>139</v>
      </c>
      <c r="R186" t="s">
        <v>64</v>
      </c>
      <c r="S186" t="s">
        <v>84</v>
      </c>
    </row>
    <row r="187" spans="1:19" x14ac:dyDescent="0.25">
      <c r="A187" s="1">
        <v>44896</v>
      </c>
      <c r="B187" t="s">
        <v>21</v>
      </c>
      <c r="C187">
        <v>6409</v>
      </c>
      <c r="D187">
        <v>34</v>
      </c>
      <c r="E187">
        <v>31</v>
      </c>
      <c r="F187">
        <v>30</v>
      </c>
      <c r="G187">
        <v>31</v>
      </c>
      <c r="H187">
        <v>31</v>
      </c>
      <c r="I187">
        <v>30</v>
      </c>
      <c r="J187">
        <v>32</v>
      </c>
      <c r="K187">
        <v>27</v>
      </c>
      <c r="L187">
        <v>7</v>
      </c>
      <c r="M187">
        <v>31</v>
      </c>
      <c r="N187">
        <v>30</v>
      </c>
      <c r="O187">
        <v>30</v>
      </c>
      <c r="P187">
        <v>26</v>
      </c>
      <c r="Q187">
        <v>8</v>
      </c>
      <c r="R187" t="s">
        <v>74</v>
      </c>
      <c r="S187" t="s">
        <v>88</v>
      </c>
    </row>
    <row r="188" spans="1:19" x14ac:dyDescent="0.25">
      <c r="A188" s="1">
        <v>44896</v>
      </c>
      <c r="B188" t="s">
        <v>22</v>
      </c>
      <c r="C188">
        <v>4410</v>
      </c>
      <c r="D188">
        <v>27</v>
      </c>
      <c r="E188">
        <v>25</v>
      </c>
      <c r="F188">
        <v>23</v>
      </c>
      <c r="G188">
        <v>22</v>
      </c>
      <c r="H188">
        <v>24</v>
      </c>
      <c r="I188">
        <v>17</v>
      </c>
      <c r="J188">
        <v>16</v>
      </c>
      <c r="K188">
        <v>10</v>
      </c>
      <c r="L188">
        <v>17</v>
      </c>
      <c r="M188">
        <v>19</v>
      </c>
      <c r="N188">
        <v>19</v>
      </c>
      <c r="O188">
        <v>20</v>
      </c>
      <c r="P188">
        <v>7</v>
      </c>
      <c r="Q188">
        <v>20</v>
      </c>
      <c r="R188" t="s">
        <v>42</v>
      </c>
      <c r="S188" t="s">
        <v>76</v>
      </c>
    </row>
    <row r="189" spans="1:19" x14ac:dyDescent="0.25">
      <c r="A189" s="1">
        <v>44896</v>
      </c>
      <c r="B189" t="s">
        <v>23</v>
      </c>
      <c r="C189">
        <v>7106</v>
      </c>
      <c r="D189">
        <v>53</v>
      </c>
      <c r="E189">
        <v>33</v>
      </c>
      <c r="F189">
        <v>36</v>
      </c>
      <c r="G189">
        <v>37</v>
      </c>
      <c r="H189">
        <v>30</v>
      </c>
      <c r="I189">
        <v>29</v>
      </c>
      <c r="J189">
        <v>34</v>
      </c>
      <c r="K189">
        <v>22</v>
      </c>
      <c r="L189">
        <v>31</v>
      </c>
      <c r="M189">
        <v>13</v>
      </c>
      <c r="N189">
        <v>28</v>
      </c>
      <c r="O189">
        <v>27</v>
      </c>
      <c r="P189">
        <v>4</v>
      </c>
      <c r="Q189">
        <v>49</v>
      </c>
      <c r="R189" t="s">
        <v>55</v>
      </c>
      <c r="S189" t="s">
        <v>82</v>
      </c>
    </row>
    <row r="190" spans="1:19" x14ac:dyDescent="0.25">
      <c r="A190" s="1">
        <v>44896</v>
      </c>
      <c r="B190" t="s">
        <v>24</v>
      </c>
      <c r="C190">
        <v>3848</v>
      </c>
      <c r="D190">
        <v>46</v>
      </c>
      <c r="E190">
        <v>26</v>
      </c>
      <c r="F190">
        <v>36</v>
      </c>
      <c r="G190">
        <v>39</v>
      </c>
      <c r="H190">
        <v>38</v>
      </c>
      <c r="I190">
        <v>30</v>
      </c>
      <c r="J190">
        <v>35</v>
      </c>
      <c r="K190">
        <v>16</v>
      </c>
      <c r="L190">
        <v>30</v>
      </c>
      <c r="M190">
        <v>19</v>
      </c>
      <c r="N190">
        <v>6</v>
      </c>
      <c r="O190">
        <v>4</v>
      </c>
      <c r="P190">
        <v>1</v>
      </c>
      <c r="Q190">
        <v>45</v>
      </c>
      <c r="R190" t="s">
        <v>36</v>
      </c>
      <c r="S190" t="s">
        <v>76</v>
      </c>
    </row>
    <row r="191" spans="1:19" x14ac:dyDescent="0.25">
      <c r="A191" s="1">
        <v>44896</v>
      </c>
      <c r="B191" t="s">
        <v>25</v>
      </c>
      <c r="C191">
        <v>3946</v>
      </c>
      <c r="D191">
        <v>56</v>
      </c>
      <c r="E191">
        <v>46</v>
      </c>
      <c r="F191">
        <v>40</v>
      </c>
      <c r="G191">
        <v>41</v>
      </c>
      <c r="H191">
        <v>44</v>
      </c>
      <c r="I191">
        <v>34</v>
      </c>
      <c r="J191">
        <v>37</v>
      </c>
      <c r="K191">
        <v>23</v>
      </c>
      <c r="L191">
        <v>33</v>
      </c>
      <c r="M191">
        <v>43</v>
      </c>
      <c r="N191">
        <v>33</v>
      </c>
      <c r="O191">
        <v>32</v>
      </c>
      <c r="P191">
        <v>12</v>
      </c>
      <c r="Q191">
        <v>44</v>
      </c>
      <c r="R191" t="s">
        <v>62</v>
      </c>
      <c r="S191" t="s">
        <v>84</v>
      </c>
    </row>
    <row r="192" spans="1:19" x14ac:dyDescent="0.25">
      <c r="A192" s="1">
        <v>44896</v>
      </c>
      <c r="B192" t="s">
        <v>26</v>
      </c>
      <c r="C192">
        <v>3477</v>
      </c>
      <c r="D192">
        <v>29</v>
      </c>
      <c r="E192">
        <v>18</v>
      </c>
      <c r="F192">
        <v>21</v>
      </c>
      <c r="G192">
        <v>19</v>
      </c>
      <c r="H192">
        <v>16</v>
      </c>
      <c r="I192">
        <v>24</v>
      </c>
      <c r="J192">
        <v>25</v>
      </c>
      <c r="K192">
        <v>13</v>
      </c>
      <c r="L192">
        <v>16</v>
      </c>
      <c r="M192">
        <v>27</v>
      </c>
      <c r="N192">
        <v>11</v>
      </c>
      <c r="O192">
        <v>13</v>
      </c>
      <c r="P192">
        <v>6</v>
      </c>
      <c r="Q192">
        <v>23</v>
      </c>
      <c r="R192" t="s">
        <v>65</v>
      </c>
      <c r="S192" t="s">
        <v>84</v>
      </c>
    </row>
    <row r="193" spans="1:19" x14ac:dyDescent="0.25">
      <c r="A193" s="1">
        <v>44896</v>
      </c>
      <c r="B193" t="s">
        <v>27</v>
      </c>
      <c r="C193">
        <v>2834</v>
      </c>
      <c r="D193">
        <v>22</v>
      </c>
      <c r="E193">
        <v>15</v>
      </c>
      <c r="F193">
        <v>15</v>
      </c>
      <c r="G193">
        <v>16</v>
      </c>
      <c r="H193">
        <v>14</v>
      </c>
      <c r="I193">
        <v>11</v>
      </c>
      <c r="J193">
        <v>20</v>
      </c>
      <c r="K193">
        <v>5</v>
      </c>
      <c r="L193">
        <v>17</v>
      </c>
      <c r="M193">
        <v>6</v>
      </c>
      <c r="N193">
        <v>5</v>
      </c>
      <c r="O193">
        <v>5</v>
      </c>
      <c r="P193">
        <v>2</v>
      </c>
      <c r="Q193">
        <v>20</v>
      </c>
      <c r="R193" t="s">
        <v>67</v>
      </c>
      <c r="S193" t="s">
        <v>86</v>
      </c>
    </row>
    <row r="194" spans="1:19" x14ac:dyDescent="0.25">
      <c r="A194" s="1">
        <v>44896</v>
      </c>
      <c r="B194" t="s">
        <v>30</v>
      </c>
      <c r="C194">
        <v>3452</v>
      </c>
      <c r="D194">
        <v>14</v>
      </c>
      <c r="E194">
        <v>10</v>
      </c>
      <c r="F194">
        <v>10</v>
      </c>
      <c r="G194">
        <v>11</v>
      </c>
      <c r="H194">
        <v>9</v>
      </c>
      <c r="I194">
        <v>7</v>
      </c>
      <c r="J194">
        <v>9</v>
      </c>
      <c r="K194">
        <v>5</v>
      </c>
      <c r="L194">
        <v>9</v>
      </c>
      <c r="M194">
        <v>7</v>
      </c>
      <c r="N194">
        <v>8</v>
      </c>
      <c r="O194">
        <v>7</v>
      </c>
      <c r="P194">
        <v>4</v>
      </c>
      <c r="Q194">
        <v>10</v>
      </c>
      <c r="R194" t="s">
        <v>56</v>
      </c>
      <c r="S194" t="s">
        <v>82</v>
      </c>
    </row>
    <row r="195" spans="1:19" x14ac:dyDescent="0.25">
      <c r="A195" s="1">
        <v>44896</v>
      </c>
      <c r="B195" t="s">
        <v>28</v>
      </c>
      <c r="C195">
        <v>9554</v>
      </c>
      <c r="D195">
        <v>99</v>
      </c>
      <c r="E195">
        <v>65</v>
      </c>
      <c r="F195">
        <v>64</v>
      </c>
      <c r="G195">
        <v>70</v>
      </c>
      <c r="H195">
        <v>58</v>
      </c>
      <c r="I195">
        <v>65</v>
      </c>
      <c r="J195">
        <v>72</v>
      </c>
      <c r="K195">
        <v>38</v>
      </c>
      <c r="L195">
        <v>61</v>
      </c>
      <c r="M195">
        <v>42</v>
      </c>
      <c r="N195">
        <v>31</v>
      </c>
      <c r="O195">
        <v>36</v>
      </c>
      <c r="P195">
        <v>15</v>
      </c>
      <c r="Q195">
        <v>84</v>
      </c>
      <c r="R195" t="s">
        <v>46</v>
      </c>
      <c r="S195" t="s">
        <v>78</v>
      </c>
    </row>
    <row r="196" spans="1:19" x14ac:dyDescent="0.25">
      <c r="A196" s="1">
        <v>44896</v>
      </c>
      <c r="B196" t="s">
        <v>29</v>
      </c>
      <c r="C196">
        <v>6483</v>
      </c>
      <c r="D196">
        <v>85</v>
      </c>
      <c r="E196">
        <v>53</v>
      </c>
      <c r="F196">
        <v>57</v>
      </c>
      <c r="G196">
        <v>56</v>
      </c>
      <c r="H196">
        <v>54</v>
      </c>
      <c r="I196">
        <v>49</v>
      </c>
      <c r="J196">
        <v>56</v>
      </c>
      <c r="K196">
        <v>29</v>
      </c>
      <c r="L196">
        <v>56</v>
      </c>
      <c r="M196">
        <v>67</v>
      </c>
      <c r="N196">
        <v>36</v>
      </c>
      <c r="O196">
        <v>32</v>
      </c>
      <c r="P196">
        <v>13</v>
      </c>
      <c r="Q196">
        <v>72</v>
      </c>
      <c r="R196" t="s">
        <v>41</v>
      </c>
      <c r="S196" t="s">
        <v>76</v>
      </c>
    </row>
    <row r="197" spans="1:19" x14ac:dyDescent="0.25">
      <c r="A197" s="1">
        <v>44866</v>
      </c>
      <c r="B197" t="s">
        <v>35</v>
      </c>
      <c r="C197">
        <v>7772</v>
      </c>
      <c r="D197">
        <v>90</v>
      </c>
      <c r="E197">
        <v>58</v>
      </c>
      <c r="F197">
        <v>48</v>
      </c>
      <c r="G197">
        <v>54</v>
      </c>
      <c r="H197">
        <v>51</v>
      </c>
      <c r="I197">
        <v>50</v>
      </c>
      <c r="J197">
        <v>55</v>
      </c>
      <c r="K197">
        <v>33</v>
      </c>
      <c r="L197">
        <v>57</v>
      </c>
      <c r="M197">
        <v>45</v>
      </c>
      <c r="N197">
        <v>19</v>
      </c>
      <c r="O197">
        <v>19</v>
      </c>
      <c r="P197">
        <v>6</v>
      </c>
      <c r="Q197">
        <v>84</v>
      </c>
      <c r="R197" t="s">
        <v>213</v>
      </c>
      <c r="S197" t="s">
        <v>86</v>
      </c>
    </row>
    <row r="198" spans="1:19" x14ac:dyDescent="0.25">
      <c r="A198" s="1">
        <v>44866</v>
      </c>
      <c r="B198" t="s">
        <v>44</v>
      </c>
      <c r="C198">
        <v>12483</v>
      </c>
      <c r="D198">
        <v>128</v>
      </c>
      <c r="E198">
        <v>70</v>
      </c>
      <c r="F198">
        <v>58</v>
      </c>
      <c r="G198">
        <v>40</v>
      </c>
      <c r="H198">
        <v>67</v>
      </c>
      <c r="I198">
        <v>65</v>
      </c>
      <c r="J198">
        <v>64</v>
      </c>
      <c r="K198">
        <v>22</v>
      </c>
      <c r="L198">
        <v>106</v>
      </c>
      <c r="M198">
        <v>84</v>
      </c>
      <c r="N198">
        <v>4</v>
      </c>
      <c r="O198">
        <v>6</v>
      </c>
      <c r="P198">
        <v>2</v>
      </c>
      <c r="Q198">
        <v>126</v>
      </c>
      <c r="R198" t="s">
        <v>45</v>
      </c>
      <c r="S198" t="s">
        <v>78</v>
      </c>
    </row>
    <row r="199" spans="1:19" x14ac:dyDescent="0.25">
      <c r="A199" s="1">
        <v>44866</v>
      </c>
      <c r="B199" t="s">
        <v>34</v>
      </c>
      <c r="C199">
        <v>9526</v>
      </c>
      <c r="D199">
        <v>60</v>
      </c>
      <c r="E199">
        <v>46</v>
      </c>
      <c r="F199">
        <v>38</v>
      </c>
      <c r="G199">
        <v>40</v>
      </c>
      <c r="H199">
        <v>49</v>
      </c>
      <c r="I199">
        <v>36</v>
      </c>
      <c r="J199">
        <v>40</v>
      </c>
      <c r="K199">
        <v>23</v>
      </c>
      <c r="L199">
        <v>37</v>
      </c>
      <c r="M199">
        <v>49</v>
      </c>
      <c r="N199">
        <v>21</v>
      </c>
      <c r="O199">
        <v>22</v>
      </c>
      <c r="P199">
        <v>11</v>
      </c>
      <c r="Q199">
        <v>49</v>
      </c>
      <c r="R199" t="s">
        <v>214</v>
      </c>
      <c r="S199" t="s">
        <v>76</v>
      </c>
    </row>
    <row r="200" spans="1:19" x14ac:dyDescent="0.25">
      <c r="A200" s="1">
        <v>44866</v>
      </c>
      <c r="B200" t="s">
        <v>2</v>
      </c>
      <c r="C200">
        <v>6971</v>
      </c>
      <c r="D200">
        <v>60</v>
      </c>
      <c r="E200">
        <v>38</v>
      </c>
      <c r="F200">
        <v>32</v>
      </c>
      <c r="G200">
        <v>34</v>
      </c>
      <c r="H200">
        <v>33</v>
      </c>
      <c r="I200">
        <v>24</v>
      </c>
      <c r="J200">
        <v>31</v>
      </c>
      <c r="K200">
        <v>8</v>
      </c>
      <c r="L200">
        <v>52</v>
      </c>
      <c r="M200">
        <v>22</v>
      </c>
      <c r="N200">
        <v>18</v>
      </c>
      <c r="O200">
        <v>15</v>
      </c>
      <c r="P200">
        <v>4</v>
      </c>
      <c r="Q200">
        <v>56</v>
      </c>
      <c r="R200" t="s">
        <v>71</v>
      </c>
      <c r="S200" t="s">
        <v>88</v>
      </c>
    </row>
    <row r="201" spans="1:19" x14ac:dyDescent="0.25">
      <c r="A201" s="1">
        <v>44866</v>
      </c>
      <c r="B201" t="s">
        <v>33</v>
      </c>
      <c r="C201">
        <v>9804</v>
      </c>
      <c r="D201">
        <v>170</v>
      </c>
      <c r="E201">
        <v>150</v>
      </c>
      <c r="F201">
        <v>150</v>
      </c>
      <c r="G201">
        <v>146</v>
      </c>
      <c r="H201">
        <v>147</v>
      </c>
      <c r="I201">
        <v>126</v>
      </c>
      <c r="J201">
        <v>144</v>
      </c>
      <c r="K201">
        <v>102</v>
      </c>
      <c r="L201">
        <v>68</v>
      </c>
      <c r="M201">
        <v>140</v>
      </c>
      <c r="N201">
        <v>129</v>
      </c>
      <c r="O201">
        <v>138</v>
      </c>
      <c r="P201">
        <v>79</v>
      </c>
      <c r="Q201">
        <v>91</v>
      </c>
      <c r="R201" t="s">
        <v>50</v>
      </c>
      <c r="S201" t="s">
        <v>80</v>
      </c>
    </row>
    <row r="202" spans="1:19" x14ac:dyDescent="0.25">
      <c r="A202" s="1">
        <v>44866</v>
      </c>
      <c r="B202" t="s">
        <v>59</v>
      </c>
      <c r="C202">
        <v>7784</v>
      </c>
      <c r="D202">
        <v>126</v>
      </c>
      <c r="E202">
        <v>79</v>
      </c>
      <c r="F202">
        <v>77</v>
      </c>
      <c r="G202">
        <v>55</v>
      </c>
      <c r="H202">
        <v>53</v>
      </c>
      <c r="I202">
        <v>68</v>
      </c>
      <c r="J202">
        <v>62</v>
      </c>
      <c r="K202">
        <v>23</v>
      </c>
      <c r="L202">
        <v>103</v>
      </c>
      <c r="M202">
        <v>83</v>
      </c>
      <c r="N202">
        <v>4</v>
      </c>
      <c r="O202">
        <v>8</v>
      </c>
      <c r="P202">
        <v>1</v>
      </c>
      <c r="Q202">
        <v>125</v>
      </c>
      <c r="R202" t="s">
        <v>208</v>
      </c>
      <c r="S202" t="s">
        <v>82</v>
      </c>
    </row>
    <row r="203" spans="1:19" x14ac:dyDescent="0.25">
      <c r="A203" s="1">
        <v>44866</v>
      </c>
      <c r="B203" t="s">
        <v>43</v>
      </c>
      <c r="C203">
        <v>5596</v>
      </c>
      <c r="D203">
        <v>71</v>
      </c>
      <c r="E203">
        <v>54</v>
      </c>
      <c r="F203">
        <v>48</v>
      </c>
      <c r="G203">
        <v>38</v>
      </c>
      <c r="H203">
        <v>56</v>
      </c>
      <c r="I203">
        <v>36</v>
      </c>
      <c r="J203">
        <v>39</v>
      </c>
      <c r="K203">
        <v>24</v>
      </c>
      <c r="L203">
        <v>47</v>
      </c>
      <c r="M203">
        <v>20</v>
      </c>
      <c r="N203">
        <v>14</v>
      </c>
      <c r="O203">
        <v>28</v>
      </c>
      <c r="P203">
        <v>2</v>
      </c>
      <c r="Q203">
        <v>69</v>
      </c>
      <c r="R203" t="s">
        <v>209</v>
      </c>
      <c r="S203" t="s">
        <v>76</v>
      </c>
    </row>
    <row r="204" spans="1:19" x14ac:dyDescent="0.25">
      <c r="A204" s="1">
        <v>44866</v>
      </c>
      <c r="B204" t="s">
        <v>3</v>
      </c>
      <c r="C204">
        <v>8299</v>
      </c>
      <c r="D204">
        <v>34</v>
      </c>
      <c r="E204">
        <v>30</v>
      </c>
      <c r="F204">
        <v>28</v>
      </c>
      <c r="G204">
        <v>28</v>
      </c>
      <c r="H204">
        <v>29</v>
      </c>
      <c r="I204">
        <v>20</v>
      </c>
      <c r="J204">
        <v>28</v>
      </c>
      <c r="K204">
        <v>20</v>
      </c>
      <c r="L204">
        <v>14</v>
      </c>
      <c r="M204">
        <v>27</v>
      </c>
      <c r="N204">
        <v>26</v>
      </c>
      <c r="O204">
        <v>26</v>
      </c>
      <c r="P204">
        <v>16</v>
      </c>
      <c r="Q204">
        <v>18</v>
      </c>
      <c r="R204" t="s">
        <v>207</v>
      </c>
      <c r="S204" t="s">
        <v>88</v>
      </c>
    </row>
    <row r="205" spans="1:19" x14ac:dyDescent="0.25">
      <c r="A205" s="1">
        <v>44866</v>
      </c>
      <c r="B205" t="s">
        <v>4</v>
      </c>
      <c r="C205">
        <v>14487</v>
      </c>
      <c r="D205">
        <v>189</v>
      </c>
      <c r="E205">
        <v>119</v>
      </c>
      <c r="F205">
        <v>129</v>
      </c>
      <c r="G205">
        <v>131</v>
      </c>
      <c r="H205">
        <v>129</v>
      </c>
      <c r="I205">
        <v>117</v>
      </c>
      <c r="J205">
        <v>130</v>
      </c>
      <c r="K205">
        <v>87</v>
      </c>
      <c r="L205">
        <v>102</v>
      </c>
      <c r="M205">
        <v>134</v>
      </c>
      <c r="N205">
        <v>97</v>
      </c>
      <c r="O205">
        <v>103</v>
      </c>
      <c r="P205">
        <v>62</v>
      </c>
      <c r="Q205">
        <v>127</v>
      </c>
      <c r="R205" t="s">
        <v>53</v>
      </c>
      <c r="S205" t="s">
        <v>82</v>
      </c>
    </row>
    <row r="206" spans="1:19" x14ac:dyDescent="0.25">
      <c r="A206" s="1">
        <v>44866</v>
      </c>
      <c r="B206" t="s">
        <v>5</v>
      </c>
      <c r="C206">
        <v>11209</v>
      </c>
      <c r="D206">
        <v>130</v>
      </c>
      <c r="E206">
        <v>84</v>
      </c>
      <c r="F206">
        <v>85</v>
      </c>
      <c r="G206">
        <v>90</v>
      </c>
      <c r="H206">
        <v>87</v>
      </c>
      <c r="I206">
        <v>88</v>
      </c>
      <c r="J206">
        <v>98</v>
      </c>
      <c r="K206">
        <v>56</v>
      </c>
      <c r="L206">
        <v>74</v>
      </c>
      <c r="M206">
        <v>96</v>
      </c>
      <c r="N206">
        <v>67</v>
      </c>
      <c r="O206">
        <v>70</v>
      </c>
      <c r="P206">
        <v>36</v>
      </c>
      <c r="Q206">
        <v>94</v>
      </c>
      <c r="R206" t="s">
        <v>51</v>
      </c>
      <c r="S206" t="s">
        <v>80</v>
      </c>
    </row>
    <row r="207" spans="1:19" x14ac:dyDescent="0.25">
      <c r="A207" s="1">
        <v>44866</v>
      </c>
      <c r="B207" t="s">
        <v>32</v>
      </c>
      <c r="C207">
        <v>10652</v>
      </c>
      <c r="D207">
        <v>110</v>
      </c>
      <c r="E207">
        <v>51</v>
      </c>
      <c r="F207">
        <v>52</v>
      </c>
      <c r="G207">
        <v>55</v>
      </c>
      <c r="H207">
        <v>45</v>
      </c>
      <c r="I207">
        <v>59</v>
      </c>
      <c r="J207">
        <v>61</v>
      </c>
      <c r="K207">
        <v>30</v>
      </c>
      <c r="L207">
        <v>80</v>
      </c>
      <c r="M207">
        <v>26</v>
      </c>
      <c r="N207">
        <v>18</v>
      </c>
      <c r="O207">
        <v>19</v>
      </c>
      <c r="P207">
        <v>6</v>
      </c>
      <c r="Q207">
        <v>104</v>
      </c>
      <c r="R207" t="s">
        <v>204</v>
      </c>
      <c r="S207" t="s">
        <v>82</v>
      </c>
    </row>
    <row r="208" spans="1:19" x14ac:dyDescent="0.25">
      <c r="A208" s="1">
        <v>44866</v>
      </c>
      <c r="B208" t="s">
        <v>6</v>
      </c>
      <c r="C208">
        <v>2060</v>
      </c>
      <c r="D208">
        <v>31</v>
      </c>
      <c r="E208">
        <v>25</v>
      </c>
      <c r="F208">
        <v>26</v>
      </c>
      <c r="G208">
        <v>25</v>
      </c>
      <c r="H208">
        <v>28</v>
      </c>
      <c r="I208">
        <v>24</v>
      </c>
      <c r="J208">
        <v>25</v>
      </c>
      <c r="K208">
        <v>22</v>
      </c>
      <c r="L208">
        <v>9</v>
      </c>
      <c r="M208">
        <v>28</v>
      </c>
      <c r="N208">
        <v>28</v>
      </c>
      <c r="O208">
        <v>28</v>
      </c>
      <c r="P208">
        <v>22</v>
      </c>
      <c r="Q208">
        <v>9</v>
      </c>
      <c r="R208" t="s">
        <v>61</v>
      </c>
      <c r="S208" t="s">
        <v>84</v>
      </c>
    </row>
    <row r="209" spans="1:19" x14ac:dyDescent="0.25">
      <c r="A209" s="1">
        <v>44866</v>
      </c>
      <c r="B209" t="s">
        <v>7</v>
      </c>
      <c r="C209">
        <v>16653</v>
      </c>
      <c r="D209">
        <v>178</v>
      </c>
      <c r="E209">
        <v>126</v>
      </c>
      <c r="F209">
        <v>134</v>
      </c>
      <c r="G209">
        <v>128</v>
      </c>
      <c r="H209">
        <v>127</v>
      </c>
      <c r="I209">
        <v>108</v>
      </c>
      <c r="J209">
        <v>129</v>
      </c>
      <c r="K209">
        <v>89</v>
      </c>
      <c r="L209">
        <v>89</v>
      </c>
      <c r="M209">
        <v>141</v>
      </c>
      <c r="N209">
        <v>105</v>
      </c>
      <c r="O209">
        <v>96</v>
      </c>
      <c r="P209">
        <v>68</v>
      </c>
      <c r="Q209">
        <v>110</v>
      </c>
      <c r="R209" t="s">
        <v>75</v>
      </c>
      <c r="S209" t="s">
        <v>88</v>
      </c>
    </row>
    <row r="210" spans="1:19" x14ac:dyDescent="0.25">
      <c r="A210" s="1">
        <v>44866</v>
      </c>
      <c r="B210" t="s">
        <v>8</v>
      </c>
      <c r="C210">
        <v>7183</v>
      </c>
      <c r="D210">
        <v>76</v>
      </c>
      <c r="E210">
        <v>63</v>
      </c>
      <c r="F210">
        <v>51</v>
      </c>
      <c r="G210">
        <v>50</v>
      </c>
      <c r="H210">
        <v>61</v>
      </c>
      <c r="I210">
        <v>46</v>
      </c>
      <c r="J210">
        <v>58</v>
      </c>
      <c r="K210">
        <v>33</v>
      </c>
      <c r="L210">
        <v>43</v>
      </c>
      <c r="M210">
        <v>61</v>
      </c>
      <c r="N210">
        <v>47</v>
      </c>
      <c r="O210">
        <v>45</v>
      </c>
      <c r="P210">
        <v>29</v>
      </c>
      <c r="Q210">
        <v>47</v>
      </c>
      <c r="R210" t="s">
        <v>73</v>
      </c>
      <c r="S210" t="s">
        <v>88</v>
      </c>
    </row>
    <row r="211" spans="1:19" x14ac:dyDescent="0.25">
      <c r="A211" s="1">
        <v>44866</v>
      </c>
      <c r="B211" t="s">
        <v>52</v>
      </c>
      <c r="C211">
        <v>11756</v>
      </c>
      <c r="D211">
        <v>156</v>
      </c>
      <c r="E211">
        <v>106</v>
      </c>
      <c r="F211">
        <v>117</v>
      </c>
      <c r="G211">
        <v>68</v>
      </c>
      <c r="H211">
        <v>97</v>
      </c>
      <c r="I211">
        <v>101</v>
      </c>
      <c r="J211">
        <v>101</v>
      </c>
      <c r="K211">
        <v>39</v>
      </c>
      <c r="L211">
        <v>117</v>
      </c>
      <c r="M211">
        <v>67</v>
      </c>
      <c r="N211">
        <v>8</v>
      </c>
      <c r="O211">
        <v>9</v>
      </c>
      <c r="Q211">
        <v>156</v>
      </c>
      <c r="R211" t="s">
        <v>210</v>
      </c>
      <c r="S211" t="s">
        <v>80</v>
      </c>
    </row>
    <row r="212" spans="1:19" x14ac:dyDescent="0.25">
      <c r="A212" s="1">
        <v>44866</v>
      </c>
      <c r="B212" t="s">
        <v>9</v>
      </c>
      <c r="C212">
        <v>6777</v>
      </c>
      <c r="D212">
        <v>55</v>
      </c>
      <c r="E212">
        <v>25</v>
      </c>
      <c r="F212">
        <v>26</v>
      </c>
      <c r="G212">
        <v>25</v>
      </c>
      <c r="H212">
        <v>21</v>
      </c>
      <c r="I212">
        <v>32</v>
      </c>
      <c r="J212">
        <v>37</v>
      </c>
      <c r="K212">
        <v>11</v>
      </c>
      <c r="L212">
        <v>44</v>
      </c>
      <c r="M212">
        <v>14</v>
      </c>
      <c r="N212">
        <v>3</v>
      </c>
      <c r="O212">
        <v>1</v>
      </c>
      <c r="P212">
        <v>0</v>
      </c>
      <c r="Q212">
        <v>55</v>
      </c>
      <c r="R212" t="s">
        <v>48</v>
      </c>
      <c r="S212" t="s">
        <v>78</v>
      </c>
    </row>
    <row r="213" spans="1:19" x14ac:dyDescent="0.25">
      <c r="A213" s="1">
        <v>44866</v>
      </c>
      <c r="B213" t="s">
        <v>10</v>
      </c>
      <c r="C213">
        <v>6302</v>
      </c>
      <c r="D213">
        <v>87</v>
      </c>
      <c r="E213">
        <v>40</v>
      </c>
      <c r="F213">
        <v>36</v>
      </c>
      <c r="G213">
        <v>38</v>
      </c>
      <c r="H213">
        <v>39</v>
      </c>
      <c r="I213">
        <v>39</v>
      </c>
      <c r="J213">
        <v>49</v>
      </c>
      <c r="K213">
        <v>22</v>
      </c>
      <c r="L213">
        <v>65</v>
      </c>
      <c r="M213">
        <v>67</v>
      </c>
      <c r="N213">
        <v>14</v>
      </c>
      <c r="O213">
        <v>6</v>
      </c>
      <c r="P213">
        <v>3</v>
      </c>
      <c r="Q213">
        <v>84</v>
      </c>
      <c r="R213" t="s">
        <v>69</v>
      </c>
      <c r="S213" t="s">
        <v>86</v>
      </c>
    </row>
    <row r="214" spans="1:19" x14ac:dyDescent="0.25">
      <c r="A214" s="1">
        <v>44866</v>
      </c>
      <c r="B214" t="s">
        <v>11</v>
      </c>
      <c r="C214">
        <v>5061</v>
      </c>
      <c r="D214">
        <v>55</v>
      </c>
      <c r="E214">
        <v>22</v>
      </c>
      <c r="F214">
        <v>23</v>
      </c>
      <c r="G214">
        <v>26</v>
      </c>
      <c r="H214">
        <v>15</v>
      </c>
      <c r="I214">
        <v>32</v>
      </c>
      <c r="J214">
        <v>34</v>
      </c>
      <c r="K214">
        <v>11</v>
      </c>
      <c r="L214">
        <v>44</v>
      </c>
      <c r="M214">
        <v>28</v>
      </c>
      <c r="N214">
        <v>2</v>
      </c>
      <c r="O214">
        <v>3</v>
      </c>
      <c r="P214">
        <v>1</v>
      </c>
      <c r="Q214">
        <v>54</v>
      </c>
      <c r="R214" t="s">
        <v>58</v>
      </c>
      <c r="S214" t="s">
        <v>82</v>
      </c>
    </row>
    <row r="215" spans="1:19" x14ac:dyDescent="0.25">
      <c r="A215" s="1">
        <v>44866</v>
      </c>
      <c r="B215" t="s">
        <v>12</v>
      </c>
      <c r="C215">
        <v>15844</v>
      </c>
      <c r="D215">
        <v>206</v>
      </c>
      <c r="E215">
        <v>143</v>
      </c>
      <c r="F215">
        <v>137</v>
      </c>
      <c r="G215">
        <v>142</v>
      </c>
      <c r="H215">
        <v>133</v>
      </c>
      <c r="I215">
        <v>125</v>
      </c>
      <c r="J215">
        <v>152</v>
      </c>
      <c r="K215">
        <v>91</v>
      </c>
      <c r="L215">
        <v>115</v>
      </c>
      <c r="M215">
        <v>116</v>
      </c>
      <c r="N215">
        <v>89</v>
      </c>
      <c r="O215">
        <v>103</v>
      </c>
      <c r="P215">
        <v>47</v>
      </c>
      <c r="Q215">
        <v>159</v>
      </c>
      <c r="R215" t="s">
        <v>66</v>
      </c>
      <c r="S215" t="s">
        <v>86</v>
      </c>
    </row>
    <row r="216" spans="1:19" x14ac:dyDescent="0.25">
      <c r="A216" s="1">
        <v>44866</v>
      </c>
      <c r="B216" t="s">
        <v>31</v>
      </c>
      <c r="C216">
        <v>8231</v>
      </c>
      <c r="D216">
        <v>53</v>
      </c>
      <c r="E216">
        <v>32</v>
      </c>
      <c r="F216">
        <v>40</v>
      </c>
      <c r="G216">
        <v>45</v>
      </c>
      <c r="H216">
        <v>33</v>
      </c>
      <c r="I216">
        <v>36</v>
      </c>
      <c r="J216">
        <v>44</v>
      </c>
      <c r="K216">
        <v>23</v>
      </c>
      <c r="L216">
        <v>30</v>
      </c>
      <c r="M216">
        <v>47</v>
      </c>
      <c r="N216">
        <v>21</v>
      </c>
      <c r="O216">
        <v>20</v>
      </c>
      <c r="P216">
        <v>14</v>
      </c>
      <c r="Q216">
        <v>39</v>
      </c>
      <c r="R216" t="s">
        <v>49</v>
      </c>
      <c r="S216" t="s">
        <v>78</v>
      </c>
    </row>
    <row r="217" spans="1:19" x14ac:dyDescent="0.25">
      <c r="A217" s="1">
        <v>44866</v>
      </c>
      <c r="B217" t="s">
        <v>13</v>
      </c>
      <c r="C217">
        <v>6601</v>
      </c>
      <c r="D217">
        <v>75</v>
      </c>
      <c r="E217">
        <v>57</v>
      </c>
      <c r="F217">
        <v>58</v>
      </c>
      <c r="G217">
        <v>61</v>
      </c>
      <c r="H217">
        <v>62</v>
      </c>
      <c r="I217">
        <v>48</v>
      </c>
      <c r="J217">
        <v>47</v>
      </c>
      <c r="K217">
        <v>36</v>
      </c>
      <c r="L217">
        <v>39</v>
      </c>
      <c r="M217">
        <v>62</v>
      </c>
      <c r="N217">
        <v>58</v>
      </c>
      <c r="O217">
        <v>59</v>
      </c>
      <c r="P217">
        <v>33</v>
      </c>
      <c r="Q217">
        <v>42</v>
      </c>
      <c r="R217" t="s">
        <v>60</v>
      </c>
      <c r="S217" t="s">
        <v>84</v>
      </c>
    </row>
    <row r="218" spans="1:19" x14ac:dyDescent="0.25">
      <c r="A218" s="1">
        <v>44866</v>
      </c>
      <c r="B218" t="s">
        <v>14</v>
      </c>
      <c r="C218">
        <v>5748</v>
      </c>
      <c r="D218">
        <v>80</v>
      </c>
      <c r="E218">
        <v>62</v>
      </c>
      <c r="F218">
        <v>60</v>
      </c>
      <c r="G218">
        <v>65</v>
      </c>
      <c r="H218">
        <v>62</v>
      </c>
      <c r="I218">
        <v>59</v>
      </c>
      <c r="J218">
        <v>60</v>
      </c>
      <c r="K218">
        <v>47</v>
      </c>
      <c r="L218">
        <v>33</v>
      </c>
      <c r="M218">
        <v>67</v>
      </c>
      <c r="N218">
        <v>41</v>
      </c>
      <c r="O218">
        <v>45</v>
      </c>
      <c r="P218">
        <v>29</v>
      </c>
      <c r="Q218">
        <v>51</v>
      </c>
      <c r="R218" t="s">
        <v>63</v>
      </c>
      <c r="S218" t="s">
        <v>84</v>
      </c>
    </row>
    <row r="219" spans="1:19" x14ac:dyDescent="0.25">
      <c r="A219" s="1">
        <v>44866</v>
      </c>
      <c r="B219" t="s">
        <v>15</v>
      </c>
      <c r="C219">
        <v>7295</v>
      </c>
      <c r="D219">
        <v>46</v>
      </c>
      <c r="E219">
        <v>32</v>
      </c>
      <c r="F219">
        <v>28</v>
      </c>
      <c r="G219">
        <v>26</v>
      </c>
      <c r="H219">
        <v>37</v>
      </c>
      <c r="I219">
        <v>21</v>
      </c>
      <c r="J219">
        <v>31</v>
      </c>
      <c r="K219">
        <v>12</v>
      </c>
      <c r="L219">
        <v>34</v>
      </c>
      <c r="M219">
        <v>38</v>
      </c>
      <c r="N219">
        <v>28</v>
      </c>
      <c r="O219">
        <v>30</v>
      </c>
      <c r="P219">
        <v>10</v>
      </c>
      <c r="Q219">
        <v>36</v>
      </c>
      <c r="R219" t="s">
        <v>40</v>
      </c>
      <c r="S219" t="s">
        <v>76</v>
      </c>
    </row>
    <row r="220" spans="1:19" x14ac:dyDescent="0.25">
      <c r="A220" s="1">
        <v>44866</v>
      </c>
      <c r="B220" t="s">
        <v>16</v>
      </c>
      <c r="C220">
        <v>13172</v>
      </c>
      <c r="D220">
        <v>186</v>
      </c>
      <c r="E220">
        <v>103</v>
      </c>
      <c r="F220">
        <v>107</v>
      </c>
      <c r="G220">
        <v>112</v>
      </c>
      <c r="H220">
        <v>84</v>
      </c>
      <c r="I220">
        <v>107</v>
      </c>
      <c r="J220">
        <v>101</v>
      </c>
      <c r="K220">
        <v>42</v>
      </c>
      <c r="L220">
        <v>144</v>
      </c>
      <c r="M220">
        <v>79</v>
      </c>
      <c r="N220">
        <v>16</v>
      </c>
      <c r="O220">
        <v>18</v>
      </c>
      <c r="P220">
        <v>6</v>
      </c>
      <c r="Q220">
        <v>180</v>
      </c>
      <c r="R220" t="s">
        <v>47</v>
      </c>
      <c r="S220" t="s">
        <v>78</v>
      </c>
    </row>
    <row r="221" spans="1:19" x14ac:dyDescent="0.25">
      <c r="A221" s="1">
        <v>44866</v>
      </c>
      <c r="B221" t="s">
        <v>38</v>
      </c>
      <c r="C221">
        <v>3932</v>
      </c>
      <c r="D221">
        <v>49</v>
      </c>
      <c r="E221">
        <v>32</v>
      </c>
      <c r="F221">
        <v>38</v>
      </c>
      <c r="G221">
        <v>30</v>
      </c>
      <c r="H221">
        <v>36</v>
      </c>
      <c r="I221">
        <v>35</v>
      </c>
      <c r="J221">
        <v>35</v>
      </c>
      <c r="K221">
        <v>17</v>
      </c>
      <c r="L221">
        <v>32</v>
      </c>
      <c r="M221">
        <v>45</v>
      </c>
      <c r="N221">
        <v>1</v>
      </c>
      <c r="O221">
        <v>1</v>
      </c>
      <c r="P221">
        <v>1</v>
      </c>
      <c r="Q221">
        <v>48</v>
      </c>
      <c r="R221" t="s">
        <v>211</v>
      </c>
      <c r="S221" t="s">
        <v>76</v>
      </c>
    </row>
    <row r="222" spans="1:19" x14ac:dyDescent="0.25">
      <c r="A222" s="1">
        <v>44866</v>
      </c>
      <c r="B222" t="s">
        <v>17</v>
      </c>
      <c r="C222">
        <v>8978</v>
      </c>
      <c r="D222">
        <v>127</v>
      </c>
      <c r="E222">
        <v>91</v>
      </c>
      <c r="F222">
        <v>88</v>
      </c>
      <c r="G222">
        <v>90</v>
      </c>
      <c r="H222">
        <v>93</v>
      </c>
      <c r="I222">
        <v>75</v>
      </c>
      <c r="J222">
        <v>87</v>
      </c>
      <c r="K222">
        <v>59</v>
      </c>
      <c r="L222">
        <v>68</v>
      </c>
      <c r="M222">
        <v>89</v>
      </c>
      <c r="N222">
        <v>75</v>
      </c>
      <c r="O222">
        <v>76</v>
      </c>
      <c r="P222">
        <v>47</v>
      </c>
      <c r="Q222">
        <v>80</v>
      </c>
      <c r="R222" t="s">
        <v>70</v>
      </c>
      <c r="S222" t="s">
        <v>86</v>
      </c>
    </row>
    <row r="223" spans="1:19" x14ac:dyDescent="0.25">
      <c r="A223" s="1">
        <v>44866</v>
      </c>
      <c r="B223" t="s">
        <v>18</v>
      </c>
      <c r="C223">
        <v>8086</v>
      </c>
      <c r="D223">
        <v>113</v>
      </c>
      <c r="E223">
        <v>70</v>
      </c>
      <c r="F223">
        <v>74</v>
      </c>
      <c r="G223">
        <v>73</v>
      </c>
      <c r="H223">
        <v>70</v>
      </c>
      <c r="I223">
        <v>64</v>
      </c>
      <c r="J223">
        <v>73</v>
      </c>
      <c r="K223">
        <v>39</v>
      </c>
      <c r="L223">
        <v>74</v>
      </c>
      <c r="M223">
        <v>11</v>
      </c>
      <c r="N223">
        <v>23</v>
      </c>
      <c r="O223">
        <v>21</v>
      </c>
      <c r="P223">
        <v>3</v>
      </c>
      <c r="Q223">
        <v>110</v>
      </c>
      <c r="R223" t="s">
        <v>57</v>
      </c>
      <c r="S223" t="s">
        <v>82</v>
      </c>
    </row>
    <row r="224" spans="1:19" x14ac:dyDescent="0.25">
      <c r="A224" s="1">
        <v>44866</v>
      </c>
      <c r="B224" t="s">
        <v>19</v>
      </c>
      <c r="C224">
        <v>8537</v>
      </c>
      <c r="D224">
        <v>98</v>
      </c>
      <c r="E224">
        <v>63</v>
      </c>
      <c r="F224">
        <v>54</v>
      </c>
      <c r="G224">
        <v>56</v>
      </c>
      <c r="H224">
        <v>51</v>
      </c>
      <c r="I224">
        <v>42</v>
      </c>
      <c r="J224">
        <v>55</v>
      </c>
      <c r="K224">
        <v>28</v>
      </c>
      <c r="L224">
        <v>70</v>
      </c>
      <c r="M224">
        <v>69</v>
      </c>
      <c r="N224">
        <v>45</v>
      </c>
      <c r="O224">
        <v>44</v>
      </c>
      <c r="P224">
        <v>25</v>
      </c>
      <c r="Q224">
        <v>73</v>
      </c>
      <c r="R224" t="s">
        <v>37</v>
      </c>
      <c r="S224" t="s">
        <v>76</v>
      </c>
    </row>
    <row r="225" spans="1:19" x14ac:dyDescent="0.25">
      <c r="A225" s="1">
        <v>44866</v>
      </c>
      <c r="B225" t="s">
        <v>20</v>
      </c>
      <c r="C225">
        <v>14767</v>
      </c>
      <c r="D225">
        <v>204</v>
      </c>
      <c r="E225">
        <v>152</v>
      </c>
      <c r="F225">
        <v>153</v>
      </c>
      <c r="G225">
        <v>160</v>
      </c>
      <c r="H225">
        <v>156</v>
      </c>
      <c r="I225">
        <v>154</v>
      </c>
      <c r="J225">
        <v>166</v>
      </c>
      <c r="K225">
        <v>127</v>
      </c>
      <c r="L225">
        <v>77</v>
      </c>
      <c r="M225">
        <v>120</v>
      </c>
      <c r="N225">
        <v>132</v>
      </c>
      <c r="O225">
        <v>120</v>
      </c>
      <c r="P225">
        <v>70</v>
      </c>
      <c r="Q225">
        <v>134</v>
      </c>
      <c r="R225" t="s">
        <v>64</v>
      </c>
      <c r="S225" t="s">
        <v>84</v>
      </c>
    </row>
    <row r="226" spans="1:19" x14ac:dyDescent="0.25">
      <c r="A226" s="1">
        <v>44866</v>
      </c>
      <c r="B226" t="s">
        <v>21</v>
      </c>
      <c r="C226">
        <v>6405</v>
      </c>
      <c r="D226">
        <v>34</v>
      </c>
      <c r="E226">
        <v>31</v>
      </c>
      <c r="F226">
        <v>30</v>
      </c>
      <c r="G226">
        <v>30</v>
      </c>
      <c r="H226">
        <v>31</v>
      </c>
      <c r="I226">
        <v>27</v>
      </c>
      <c r="J226">
        <v>30</v>
      </c>
      <c r="K226">
        <v>24</v>
      </c>
      <c r="L226">
        <v>10</v>
      </c>
      <c r="M226">
        <v>30</v>
      </c>
      <c r="N226">
        <v>30</v>
      </c>
      <c r="O226">
        <v>30</v>
      </c>
      <c r="P226">
        <v>23</v>
      </c>
      <c r="Q226">
        <v>11</v>
      </c>
      <c r="R226" t="s">
        <v>74</v>
      </c>
      <c r="S226" t="s">
        <v>88</v>
      </c>
    </row>
    <row r="227" spans="1:19" x14ac:dyDescent="0.25">
      <c r="A227" s="1">
        <v>44866</v>
      </c>
      <c r="B227" t="s">
        <v>22</v>
      </c>
      <c r="C227">
        <v>4402</v>
      </c>
      <c r="D227">
        <v>27</v>
      </c>
      <c r="E227">
        <v>25</v>
      </c>
      <c r="F227">
        <v>26</v>
      </c>
      <c r="G227">
        <v>25</v>
      </c>
      <c r="H227">
        <v>26</v>
      </c>
      <c r="I227">
        <v>19</v>
      </c>
      <c r="J227">
        <v>24</v>
      </c>
      <c r="K227">
        <v>13</v>
      </c>
      <c r="L227">
        <v>14</v>
      </c>
      <c r="M227">
        <v>19</v>
      </c>
      <c r="N227">
        <v>17</v>
      </c>
      <c r="O227">
        <v>19</v>
      </c>
      <c r="P227">
        <v>8</v>
      </c>
      <c r="Q227">
        <v>19</v>
      </c>
      <c r="R227" t="s">
        <v>42</v>
      </c>
      <c r="S227" t="s">
        <v>76</v>
      </c>
    </row>
    <row r="228" spans="1:19" x14ac:dyDescent="0.25">
      <c r="A228" s="1">
        <v>44866</v>
      </c>
      <c r="B228" t="s">
        <v>23</v>
      </c>
      <c r="C228">
        <v>7009</v>
      </c>
      <c r="D228">
        <v>52</v>
      </c>
      <c r="E228">
        <v>33</v>
      </c>
      <c r="F228">
        <v>36</v>
      </c>
      <c r="G228">
        <v>37</v>
      </c>
      <c r="H228">
        <v>30</v>
      </c>
      <c r="I228">
        <v>29</v>
      </c>
      <c r="J228">
        <v>34</v>
      </c>
      <c r="K228">
        <v>23</v>
      </c>
      <c r="L228">
        <v>29</v>
      </c>
      <c r="M228">
        <v>14</v>
      </c>
      <c r="N228">
        <v>28</v>
      </c>
      <c r="O228">
        <v>27</v>
      </c>
      <c r="P228">
        <v>5</v>
      </c>
      <c r="Q228">
        <v>47</v>
      </c>
      <c r="R228" t="s">
        <v>55</v>
      </c>
      <c r="S228" t="s">
        <v>82</v>
      </c>
    </row>
    <row r="229" spans="1:19" x14ac:dyDescent="0.25">
      <c r="A229" s="1">
        <v>44866</v>
      </c>
      <c r="B229" t="s">
        <v>24</v>
      </c>
      <c r="C229">
        <v>3868</v>
      </c>
      <c r="D229">
        <v>45</v>
      </c>
      <c r="E229">
        <v>27</v>
      </c>
      <c r="F229">
        <v>36</v>
      </c>
      <c r="G229">
        <v>38</v>
      </c>
      <c r="H229">
        <v>38</v>
      </c>
      <c r="I229">
        <v>28</v>
      </c>
      <c r="J229">
        <v>33</v>
      </c>
      <c r="K229">
        <v>15</v>
      </c>
      <c r="L229">
        <v>30</v>
      </c>
      <c r="M229">
        <v>17</v>
      </c>
      <c r="N229">
        <v>6</v>
      </c>
      <c r="O229">
        <v>5</v>
      </c>
      <c r="P229">
        <v>1</v>
      </c>
      <c r="Q229">
        <v>44</v>
      </c>
      <c r="R229" t="s">
        <v>36</v>
      </c>
      <c r="S229" t="s">
        <v>76</v>
      </c>
    </row>
    <row r="230" spans="1:19" x14ac:dyDescent="0.25">
      <c r="A230" s="1">
        <v>44866</v>
      </c>
      <c r="B230" t="s">
        <v>25</v>
      </c>
      <c r="C230">
        <v>3930</v>
      </c>
      <c r="D230">
        <v>56</v>
      </c>
      <c r="E230">
        <v>49</v>
      </c>
      <c r="F230">
        <v>44</v>
      </c>
      <c r="G230">
        <v>46</v>
      </c>
      <c r="H230">
        <v>49</v>
      </c>
      <c r="I230">
        <v>37</v>
      </c>
      <c r="J230">
        <v>39</v>
      </c>
      <c r="K230">
        <v>31</v>
      </c>
      <c r="L230">
        <v>25</v>
      </c>
      <c r="M230">
        <v>43</v>
      </c>
      <c r="N230">
        <v>44</v>
      </c>
      <c r="O230">
        <v>43</v>
      </c>
      <c r="P230">
        <v>22</v>
      </c>
      <c r="Q230">
        <v>34</v>
      </c>
      <c r="R230" t="s">
        <v>62</v>
      </c>
      <c r="S230" t="s">
        <v>84</v>
      </c>
    </row>
    <row r="231" spans="1:19" x14ac:dyDescent="0.25">
      <c r="A231" s="1">
        <v>44866</v>
      </c>
      <c r="B231" t="s">
        <v>26</v>
      </c>
      <c r="C231">
        <v>3484</v>
      </c>
      <c r="D231">
        <v>30</v>
      </c>
      <c r="E231">
        <v>26</v>
      </c>
      <c r="F231">
        <v>28</v>
      </c>
      <c r="G231">
        <v>27</v>
      </c>
      <c r="H231">
        <v>24</v>
      </c>
      <c r="I231">
        <v>26</v>
      </c>
      <c r="J231">
        <v>26</v>
      </c>
      <c r="K231">
        <v>20</v>
      </c>
      <c r="L231">
        <v>10</v>
      </c>
      <c r="M231">
        <v>27</v>
      </c>
      <c r="N231">
        <v>20</v>
      </c>
      <c r="O231">
        <v>23</v>
      </c>
      <c r="P231">
        <v>14</v>
      </c>
      <c r="Q231">
        <v>16</v>
      </c>
      <c r="R231" t="s">
        <v>65</v>
      </c>
      <c r="S231" t="s">
        <v>84</v>
      </c>
    </row>
    <row r="232" spans="1:19" x14ac:dyDescent="0.25">
      <c r="A232" s="1">
        <v>44866</v>
      </c>
      <c r="B232" t="s">
        <v>27</v>
      </c>
      <c r="C232">
        <v>2809</v>
      </c>
      <c r="D232">
        <v>22</v>
      </c>
      <c r="E232">
        <v>15</v>
      </c>
      <c r="F232">
        <v>16</v>
      </c>
      <c r="G232">
        <v>15</v>
      </c>
      <c r="H232">
        <v>16</v>
      </c>
      <c r="I232">
        <v>10</v>
      </c>
      <c r="J232">
        <v>19</v>
      </c>
      <c r="K232">
        <v>5</v>
      </c>
      <c r="L232">
        <v>17</v>
      </c>
      <c r="M232">
        <v>6</v>
      </c>
      <c r="N232">
        <v>6</v>
      </c>
      <c r="O232">
        <v>6</v>
      </c>
      <c r="P232">
        <v>1</v>
      </c>
      <c r="Q232">
        <v>21</v>
      </c>
      <c r="R232" t="s">
        <v>67</v>
      </c>
      <c r="S232" t="s">
        <v>86</v>
      </c>
    </row>
    <row r="233" spans="1:19" x14ac:dyDescent="0.25">
      <c r="A233" s="1">
        <v>44866</v>
      </c>
      <c r="B233" t="s">
        <v>30</v>
      </c>
      <c r="C233">
        <v>3441</v>
      </c>
      <c r="D233">
        <v>14</v>
      </c>
      <c r="E233">
        <v>8</v>
      </c>
      <c r="F233">
        <v>9</v>
      </c>
      <c r="G233">
        <v>10</v>
      </c>
      <c r="H233">
        <v>7</v>
      </c>
      <c r="I233">
        <v>6</v>
      </c>
      <c r="J233">
        <v>7</v>
      </c>
      <c r="K233">
        <v>5</v>
      </c>
      <c r="L233">
        <v>9</v>
      </c>
      <c r="M233">
        <v>4</v>
      </c>
      <c r="N233">
        <v>5</v>
      </c>
      <c r="O233">
        <v>4</v>
      </c>
      <c r="P233">
        <v>3</v>
      </c>
      <c r="Q233">
        <v>11</v>
      </c>
      <c r="R233" t="s">
        <v>56</v>
      </c>
      <c r="S233" t="s">
        <v>82</v>
      </c>
    </row>
    <row r="234" spans="1:19" x14ac:dyDescent="0.25">
      <c r="A234" s="1">
        <v>44866</v>
      </c>
      <c r="B234" t="s">
        <v>28</v>
      </c>
      <c r="C234">
        <v>9547</v>
      </c>
      <c r="D234">
        <v>101</v>
      </c>
      <c r="E234">
        <v>64</v>
      </c>
      <c r="F234">
        <v>66</v>
      </c>
      <c r="G234">
        <v>69</v>
      </c>
      <c r="H234">
        <v>58</v>
      </c>
      <c r="I234">
        <v>60</v>
      </c>
      <c r="J234">
        <v>67</v>
      </c>
      <c r="K234">
        <v>32</v>
      </c>
      <c r="L234">
        <v>69</v>
      </c>
      <c r="M234">
        <v>38</v>
      </c>
      <c r="N234">
        <v>17</v>
      </c>
      <c r="O234">
        <v>18</v>
      </c>
      <c r="P234">
        <v>5</v>
      </c>
      <c r="Q234">
        <v>96</v>
      </c>
      <c r="R234" t="s">
        <v>46</v>
      </c>
      <c r="S234" t="s">
        <v>78</v>
      </c>
    </row>
    <row r="235" spans="1:19" x14ac:dyDescent="0.25">
      <c r="A235" s="1">
        <v>44866</v>
      </c>
      <c r="B235" t="s">
        <v>29</v>
      </c>
      <c r="C235">
        <v>6382</v>
      </c>
      <c r="D235">
        <v>84</v>
      </c>
      <c r="E235">
        <v>50</v>
      </c>
      <c r="F235">
        <v>57</v>
      </c>
      <c r="G235">
        <v>58</v>
      </c>
      <c r="H235">
        <v>53</v>
      </c>
      <c r="I235">
        <v>49</v>
      </c>
      <c r="J235">
        <v>57</v>
      </c>
      <c r="K235">
        <v>26</v>
      </c>
      <c r="L235">
        <v>58</v>
      </c>
      <c r="M235">
        <v>65</v>
      </c>
      <c r="N235">
        <v>38</v>
      </c>
      <c r="O235">
        <v>33</v>
      </c>
      <c r="P235">
        <v>12</v>
      </c>
      <c r="Q235">
        <v>72</v>
      </c>
      <c r="R235" t="s">
        <v>41</v>
      </c>
      <c r="S235" t="s">
        <v>76</v>
      </c>
    </row>
    <row r="236" spans="1:19" x14ac:dyDescent="0.25">
      <c r="A236" s="1">
        <v>44835</v>
      </c>
      <c r="B236" t="s">
        <v>35</v>
      </c>
      <c r="C236">
        <v>7718</v>
      </c>
      <c r="D236">
        <v>89</v>
      </c>
      <c r="E236">
        <v>60</v>
      </c>
      <c r="F236">
        <v>54</v>
      </c>
      <c r="G236">
        <v>58</v>
      </c>
      <c r="H236">
        <v>55</v>
      </c>
      <c r="I236">
        <v>52</v>
      </c>
      <c r="J236">
        <v>59</v>
      </c>
      <c r="K236">
        <v>36</v>
      </c>
      <c r="L236">
        <v>53</v>
      </c>
      <c r="M236">
        <v>44</v>
      </c>
      <c r="N236">
        <v>20</v>
      </c>
      <c r="O236">
        <v>19</v>
      </c>
      <c r="P236">
        <v>7</v>
      </c>
      <c r="Q236">
        <v>82</v>
      </c>
      <c r="R236" t="s">
        <v>213</v>
      </c>
      <c r="S236" t="s">
        <v>86</v>
      </c>
    </row>
    <row r="237" spans="1:19" x14ac:dyDescent="0.25">
      <c r="A237" s="1">
        <v>44835</v>
      </c>
      <c r="B237" t="s">
        <v>44</v>
      </c>
      <c r="C237">
        <v>15991</v>
      </c>
      <c r="D237">
        <v>128</v>
      </c>
      <c r="E237">
        <v>69</v>
      </c>
      <c r="F237">
        <v>59</v>
      </c>
      <c r="G237">
        <v>40</v>
      </c>
      <c r="H237">
        <v>66</v>
      </c>
      <c r="I237">
        <v>62</v>
      </c>
      <c r="J237">
        <v>64</v>
      </c>
      <c r="K237">
        <v>19</v>
      </c>
      <c r="L237">
        <v>109</v>
      </c>
      <c r="M237">
        <v>91</v>
      </c>
      <c r="N237">
        <v>3</v>
      </c>
      <c r="O237">
        <v>6</v>
      </c>
      <c r="P237">
        <v>3</v>
      </c>
      <c r="Q237">
        <v>125</v>
      </c>
      <c r="R237" t="s">
        <v>45</v>
      </c>
      <c r="S237" t="s">
        <v>78</v>
      </c>
    </row>
    <row r="238" spans="1:19" x14ac:dyDescent="0.25">
      <c r="A238" s="1">
        <v>44835</v>
      </c>
      <c r="B238" t="s">
        <v>34</v>
      </c>
      <c r="C238">
        <v>9539</v>
      </c>
      <c r="D238">
        <v>59</v>
      </c>
      <c r="E238">
        <v>45</v>
      </c>
      <c r="F238">
        <v>38</v>
      </c>
      <c r="G238">
        <v>39</v>
      </c>
      <c r="H238">
        <v>49</v>
      </c>
      <c r="I238">
        <v>36</v>
      </c>
      <c r="J238">
        <v>40</v>
      </c>
      <c r="K238">
        <v>24</v>
      </c>
      <c r="L238">
        <v>35</v>
      </c>
      <c r="M238">
        <v>47</v>
      </c>
      <c r="N238">
        <v>18</v>
      </c>
      <c r="O238">
        <v>19</v>
      </c>
      <c r="P238">
        <v>13</v>
      </c>
      <c r="Q238">
        <v>46</v>
      </c>
      <c r="R238" t="s">
        <v>214</v>
      </c>
      <c r="S238" t="s">
        <v>76</v>
      </c>
    </row>
    <row r="239" spans="1:19" x14ac:dyDescent="0.25">
      <c r="A239" s="1">
        <v>44835</v>
      </c>
      <c r="B239" t="s">
        <v>2</v>
      </c>
      <c r="C239">
        <v>6953</v>
      </c>
      <c r="D239">
        <v>60</v>
      </c>
      <c r="E239">
        <v>35</v>
      </c>
      <c r="F239">
        <v>31</v>
      </c>
      <c r="G239">
        <v>33</v>
      </c>
      <c r="H239">
        <v>32</v>
      </c>
      <c r="I239">
        <v>24</v>
      </c>
      <c r="J239">
        <v>31</v>
      </c>
      <c r="K239">
        <v>8</v>
      </c>
      <c r="L239">
        <v>52</v>
      </c>
      <c r="M239">
        <v>24</v>
      </c>
      <c r="N239">
        <v>20</v>
      </c>
      <c r="O239">
        <v>15</v>
      </c>
      <c r="P239">
        <v>4</v>
      </c>
      <c r="Q239">
        <v>56</v>
      </c>
      <c r="R239" t="s">
        <v>71</v>
      </c>
      <c r="S239" t="s">
        <v>88</v>
      </c>
    </row>
    <row r="240" spans="1:19" x14ac:dyDescent="0.25">
      <c r="A240" s="1">
        <v>44835</v>
      </c>
      <c r="B240" t="s">
        <v>33</v>
      </c>
      <c r="C240">
        <v>9838</v>
      </c>
      <c r="D240">
        <v>165</v>
      </c>
      <c r="E240">
        <v>147</v>
      </c>
      <c r="F240">
        <v>151</v>
      </c>
      <c r="G240">
        <v>147</v>
      </c>
      <c r="H240">
        <v>150</v>
      </c>
      <c r="I240">
        <v>125</v>
      </c>
      <c r="J240">
        <v>140</v>
      </c>
      <c r="K240">
        <v>106</v>
      </c>
      <c r="L240">
        <v>59</v>
      </c>
      <c r="M240">
        <v>136</v>
      </c>
      <c r="N240">
        <v>134</v>
      </c>
      <c r="O240">
        <v>138</v>
      </c>
      <c r="P240">
        <v>87</v>
      </c>
      <c r="Q240">
        <v>78</v>
      </c>
      <c r="R240" t="s">
        <v>50</v>
      </c>
      <c r="S240" t="s">
        <v>80</v>
      </c>
    </row>
    <row r="241" spans="1:19" x14ac:dyDescent="0.25">
      <c r="A241" s="1">
        <v>44835</v>
      </c>
      <c r="B241" t="s">
        <v>59</v>
      </c>
      <c r="C241">
        <v>9990</v>
      </c>
      <c r="D241">
        <v>128</v>
      </c>
      <c r="E241">
        <v>85</v>
      </c>
      <c r="F241">
        <v>78</v>
      </c>
      <c r="G241">
        <v>58</v>
      </c>
      <c r="H241">
        <v>53</v>
      </c>
      <c r="I241">
        <v>67</v>
      </c>
      <c r="J241">
        <v>61</v>
      </c>
      <c r="K241">
        <v>22</v>
      </c>
      <c r="L241">
        <v>106</v>
      </c>
      <c r="M241">
        <v>82</v>
      </c>
      <c r="N241">
        <v>4</v>
      </c>
      <c r="O241">
        <v>8</v>
      </c>
      <c r="P241">
        <v>1</v>
      </c>
      <c r="Q241">
        <v>127</v>
      </c>
      <c r="R241" t="s">
        <v>208</v>
      </c>
      <c r="S241" t="s">
        <v>82</v>
      </c>
    </row>
    <row r="242" spans="1:19" x14ac:dyDescent="0.25">
      <c r="A242" s="1">
        <v>44835</v>
      </c>
      <c r="B242" t="s">
        <v>43</v>
      </c>
      <c r="C242">
        <v>7181</v>
      </c>
      <c r="D242">
        <v>70</v>
      </c>
      <c r="E242">
        <v>53</v>
      </c>
      <c r="F242">
        <v>49</v>
      </c>
      <c r="G242">
        <v>39</v>
      </c>
      <c r="H242">
        <v>55</v>
      </c>
      <c r="I242">
        <v>36</v>
      </c>
      <c r="J242">
        <v>43</v>
      </c>
      <c r="K242">
        <v>25</v>
      </c>
      <c r="L242">
        <v>45</v>
      </c>
      <c r="M242">
        <v>15</v>
      </c>
      <c r="N242">
        <v>15</v>
      </c>
      <c r="O242">
        <v>32</v>
      </c>
      <c r="P242">
        <v>1</v>
      </c>
      <c r="Q242">
        <v>69</v>
      </c>
      <c r="R242" t="s">
        <v>209</v>
      </c>
      <c r="S242" t="s">
        <v>76</v>
      </c>
    </row>
    <row r="243" spans="1:19" x14ac:dyDescent="0.25">
      <c r="A243" s="1">
        <v>44835</v>
      </c>
      <c r="B243" t="s">
        <v>3</v>
      </c>
      <c r="C243">
        <v>8277</v>
      </c>
      <c r="D243">
        <v>33</v>
      </c>
      <c r="E243">
        <v>29</v>
      </c>
      <c r="F243">
        <v>26</v>
      </c>
      <c r="G243">
        <v>26</v>
      </c>
      <c r="H243">
        <v>28</v>
      </c>
      <c r="I243">
        <v>21</v>
      </c>
      <c r="J243">
        <v>27</v>
      </c>
      <c r="K243">
        <v>21</v>
      </c>
      <c r="L243">
        <v>12</v>
      </c>
      <c r="M243">
        <v>26</v>
      </c>
      <c r="N243">
        <v>26</v>
      </c>
      <c r="O243">
        <v>26</v>
      </c>
      <c r="P243">
        <v>19</v>
      </c>
      <c r="Q243">
        <v>14</v>
      </c>
      <c r="R243" t="s">
        <v>207</v>
      </c>
      <c r="S243" t="s">
        <v>88</v>
      </c>
    </row>
    <row r="244" spans="1:19" x14ac:dyDescent="0.25">
      <c r="A244" s="1">
        <v>44835</v>
      </c>
      <c r="B244" t="s">
        <v>4</v>
      </c>
      <c r="C244">
        <v>14460</v>
      </c>
      <c r="D244">
        <v>187</v>
      </c>
      <c r="E244">
        <v>142</v>
      </c>
      <c r="F244">
        <v>141</v>
      </c>
      <c r="G244">
        <v>138</v>
      </c>
      <c r="H244">
        <v>142</v>
      </c>
      <c r="I244">
        <v>125</v>
      </c>
      <c r="J244">
        <v>141</v>
      </c>
      <c r="K244">
        <v>101</v>
      </c>
      <c r="L244">
        <v>86</v>
      </c>
      <c r="M244">
        <v>142</v>
      </c>
      <c r="N244">
        <v>116</v>
      </c>
      <c r="O244">
        <v>121</v>
      </c>
      <c r="P244">
        <v>75</v>
      </c>
      <c r="Q244">
        <v>112</v>
      </c>
      <c r="R244" t="s">
        <v>53</v>
      </c>
      <c r="S244" t="s">
        <v>82</v>
      </c>
    </row>
    <row r="245" spans="1:19" x14ac:dyDescent="0.25">
      <c r="A245" s="1">
        <v>44835</v>
      </c>
      <c r="B245" t="s">
        <v>5</v>
      </c>
      <c r="C245">
        <v>11171</v>
      </c>
      <c r="D245">
        <v>131</v>
      </c>
      <c r="E245">
        <v>91</v>
      </c>
      <c r="F245">
        <v>96</v>
      </c>
      <c r="G245">
        <v>97</v>
      </c>
      <c r="H245">
        <v>97</v>
      </c>
      <c r="I245">
        <v>87</v>
      </c>
      <c r="J245">
        <v>100</v>
      </c>
      <c r="K245">
        <v>60</v>
      </c>
      <c r="L245">
        <v>71</v>
      </c>
      <c r="M245">
        <v>99</v>
      </c>
      <c r="N245">
        <v>77</v>
      </c>
      <c r="O245">
        <v>77</v>
      </c>
      <c r="P245">
        <v>39</v>
      </c>
      <c r="Q245">
        <v>92</v>
      </c>
      <c r="R245" t="s">
        <v>51</v>
      </c>
      <c r="S245" t="s">
        <v>80</v>
      </c>
    </row>
    <row r="246" spans="1:19" x14ac:dyDescent="0.25">
      <c r="A246" s="1">
        <v>44835</v>
      </c>
      <c r="B246" t="s">
        <v>32</v>
      </c>
      <c r="C246">
        <v>10632</v>
      </c>
      <c r="D246">
        <v>109</v>
      </c>
      <c r="E246">
        <v>48</v>
      </c>
      <c r="F246">
        <v>49</v>
      </c>
      <c r="G246">
        <v>50</v>
      </c>
      <c r="H246">
        <v>42</v>
      </c>
      <c r="I246">
        <v>59</v>
      </c>
      <c r="J246">
        <v>61</v>
      </c>
      <c r="K246">
        <v>28</v>
      </c>
      <c r="L246">
        <v>81</v>
      </c>
      <c r="M246">
        <v>27</v>
      </c>
      <c r="N246">
        <v>17</v>
      </c>
      <c r="O246">
        <v>18</v>
      </c>
      <c r="P246">
        <v>5</v>
      </c>
      <c r="Q246">
        <v>104</v>
      </c>
      <c r="R246" t="s">
        <v>204</v>
      </c>
      <c r="S246" t="s">
        <v>82</v>
      </c>
    </row>
    <row r="247" spans="1:19" x14ac:dyDescent="0.25">
      <c r="A247" s="1">
        <v>44835</v>
      </c>
      <c r="B247" t="s">
        <v>6</v>
      </c>
      <c r="C247">
        <v>2039</v>
      </c>
      <c r="D247">
        <v>30</v>
      </c>
      <c r="E247">
        <v>24</v>
      </c>
      <c r="F247">
        <v>24</v>
      </c>
      <c r="G247">
        <v>24</v>
      </c>
      <c r="H247">
        <v>27</v>
      </c>
      <c r="I247">
        <v>22</v>
      </c>
      <c r="J247">
        <v>24</v>
      </c>
      <c r="K247">
        <v>20</v>
      </c>
      <c r="L247">
        <v>10</v>
      </c>
      <c r="M247">
        <v>28</v>
      </c>
      <c r="N247">
        <v>27</v>
      </c>
      <c r="O247">
        <v>27</v>
      </c>
      <c r="P247">
        <v>20</v>
      </c>
      <c r="Q247">
        <v>10</v>
      </c>
      <c r="R247" t="s">
        <v>61</v>
      </c>
      <c r="S247" t="s">
        <v>84</v>
      </c>
    </row>
    <row r="248" spans="1:19" x14ac:dyDescent="0.25">
      <c r="A248" s="1">
        <v>44835</v>
      </c>
      <c r="B248" t="s">
        <v>7</v>
      </c>
      <c r="C248">
        <v>16595</v>
      </c>
      <c r="D248">
        <v>179</v>
      </c>
      <c r="E248">
        <v>127</v>
      </c>
      <c r="F248">
        <v>135</v>
      </c>
      <c r="G248">
        <v>123</v>
      </c>
      <c r="H248">
        <v>127</v>
      </c>
      <c r="I248">
        <v>106</v>
      </c>
      <c r="J248">
        <v>129</v>
      </c>
      <c r="K248">
        <v>85</v>
      </c>
      <c r="L248">
        <v>94</v>
      </c>
      <c r="M248">
        <v>141</v>
      </c>
      <c r="N248">
        <v>104</v>
      </c>
      <c r="O248">
        <v>94</v>
      </c>
      <c r="P248">
        <v>64</v>
      </c>
      <c r="Q248">
        <v>115</v>
      </c>
      <c r="R248" t="s">
        <v>75</v>
      </c>
      <c r="S248" t="s">
        <v>88</v>
      </c>
    </row>
    <row r="249" spans="1:19" x14ac:dyDescent="0.25">
      <c r="A249" s="1">
        <v>44835</v>
      </c>
      <c r="B249" t="s">
        <v>8</v>
      </c>
      <c r="C249">
        <v>7164</v>
      </c>
      <c r="D249">
        <v>73</v>
      </c>
      <c r="E249">
        <v>61</v>
      </c>
      <c r="F249">
        <v>49</v>
      </c>
      <c r="G249">
        <v>48</v>
      </c>
      <c r="H249">
        <v>58</v>
      </c>
      <c r="I249">
        <v>44</v>
      </c>
      <c r="J249">
        <v>58</v>
      </c>
      <c r="K249">
        <v>28</v>
      </c>
      <c r="L249">
        <v>45</v>
      </c>
      <c r="M249">
        <v>61</v>
      </c>
      <c r="N249">
        <v>43</v>
      </c>
      <c r="O249">
        <v>38</v>
      </c>
      <c r="P249">
        <v>24</v>
      </c>
      <c r="Q249">
        <v>49</v>
      </c>
      <c r="R249" t="s">
        <v>73</v>
      </c>
      <c r="S249" t="s">
        <v>88</v>
      </c>
    </row>
    <row r="250" spans="1:19" x14ac:dyDescent="0.25">
      <c r="A250" s="1">
        <v>44835</v>
      </c>
      <c r="B250" t="s">
        <v>52</v>
      </c>
      <c r="C250">
        <v>15054</v>
      </c>
      <c r="D250">
        <v>157</v>
      </c>
      <c r="E250">
        <v>103</v>
      </c>
      <c r="F250">
        <v>114</v>
      </c>
      <c r="G250">
        <v>63</v>
      </c>
      <c r="H250">
        <v>102</v>
      </c>
      <c r="I250">
        <v>99</v>
      </c>
      <c r="J250">
        <v>102</v>
      </c>
      <c r="K250">
        <v>35</v>
      </c>
      <c r="L250">
        <v>122</v>
      </c>
      <c r="M250">
        <v>57</v>
      </c>
      <c r="N250">
        <v>6</v>
      </c>
      <c r="O250">
        <v>9</v>
      </c>
      <c r="Q250">
        <v>157</v>
      </c>
      <c r="R250" t="s">
        <v>210</v>
      </c>
      <c r="S250" t="s">
        <v>80</v>
      </c>
    </row>
    <row r="251" spans="1:19" x14ac:dyDescent="0.25">
      <c r="A251" s="1">
        <v>44835</v>
      </c>
      <c r="B251" t="s">
        <v>9</v>
      </c>
      <c r="C251">
        <v>6774</v>
      </c>
      <c r="D251">
        <v>54</v>
      </c>
      <c r="E251">
        <v>25</v>
      </c>
      <c r="F251">
        <v>26</v>
      </c>
      <c r="G251">
        <v>27</v>
      </c>
      <c r="H251">
        <v>20</v>
      </c>
      <c r="I251">
        <v>31</v>
      </c>
      <c r="J251">
        <v>37</v>
      </c>
      <c r="K251">
        <v>11</v>
      </c>
      <c r="L251">
        <v>43</v>
      </c>
      <c r="M251">
        <v>12</v>
      </c>
      <c r="N251">
        <v>2</v>
      </c>
      <c r="O251">
        <v>1</v>
      </c>
      <c r="P251">
        <v>0</v>
      </c>
      <c r="Q251">
        <v>54</v>
      </c>
      <c r="R251" t="s">
        <v>48</v>
      </c>
      <c r="S251" t="s">
        <v>78</v>
      </c>
    </row>
    <row r="252" spans="1:19" x14ac:dyDescent="0.25">
      <c r="A252" s="1">
        <v>44835</v>
      </c>
      <c r="B252" t="s">
        <v>10</v>
      </c>
      <c r="C252">
        <v>6306</v>
      </c>
      <c r="D252">
        <v>85</v>
      </c>
      <c r="E252">
        <v>36</v>
      </c>
      <c r="F252">
        <v>34</v>
      </c>
      <c r="G252">
        <v>38</v>
      </c>
      <c r="H252">
        <v>36</v>
      </c>
      <c r="I252">
        <v>38</v>
      </c>
      <c r="J252">
        <v>50</v>
      </c>
      <c r="K252">
        <v>21</v>
      </c>
      <c r="L252">
        <v>64</v>
      </c>
      <c r="M252">
        <v>64</v>
      </c>
      <c r="N252">
        <v>13</v>
      </c>
      <c r="O252">
        <v>4</v>
      </c>
      <c r="P252">
        <v>1</v>
      </c>
      <c r="Q252">
        <v>84</v>
      </c>
      <c r="R252" t="s">
        <v>69</v>
      </c>
      <c r="S252" t="s">
        <v>86</v>
      </c>
    </row>
    <row r="253" spans="1:19" x14ac:dyDescent="0.25">
      <c r="A253" s="1">
        <v>44835</v>
      </c>
      <c r="B253" t="s">
        <v>11</v>
      </c>
      <c r="C253">
        <v>5051</v>
      </c>
      <c r="D253">
        <v>55</v>
      </c>
      <c r="E253">
        <v>22</v>
      </c>
      <c r="F253">
        <v>23</v>
      </c>
      <c r="G253">
        <v>27</v>
      </c>
      <c r="H253">
        <v>15</v>
      </c>
      <c r="I253">
        <v>32</v>
      </c>
      <c r="J253">
        <v>34</v>
      </c>
      <c r="K253">
        <v>11</v>
      </c>
      <c r="L253">
        <v>44</v>
      </c>
      <c r="M253">
        <v>29</v>
      </c>
      <c r="N253">
        <v>3</v>
      </c>
      <c r="O253">
        <v>4</v>
      </c>
      <c r="P253">
        <v>2</v>
      </c>
      <c r="Q253">
        <v>53</v>
      </c>
      <c r="R253" t="s">
        <v>58</v>
      </c>
      <c r="S253" t="s">
        <v>82</v>
      </c>
    </row>
    <row r="254" spans="1:19" x14ac:dyDescent="0.25">
      <c r="A254" s="1">
        <v>44835</v>
      </c>
      <c r="B254" t="s">
        <v>12</v>
      </c>
      <c r="C254">
        <v>15774</v>
      </c>
      <c r="D254">
        <v>207</v>
      </c>
      <c r="E254">
        <v>148</v>
      </c>
      <c r="F254">
        <v>143</v>
      </c>
      <c r="G254">
        <v>146</v>
      </c>
      <c r="H254">
        <v>141</v>
      </c>
      <c r="I254">
        <v>133</v>
      </c>
      <c r="J254">
        <v>156</v>
      </c>
      <c r="K254">
        <v>99</v>
      </c>
      <c r="L254">
        <v>108</v>
      </c>
      <c r="M254">
        <v>115</v>
      </c>
      <c r="N254">
        <v>93</v>
      </c>
      <c r="O254">
        <v>108</v>
      </c>
      <c r="P254">
        <v>51</v>
      </c>
      <c r="Q254">
        <v>156</v>
      </c>
      <c r="R254" t="s">
        <v>66</v>
      </c>
      <c r="S254" t="s">
        <v>86</v>
      </c>
    </row>
    <row r="255" spans="1:19" x14ac:dyDescent="0.25">
      <c r="A255" s="1">
        <v>44835</v>
      </c>
      <c r="B255" t="s">
        <v>31</v>
      </c>
      <c r="C255">
        <v>8197</v>
      </c>
      <c r="D255">
        <v>50</v>
      </c>
      <c r="E255">
        <v>30</v>
      </c>
      <c r="F255">
        <v>38</v>
      </c>
      <c r="G255">
        <v>40</v>
      </c>
      <c r="H255">
        <v>31</v>
      </c>
      <c r="I255">
        <v>33</v>
      </c>
      <c r="J255">
        <v>39</v>
      </c>
      <c r="K255">
        <v>22</v>
      </c>
      <c r="L255">
        <v>28</v>
      </c>
      <c r="M255">
        <v>44</v>
      </c>
      <c r="N255">
        <v>17</v>
      </c>
      <c r="O255">
        <v>17</v>
      </c>
      <c r="P255">
        <v>11</v>
      </c>
      <c r="Q255">
        <v>39</v>
      </c>
      <c r="R255" t="s">
        <v>49</v>
      </c>
      <c r="S255" t="s">
        <v>78</v>
      </c>
    </row>
    <row r="256" spans="1:19" x14ac:dyDescent="0.25">
      <c r="A256" s="1">
        <v>44835</v>
      </c>
      <c r="B256" t="s">
        <v>13</v>
      </c>
      <c r="C256">
        <v>6556</v>
      </c>
      <c r="D256">
        <v>75</v>
      </c>
      <c r="E256">
        <v>57</v>
      </c>
      <c r="F256">
        <v>59</v>
      </c>
      <c r="G256">
        <v>62</v>
      </c>
      <c r="H256">
        <v>61</v>
      </c>
      <c r="I256">
        <v>48</v>
      </c>
      <c r="J256">
        <v>48</v>
      </c>
      <c r="K256">
        <v>37</v>
      </c>
      <c r="L256">
        <v>38</v>
      </c>
      <c r="M256">
        <v>63</v>
      </c>
      <c r="N256">
        <v>59</v>
      </c>
      <c r="O256">
        <v>61</v>
      </c>
      <c r="P256">
        <v>35</v>
      </c>
      <c r="Q256">
        <v>40</v>
      </c>
      <c r="R256" t="s">
        <v>60</v>
      </c>
      <c r="S256" t="s">
        <v>84</v>
      </c>
    </row>
    <row r="257" spans="1:19" x14ac:dyDescent="0.25">
      <c r="A257" s="1">
        <v>44835</v>
      </c>
      <c r="B257" t="s">
        <v>14</v>
      </c>
      <c r="C257">
        <v>5757</v>
      </c>
      <c r="D257">
        <v>80</v>
      </c>
      <c r="E257">
        <v>59</v>
      </c>
      <c r="F257">
        <v>57</v>
      </c>
      <c r="G257">
        <v>64</v>
      </c>
      <c r="H257">
        <v>60</v>
      </c>
      <c r="I257">
        <v>59</v>
      </c>
      <c r="J257">
        <v>62</v>
      </c>
      <c r="K257">
        <v>44</v>
      </c>
      <c r="L257">
        <v>36</v>
      </c>
      <c r="M257">
        <v>69</v>
      </c>
      <c r="N257">
        <v>39</v>
      </c>
      <c r="O257">
        <v>46</v>
      </c>
      <c r="P257">
        <v>28</v>
      </c>
      <c r="Q257">
        <v>52</v>
      </c>
      <c r="R257" t="s">
        <v>63</v>
      </c>
      <c r="S257" t="s">
        <v>84</v>
      </c>
    </row>
    <row r="258" spans="1:19" x14ac:dyDescent="0.25">
      <c r="A258" s="1">
        <v>44835</v>
      </c>
      <c r="B258" t="s">
        <v>15</v>
      </c>
      <c r="C258">
        <v>7243</v>
      </c>
      <c r="D258">
        <v>47</v>
      </c>
      <c r="E258">
        <v>29</v>
      </c>
      <c r="F258">
        <v>26</v>
      </c>
      <c r="G258">
        <v>24</v>
      </c>
      <c r="H258">
        <v>35</v>
      </c>
      <c r="I258">
        <v>19</v>
      </c>
      <c r="J258">
        <v>28</v>
      </c>
      <c r="K258">
        <v>10</v>
      </c>
      <c r="L258">
        <v>37</v>
      </c>
      <c r="M258">
        <v>35</v>
      </c>
      <c r="N258">
        <v>21</v>
      </c>
      <c r="O258">
        <v>24</v>
      </c>
      <c r="P258">
        <v>4</v>
      </c>
      <c r="Q258">
        <v>43</v>
      </c>
      <c r="R258" t="s">
        <v>40</v>
      </c>
      <c r="S258" t="s">
        <v>76</v>
      </c>
    </row>
    <row r="259" spans="1:19" x14ac:dyDescent="0.25">
      <c r="A259" s="1">
        <v>44835</v>
      </c>
      <c r="B259" t="s">
        <v>16</v>
      </c>
      <c r="C259">
        <v>13181</v>
      </c>
      <c r="D259">
        <v>186</v>
      </c>
      <c r="E259">
        <v>105</v>
      </c>
      <c r="F259">
        <v>95</v>
      </c>
      <c r="G259">
        <v>120</v>
      </c>
      <c r="H259">
        <v>66</v>
      </c>
      <c r="I259">
        <v>112</v>
      </c>
      <c r="J259">
        <v>103</v>
      </c>
      <c r="K259">
        <v>42</v>
      </c>
      <c r="L259">
        <v>144</v>
      </c>
      <c r="M259">
        <v>79</v>
      </c>
      <c r="N259">
        <v>20</v>
      </c>
      <c r="O259">
        <v>20</v>
      </c>
      <c r="P259">
        <v>6</v>
      </c>
      <c r="Q259">
        <v>180</v>
      </c>
      <c r="R259" t="s">
        <v>47</v>
      </c>
      <c r="S259" t="s">
        <v>78</v>
      </c>
    </row>
    <row r="260" spans="1:19" x14ac:dyDescent="0.25">
      <c r="A260" s="1">
        <v>44835</v>
      </c>
      <c r="B260" t="s">
        <v>38</v>
      </c>
      <c r="C260">
        <v>5056</v>
      </c>
      <c r="D260">
        <v>49</v>
      </c>
      <c r="E260">
        <v>30</v>
      </c>
      <c r="F260">
        <v>40</v>
      </c>
      <c r="G260">
        <v>30</v>
      </c>
      <c r="H260">
        <v>37</v>
      </c>
      <c r="I260">
        <v>36</v>
      </c>
      <c r="J260">
        <v>36</v>
      </c>
      <c r="K260">
        <v>16</v>
      </c>
      <c r="L260">
        <v>33</v>
      </c>
      <c r="M260">
        <v>47</v>
      </c>
      <c r="N260">
        <v>1</v>
      </c>
      <c r="O260">
        <v>1</v>
      </c>
      <c r="P260">
        <v>1</v>
      </c>
      <c r="Q260">
        <v>48</v>
      </c>
      <c r="R260" t="s">
        <v>211</v>
      </c>
      <c r="S260" t="s">
        <v>76</v>
      </c>
    </row>
    <row r="261" spans="1:19" x14ac:dyDescent="0.25">
      <c r="A261" s="1">
        <v>44835</v>
      </c>
      <c r="B261" t="s">
        <v>17</v>
      </c>
      <c r="C261">
        <v>8964</v>
      </c>
      <c r="D261">
        <v>123</v>
      </c>
      <c r="E261">
        <v>88</v>
      </c>
      <c r="F261">
        <v>87</v>
      </c>
      <c r="G261">
        <v>88</v>
      </c>
      <c r="H261">
        <v>91</v>
      </c>
      <c r="I261">
        <v>75</v>
      </c>
      <c r="J261">
        <v>88</v>
      </c>
      <c r="K261">
        <v>58</v>
      </c>
      <c r="L261">
        <v>65</v>
      </c>
      <c r="M261">
        <v>88</v>
      </c>
      <c r="N261">
        <v>73</v>
      </c>
      <c r="O261">
        <v>74</v>
      </c>
      <c r="P261">
        <v>48</v>
      </c>
      <c r="Q261">
        <v>75</v>
      </c>
      <c r="R261" t="s">
        <v>70</v>
      </c>
      <c r="S261" t="s">
        <v>86</v>
      </c>
    </row>
    <row r="262" spans="1:19" x14ac:dyDescent="0.25">
      <c r="A262" s="1">
        <v>44835</v>
      </c>
      <c r="B262" t="s">
        <v>18</v>
      </c>
      <c r="C262">
        <v>8065</v>
      </c>
      <c r="D262">
        <v>113</v>
      </c>
      <c r="E262">
        <v>74</v>
      </c>
      <c r="F262">
        <v>74</v>
      </c>
      <c r="G262">
        <v>71</v>
      </c>
      <c r="H262">
        <v>70</v>
      </c>
      <c r="I262">
        <v>63</v>
      </c>
      <c r="J262">
        <v>71</v>
      </c>
      <c r="K262">
        <v>37</v>
      </c>
      <c r="L262">
        <v>76</v>
      </c>
      <c r="M262">
        <v>13</v>
      </c>
      <c r="N262">
        <v>22</v>
      </c>
      <c r="O262">
        <v>21</v>
      </c>
      <c r="P262">
        <v>5</v>
      </c>
      <c r="Q262">
        <v>108</v>
      </c>
      <c r="R262" t="s">
        <v>57</v>
      </c>
      <c r="S262" t="s">
        <v>82</v>
      </c>
    </row>
    <row r="263" spans="1:19" x14ac:dyDescent="0.25">
      <c r="A263" s="1">
        <v>44835</v>
      </c>
      <c r="B263" t="s">
        <v>19</v>
      </c>
      <c r="C263">
        <v>8616</v>
      </c>
      <c r="D263">
        <v>98</v>
      </c>
      <c r="E263">
        <v>69</v>
      </c>
      <c r="F263">
        <v>58</v>
      </c>
      <c r="G263">
        <v>58</v>
      </c>
      <c r="H263">
        <v>59</v>
      </c>
      <c r="I263">
        <v>43</v>
      </c>
      <c r="J263">
        <v>61</v>
      </c>
      <c r="K263">
        <v>31</v>
      </c>
      <c r="L263">
        <v>67</v>
      </c>
      <c r="M263">
        <v>75</v>
      </c>
      <c r="N263">
        <v>48</v>
      </c>
      <c r="O263">
        <v>49</v>
      </c>
      <c r="P263">
        <v>28</v>
      </c>
      <c r="Q263">
        <v>70</v>
      </c>
      <c r="R263" t="s">
        <v>37</v>
      </c>
      <c r="S263" t="s">
        <v>76</v>
      </c>
    </row>
    <row r="264" spans="1:19" x14ac:dyDescent="0.25">
      <c r="A264" s="1">
        <v>44835</v>
      </c>
      <c r="B264" t="s">
        <v>20</v>
      </c>
      <c r="C264">
        <v>14813</v>
      </c>
      <c r="D264">
        <v>207</v>
      </c>
      <c r="E264">
        <v>153</v>
      </c>
      <c r="F264">
        <v>152</v>
      </c>
      <c r="G264">
        <v>154</v>
      </c>
      <c r="H264">
        <v>154</v>
      </c>
      <c r="I264">
        <v>150</v>
      </c>
      <c r="J264">
        <v>159</v>
      </c>
      <c r="K264">
        <v>126</v>
      </c>
      <c r="L264">
        <v>81</v>
      </c>
      <c r="M264">
        <v>116</v>
      </c>
      <c r="N264">
        <v>127</v>
      </c>
      <c r="O264">
        <v>116</v>
      </c>
      <c r="P264">
        <v>59</v>
      </c>
      <c r="Q264">
        <v>148</v>
      </c>
      <c r="R264" t="s">
        <v>64</v>
      </c>
      <c r="S264" t="s">
        <v>84</v>
      </c>
    </row>
    <row r="265" spans="1:19" x14ac:dyDescent="0.25">
      <c r="A265" s="1">
        <v>44835</v>
      </c>
      <c r="B265" t="s">
        <v>21</v>
      </c>
      <c r="C265">
        <v>6396</v>
      </c>
      <c r="D265">
        <v>30</v>
      </c>
      <c r="E265">
        <v>27</v>
      </c>
      <c r="F265">
        <v>26</v>
      </c>
      <c r="G265">
        <v>25</v>
      </c>
      <c r="H265">
        <v>27</v>
      </c>
      <c r="I265">
        <v>24</v>
      </c>
      <c r="J265">
        <v>26</v>
      </c>
      <c r="K265">
        <v>21</v>
      </c>
      <c r="L265">
        <v>9</v>
      </c>
      <c r="M265">
        <v>26</v>
      </c>
      <c r="N265">
        <v>25</v>
      </c>
      <c r="O265">
        <v>25</v>
      </c>
      <c r="P265">
        <v>19</v>
      </c>
      <c r="Q265">
        <v>11</v>
      </c>
      <c r="R265" t="s">
        <v>74</v>
      </c>
      <c r="S265" t="s">
        <v>88</v>
      </c>
    </row>
    <row r="266" spans="1:19" x14ac:dyDescent="0.25">
      <c r="A266" s="1">
        <v>44835</v>
      </c>
      <c r="B266" t="s">
        <v>22</v>
      </c>
      <c r="C266">
        <v>4399</v>
      </c>
      <c r="D266">
        <v>27</v>
      </c>
      <c r="E266">
        <v>24</v>
      </c>
      <c r="F266">
        <v>25</v>
      </c>
      <c r="G266">
        <v>24</v>
      </c>
      <c r="H266">
        <v>24</v>
      </c>
      <c r="I266">
        <v>20</v>
      </c>
      <c r="J266">
        <v>22</v>
      </c>
      <c r="K266">
        <v>15</v>
      </c>
      <c r="L266">
        <v>12</v>
      </c>
      <c r="M266">
        <v>14</v>
      </c>
      <c r="N266">
        <v>13</v>
      </c>
      <c r="O266">
        <v>15</v>
      </c>
      <c r="P266">
        <v>6</v>
      </c>
      <c r="Q266">
        <v>21</v>
      </c>
      <c r="R266" t="s">
        <v>42</v>
      </c>
      <c r="S266" t="s">
        <v>76</v>
      </c>
    </row>
    <row r="267" spans="1:19" x14ac:dyDescent="0.25">
      <c r="A267" s="1">
        <v>44835</v>
      </c>
      <c r="B267" t="s">
        <v>23</v>
      </c>
      <c r="C267">
        <v>6989</v>
      </c>
      <c r="D267">
        <v>48</v>
      </c>
      <c r="E267">
        <v>29</v>
      </c>
      <c r="F267">
        <v>34</v>
      </c>
      <c r="G267">
        <v>35</v>
      </c>
      <c r="H267">
        <v>29</v>
      </c>
      <c r="I267">
        <v>28</v>
      </c>
      <c r="J267">
        <v>32</v>
      </c>
      <c r="K267">
        <v>22</v>
      </c>
      <c r="L267">
        <v>26</v>
      </c>
      <c r="M267">
        <v>12</v>
      </c>
      <c r="N267">
        <v>27</v>
      </c>
      <c r="O267">
        <v>26</v>
      </c>
      <c r="P267">
        <v>3</v>
      </c>
      <c r="Q267">
        <v>45</v>
      </c>
      <c r="R267" t="s">
        <v>55</v>
      </c>
      <c r="S267" t="s">
        <v>82</v>
      </c>
    </row>
    <row r="268" spans="1:19" x14ac:dyDescent="0.25">
      <c r="A268" s="1">
        <v>44835</v>
      </c>
      <c r="B268" t="s">
        <v>24</v>
      </c>
      <c r="C268">
        <v>3912</v>
      </c>
      <c r="D268">
        <v>46</v>
      </c>
      <c r="E268">
        <v>30</v>
      </c>
      <c r="F268">
        <v>38</v>
      </c>
      <c r="G268">
        <v>41</v>
      </c>
      <c r="H268">
        <v>41</v>
      </c>
      <c r="I268">
        <v>29</v>
      </c>
      <c r="J268">
        <v>34</v>
      </c>
      <c r="K268">
        <v>17</v>
      </c>
      <c r="L268">
        <v>29</v>
      </c>
      <c r="M268">
        <v>18</v>
      </c>
      <c r="N268">
        <v>10</v>
      </c>
      <c r="O268">
        <v>7</v>
      </c>
      <c r="P268">
        <v>2</v>
      </c>
      <c r="Q268">
        <v>44</v>
      </c>
      <c r="R268" t="s">
        <v>36</v>
      </c>
      <c r="S268" t="s">
        <v>76</v>
      </c>
    </row>
    <row r="269" spans="1:19" x14ac:dyDescent="0.25">
      <c r="A269" s="1">
        <v>44835</v>
      </c>
      <c r="B269" t="s">
        <v>25</v>
      </c>
      <c r="C269">
        <v>3929</v>
      </c>
      <c r="D269">
        <v>58</v>
      </c>
      <c r="E269">
        <v>52</v>
      </c>
      <c r="F269">
        <v>45</v>
      </c>
      <c r="G269">
        <v>47</v>
      </c>
      <c r="H269">
        <v>49</v>
      </c>
      <c r="I269">
        <v>37</v>
      </c>
      <c r="J269">
        <v>41</v>
      </c>
      <c r="K269">
        <v>34</v>
      </c>
      <c r="L269">
        <v>24</v>
      </c>
      <c r="M269">
        <v>44</v>
      </c>
      <c r="N269">
        <v>45</v>
      </c>
      <c r="O269">
        <v>44</v>
      </c>
      <c r="P269">
        <v>23</v>
      </c>
      <c r="Q269">
        <v>35</v>
      </c>
      <c r="R269" t="s">
        <v>62</v>
      </c>
      <c r="S269" t="s">
        <v>84</v>
      </c>
    </row>
    <row r="270" spans="1:19" x14ac:dyDescent="0.25">
      <c r="A270" s="1">
        <v>44835</v>
      </c>
      <c r="B270" t="s">
        <v>26</v>
      </c>
      <c r="C270">
        <v>3495</v>
      </c>
      <c r="D270">
        <v>31</v>
      </c>
      <c r="E270">
        <v>27</v>
      </c>
      <c r="F270">
        <v>29</v>
      </c>
      <c r="G270">
        <v>29</v>
      </c>
      <c r="H270">
        <v>28</v>
      </c>
      <c r="I270">
        <v>28</v>
      </c>
      <c r="J270">
        <v>28</v>
      </c>
      <c r="K270">
        <v>22</v>
      </c>
      <c r="L270">
        <v>9</v>
      </c>
      <c r="M270">
        <v>28</v>
      </c>
      <c r="N270">
        <v>22</v>
      </c>
      <c r="O270">
        <v>25</v>
      </c>
      <c r="P270">
        <v>15</v>
      </c>
      <c r="Q270">
        <v>16</v>
      </c>
      <c r="R270" t="s">
        <v>65</v>
      </c>
      <c r="S270" t="s">
        <v>84</v>
      </c>
    </row>
    <row r="271" spans="1:19" x14ac:dyDescent="0.25">
      <c r="A271" s="1">
        <v>44835</v>
      </c>
      <c r="B271" t="s">
        <v>27</v>
      </c>
      <c r="C271">
        <v>2789</v>
      </c>
      <c r="D271">
        <v>22</v>
      </c>
      <c r="E271">
        <v>13</v>
      </c>
      <c r="F271">
        <v>15</v>
      </c>
      <c r="G271">
        <v>14</v>
      </c>
      <c r="H271">
        <v>14</v>
      </c>
      <c r="I271">
        <v>11</v>
      </c>
      <c r="J271">
        <v>18</v>
      </c>
      <c r="K271">
        <v>5</v>
      </c>
      <c r="L271">
        <v>17</v>
      </c>
      <c r="M271">
        <v>5</v>
      </c>
      <c r="N271">
        <v>5</v>
      </c>
      <c r="O271">
        <v>6</v>
      </c>
      <c r="P271">
        <v>1</v>
      </c>
      <c r="Q271">
        <v>21</v>
      </c>
      <c r="R271" t="s">
        <v>67</v>
      </c>
      <c r="S271" t="s">
        <v>86</v>
      </c>
    </row>
    <row r="272" spans="1:19" x14ac:dyDescent="0.25">
      <c r="A272" s="1">
        <v>44835</v>
      </c>
      <c r="B272" t="s">
        <v>30</v>
      </c>
      <c r="C272">
        <v>3403</v>
      </c>
      <c r="D272">
        <v>13</v>
      </c>
      <c r="E272">
        <v>5</v>
      </c>
      <c r="F272">
        <v>8</v>
      </c>
      <c r="G272">
        <v>9</v>
      </c>
      <c r="H272">
        <v>4</v>
      </c>
      <c r="I272">
        <v>6</v>
      </c>
      <c r="J272">
        <v>6</v>
      </c>
      <c r="K272">
        <v>3</v>
      </c>
      <c r="L272">
        <v>10</v>
      </c>
      <c r="M272">
        <v>3</v>
      </c>
      <c r="N272">
        <v>4</v>
      </c>
      <c r="O272">
        <v>3</v>
      </c>
      <c r="P272">
        <v>3</v>
      </c>
      <c r="Q272">
        <v>10</v>
      </c>
      <c r="R272" t="s">
        <v>56</v>
      </c>
      <c r="S272" t="s">
        <v>82</v>
      </c>
    </row>
    <row r="273" spans="1:19" x14ac:dyDescent="0.25">
      <c r="A273" s="1">
        <v>44835</v>
      </c>
      <c r="B273" t="s">
        <v>28</v>
      </c>
      <c r="C273">
        <v>9502</v>
      </c>
      <c r="D273">
        <v>99</v>
      </c>
      <c r="E273">
        <v>65</v>
      </c>
      <c r="F273">
        <v>64</v>
      </c>
      <c r="G273">
        <v>68</v>
      </c>
      <c r="H273">
        <v>55</v>
      </c>
      <c r="I273">
        <v>58</v>
      </c>
      <c r="J273">
        <v>66</v>
      </c>
      <c r="K273">
        <v>32</v>
      </c>
      <c r="L273">
        <v>67</v>
      </c>
      <c r="M273">
        <v>40</v>
      </c>
      <c r="N273">
        <v>16</v>
      </c>
      <c r="O273">
        <v>15</v>
      </c>
      <c r="P273">
        <v>5</v>
      </c>
      <c r="Q273">
        <v>94</v>
      </c>
      <c r="R273" t="s">
        <v>46</v>
      </c>
      <c r="S273" t="s">
        <v>78</v>
      </c>
    </row>
    <row r="274" spans="1:19" x14ac:dyDescent="0.25">
      <c r="A274" s="1">
        <v>44835</v>
      </c>
      <c r="B274" t="s">
        <v>29</v>
      </c>
      <c r="C274">
        <v>6320</v>
      </c>
      <c r="D274">
        <v>84</v>
      </c>
      <c r="E274">
        <v>49</v>
      </c>
      <c r="F274">
        <v>56</v>
      </c>
      <c r="G274">
        <v>56</v>
      </c>
      <c r="H274">
        <v>52</v>
      </c>
      <c r="I274">
        <v>49</v>
      </c>
      <c r="J274">
        <v>56</v>
      </c>
      <c r="K274">
        <v>26</v>
      </c>
      <c r="L274">
        <v>58</v>
      </c>
      <c r="M274">
        <v>64</v>
      </c>
      <c r="N274">
        <v>37</v>
      </c>
      <c r="O274">
        <v>33</v>
      </c>
      <c r="P274">
        <v>12</v>
      </c>
      <c r="Q274">
        <v>72</v>
      </c>
      <c r="R274" t="s">
        <v>41</v>
      </c>
      <c r="S274" t="s">
        <v>76</v>
      </c>
    </row>
    <row r="275" spans="1:19" x14ac:dyDescent="0.25">
      <c r="A275" s="1">
        <v>44805</v>
      </c>
      <c r="B275" t="s">
        <v>35</v>
      </c>
      <c r="C275">
        <v>7694</v>
      </c>
      <c r="D275">
        <v>88</v>
      </c>
      <c r="E275">
        <v>65</v>
      </c>
      <c r="F275">
        <v>60</v>
      </c>
      <c r="G275">
        <v>61</v>
      </c>
      <c r="H275">
        <v>59</v>
      </c>
      <c r="I275">
        <v>52</v>
      </c>
      <c r="J275">
        <v>60</v>
      </c>
      <c r="K275">
        <v>38</v>
      </c>
      <c r="L275">
        <v>50</v>
      </c>
      <c r="M275">
        <v>44</v>
      </c>
      <c r="N275">
        <v>21</v>
      </c>
      <c r="O275">
        <v>22</v>
      </c>
      <c r="P275">
        <v>7</v>
      </c>
      <c r="Q275">
        <v>81</v>
      </c>
      <c r="R275" t="s">
        <v>213</v>
      </c>
      <c r="S275" t="s">
        <v>86</v>
      </c>
    </row>
    <row r="276" spans="1:19" x14ac:dyDescent="0.25">
      <c r="A276" s="1">
        <v>44805</v>
      </c>
      <c r="B276" t="s">
        <v>44</v>
      </c>
      <c r="C276">
        <v>16001</v>
      </c>
      <c r="D276">
        <v>125</v>
      </c>
      <c r="E276">
        <v>66</v>
      </c>
      <c r="F276">
        <v>51</v>
      </c>
      <c r="G276">
        <v>36</v>
      </c>
      <c r="H276">
        <v>60</v>
      </c>
      <c r="I276">
        <v>65</v>
      </c>
      <c r="J276">
        <v>61</v>
      </c>
      <c r="K276">
        <v>16</v>
      </c>
      <c r="L276">
        <v>109</v>
      </c>
      <c r="M276">
        <v>92</v>
      </c>
      <c r="N276">
        <v>2</v>
      </c>
      <c r="O276">
        <v>5</v>
      </c>
      <c r="P276">
        <v>2</v>
      </c>
      <c r="Q276">
        <v>123</v>
      </c>
      <c r="R276" t="s">
        <v>45</v>
      </c>
      <c r="S276" t="s">
        <v>78</v>
      </c>
    </row>
    <row r="277" spans="1:19" x14ac:dyDescent="0.25">
      <c r="A277" s="1">
        <v>44805</v>
      </c>
      <c r="B277" t="s">
        <v>34</v>
      </c>
      <c r="C277">
        <v>9555</v>
      </c>
      <c r="D277">
        <v>59</v>
      </c>
      <c r="E277">
        <v>45</v>
      </c>
      <c r="F277">
        <v>38</v>
      </c>
      <c r="G277">
        <v>39</v>
      </c>
      <c r="H277">
        <v>48</v>
      </c>
      <c r="I277">
        <v>33</v>
      </c>
      <c r="J277">
        <v>39</v>
      </c>
      <c r="K277">
        <v>21</v>
      </c>
      <c r="L277">
        <v>38</v>
      </c>
      <c r="M277">
        <v>48</v>
      </c>
      <c r="N277">
        <v>16</v>
      </c>
      <c r="O277">
        <v>17</v>
      </c>
      <c r="P277">
        <v>11</v>
      </c>
      <c r="Q277">
        <v>48</v>
      </c>
      <c r="R277" t="s">
        <v>214</v>
      </c>
      <c r="S277" t="s">
        <v>76</v>
      </c>
    </row>
    <row r="278" spans="1:19" x14ac:dyDescent="0.25">
      <c r="A278" s="1">
        <v>44805</v>
      </c>
      <c r="B278" t="s">
        <v>2</v>
      </c>
      <c r="C278">
        <v>6930</v>
      </c>
      <c r="D278">
        <v>59</v>
      </c>
      <c r="E278">
        <v>32</v>
      </c>
      <c r="F278">
        <v>31</v>
      </c>
      <c r="G278">
        <v>31</v>
      </c>
      <c r="H278">
        <v>30</v>
      </c>
      <c r="I278">
        <v>26</v>
      </c>
      <c r="J278">
        <v>34</v>
      </c>
      <c r="K278">
        <v>8</v>
      </c>
      <c r="L278">
        <v>51</v>
      </c>
      <c r="M278">
        <v>25</v>
      </c>
      <c r="N278">
        <v>19</v>
      </c>
      <c r="O278">
        <v>15</v>
      </c>
      <c r="P278">
        <v>4</v>
      </c>
      <c r="Q278">
        <v>55</v>
      </c>
      <c r="R278" t="s">
        <v>71</v>
      </c>
      <c r="S278" t="s">
        <v>88</v>
      </c>
    </row>
    <row r="279" spans="1:19" x14ac:dyDescent="0.25">
      <c r="A279" s="1">
        <v>44805</v>
      </c>
      <c r="B279" t="s">
        <v>33</v>
      </c>
      <c r="C279">
        <v>9824</v>
      </c>
      <c r="D279">
        <v>166</v>
      </c>
      <c r="E279">
        <v>149</v>
      </c>
      <c r="F279">
        <v>153</v>
      </c>
      <c r="G279">
        <v>147</v>
      </c>
      <c r="H279">
        <v>153</v>
      </c>
      <c r="I279">
        <v>119</v>
      </c>
      <c r="J279">
        <v>140</v>
      </c>
      <c r="K279">
        <v>104</v>
      </c>
      <c r="L279">
        <v>62</v>
      </c>
      <c r="M279">
        <v>141</v>
      </c>
      <c r="N279">
        <v>135</v>
      </c>
      <c r="O279">
        <v>137</v>
      </c>
      <c r="P279">
        <v>87</v>
      </c>
      <c r="Q279">
        <v>79</v>
      </c>
      <c r="R279" t="s">
        <v>50</v>
      </c>
      <c r="S279" t="s">
        <v>80</v>
      </c>
    </row>
    <row r="280" spans="1:19" x14ac:dyDescent="0.25">
      <c r="A280" s="1">
        <v>44805</v>
      </c>
      <c r="B280" t="s">
        <v>59</v>
      </c>
      <c r="C280">
        <v>10004</v>
      </c>
      <c r="D280">
        <v>126</v>
      </c>
      <c r="E280">
        <v>84</v>
      </c>
      <c r="F280">
        <v>73</v>
      </c>
      <c r="G280">
        <v>58</v>
      </c>
      <c r="H280">
        <v>57</v>
      </c>
      <c r="I280">
        <v>64</v>
      </c>
      <c r="J280">
        <v>58</v>
      </c>
      <c r="K280">
        <v>23</v>
      </c>
      <c r="L280">
        <v>103</v>
      </c>
      <c r="M280">
        <v>81</v>
      </c>
      <c r="N280">
        <v>4</v>
      </c>
      <c r="O280">
        <v>8</v>
      </c>
      <c r="Q280">
        <v>126</v>
      </c>
      <c r="R280" t="s">
        <v>208</v>
      </c>
      <c r="S280" t="s">
        <v>82</v>
      </c>
    </row>
    <row r="281" spans="1:19" x14ac:dyDescent="0.25">
      <c r="A281" s="1">
        <v>44805</v>
      </c>
      <c r="B281" t="s">
        <v>43</v>
      </c>
      <c r="C281">
        <v>7256</v>
      </c>
      <c r="D281">
        <v>67</v>
      </c>
      <c r="E281">
        <v>48</v>
      </c>
      <c r="F281">
        <v>45</v>
      </c>
      <c r="G281">
        <v>38</v>
      </c>
      <c r="H281">
        <v>52</v>
      </c>
      <c r="I281">
        <v>33</v>
      </c>
      <c r="J281">
        <v>43</v>
      </c>
      <c r="K281">
        <v>22</v>
      </c>
      <c r="L281">
        <v>45</v>
      </c>
      <c r="M281">
        <v>14</v>
      </c>
      <c r="N281">
        <v>1</v>
      </c>
      <c r="O281">
        <v>26</v>
      </c>
      <c r="Q281">
        <v>67</v>
      </c>
      <c r="R281" t="s">
        <v>209</v>
      </c>
      <c r="S281" t="s">
        <v>76</v>
      </c>
    </row>
    <row r="282" spans="1:19" x14ac:dyDescent="0.25">
      <c r="A282" s="1">
        <v>44805</v>
      </c>
      <c r="B282" t="s">
        <v>3</v>
      </c>
      <c r="C282">
        <v>8248</v>
      </c>
      <c r="D282">
        <v>34</v>
      </c>
      <c r="E282">
        <v>29</v>
      </c>
      <c r="F282">
        <v>27</v>
      </c>
      <c r="G282">
        <v>26</v>
      </c>
      <c r="H282">
        <v>28</v>
      </c>
      <c r="I282">
        <v>22</v>
      </c>
      <c r="J282">
        <v>27</v>
      </c>
      <c r="K282">
        <v>22</v>
      </c>
      <c r="L282">
        <v>12</v>
      </c>
      <c r="M282">
        <v>26</v>
      </c>
      <c r="N282">
        <v>26</v>
      </c>
      <c r="O282">
        <v>26</v>
      </c>
      <c r="P282">
        <v>20</v>
      </c>
      <c r="Q282">
        <v>14</v>
      </c>
      <c r="R282" t="s">
        <v>207</v>
      </c>
      <c r="S282" t="s">
        <v>88</v>
      </c>
    </row>
    <row r="283" spans="1:19" x14ac:dyDescent="0.25">
      <c r="A283" s="1">
        <v>44805</v>
      </c>
      <c r="B283" t="s">
        <v>4</v>
      </c>
      <c r="C283">
        <v>14540</v>
      </c>
      <c r="D283">
        <v>190</v>
      </c>
      <c r="E283">
        <v>146</v>
      </c>
      <c r="F283">
        <v>144</v>
      </c>
      <c r="G283">
        <v>142</v>
      </c>
      <c r="H283">
        <v>145</v>
      </c>
      <c r="I283">
        <v>122</v>
      </c>
      <c r="J283">
        <v>140</v>
      </c>
      <c r="K283">
        <v>103</v>
      </c>
      <c r="L283">
        <v>87</v>
      </c>
      <c r="M283">
        <v>141</v>
      </c>
      <c r="N283">
        <v>117</v>
      </c>
      <c r="O283">
        <v>118</v>
      </c>
      <c r="P283">
        <v>73</v>
      </c>
      <c r="Q283">
        <v>117</v>
      </c>
      <c r="R283" t="s">
        <v>53</v>
      </c>
      <c r="S283" t="s">
        <v>82</v>
      </c>
    </row>
    <row r="284" spans="1:19" x14ac:dyDescent="0.25">
      <c r="A284" s="1">
        <v>44805</v>
      </c>
      <c r="B284" t="s">
        <v>5</v>
      </c>
      <c r="C284">
        <v>11110</v>
      </c>
      <c r="D284">
        <v>130</v>
      </c>
      <c r="E284">
        <v>105</v>
      </c>
      <c r="F284">
        <v>112</v>
      </c>
      <c r="G284">
        <v>112</v>
      </c>
      <c r="H284">
        <v>111</v>
      </c>
      <c r="I284">
        <v>89</v>
      </c>
      <c r="J284">
        <v>111</v>
      </c>
      <c r="K284">
        <v>75</v>
      </c>
      <c r="L284">
        <v>55</v>
      </c>
      <c r="M284">
        <v>101</v>
      </c>
      <c r="N284">
        <v>102</v>
      </c>
      <c r="O284">
        <v>102</v>
      </c>
      <c r="P284">
        <v>56</v>
      </c>
      <c r="Q284">
        <v>74</v>
      </c>
      <c r="R284" t="s">
        <v>51</v>
      </c>
      <c r="S284" t="s">
        <v>80</v>
      </c>
    </row>
    <row r="285" spans="1:19" x14ac:dyDescent="0.25">
      <c r="A285" s="1">
        <v>44805</v>
      </c>
      <c r="B285" t="s">
        <v>32</v>
      </c>
      <c r="C285">
        <v>10718</v>
      </c>
      <c r="D285">
        <v>111</v>
      </c>
      <c r="E285">
        <v>43</v>
      </c>
      <c r="F285">
        <v>46</v>
      </c>
      <c r="G285">
        <v>49</v>
      </c>
      <c r="H285">
        <v>40</v>
      </c>
      <c r="I285">
        <v>57</v>
      </c>
      <c r="J285">
        <v>62</v>
      </c>
      <c r="K285">
        <v>23</v>
      </c>
      <c r="L285">
        <v>88</v>
      </c>
      <c r="M285">
        <v>26</v>
      </c>
      <c r="N285">
        <v>14</v>
      </c>
      <c r="O285">
        <v>15</v>
      </c>
      <c r="P285">
        <v>4</v>
      </c>
      <c r="Q285">
        <v>107</v>
      </c>
      <c r="R285" t="s">
        <v>204</v>
      </c>
      <c r="S285" t="s">
        <v>82</v>
      </c>
    </row>
    <row r="286" spans="1:19" x14ac:dyDescent="0.25">
      <c r="A286" s="1">
        <v>44805</v>
      </c>
      <c r="B286" t="s">
        <v>6</v>
      </c>
      <c r="C286">
        <v>2044</v>
      </c>
      <c r="D286">
        <v>31</v>
      </c>
      <c r="E286">
        <v>26</v>
      </c>
      <c r="F286">
        <v>26</v>
      </c>
      <c r="G286">
        <v>25</v>
      </c>
      <c r="H286">
        <v>29</v>
      </c>
      <c r="I286">
        <v>22</v>
      </c>
      <c r="J286">
        <v>25</v>
      </c>
      <c r="K286">
        <v>21</v>
      </c>
      <c r="L286">
        <v>10</v>
      </c>
      <c r="M286">
        <v>30</v>
      </c>
      <c r="N286">
        <v>29</v>
      </c>
      <c r="O286">
        <v>29</v>
      </c>
      <c r="P286">
        <v>21</v>
      </c>
      <c r="Q286">
        <v>10</v>
      </c>
      <c r="R286" t="s">
        <v>61</v>
      </c>
      <c r="S286" t="s">
        <v>84</v>
      </c>
    </row>
    <row r="287" spans="1:19" x14ac:dyDescent="0.25">
      <c r="A287" s="1">
        <v>44805</v>
      </c>
      <c r="B287" t="s">
        <v>7</v>
      </c>
      <c r="C287">
        <v>16617</v>
      </c>
      <c r="D287">
        <v>181</v>
      </c>
      <c r="E287">
        <v>121</v>
      </c>
      <c r="F287">
        <v>133</v>
      </c>
      <c r="G287">
        <v>120</v>
      </c>
      <c r="H287">
        <v>118</v>
      </c>
      <c r="I287">
        <v>105</v>
      </c>
      <c r="J287">
        <v>127</v>
      </c>
      <c r="K287">
        <v>82</v>
      </c>
      <c r="L287">
        <v>99</v>
      </c>
      <c r="M287">
        <v>140</v>
      </c>
      <c r="N287">
        <v>95</v>
      </c>
      <c r="O287">
        <v>87</v>
      </c>
      <c r="P287">
        <v>62</v>
      </c>
      <c r="Q287">
        <v>119</v>
      </c>
      <c r="R287" t="s">
        <v>75</v>
      </c>
      <c r="S287" t="s">
        <v>88</v>
      </c>
    </row>
    <row r="288" spans="1:19" x14ac:dyDescent="0.25">
      <c r="A288" s="1">
        <v>44805</v>
      </c>
      <c r="B288" t="s">
        <v>8</v>
      </c>
      <c r="C288">
        <v>7184</v>
      </c>
      <c r="D288">
        <v>75</v>
      </c>
      <c r="E288">
        <v>61</v>
      </c>
      <c r="F288">
        <v>49</v>
      </c>
      <c r="G288">
        <v>49</v>
      </c>
      <c r="H288">
        <v>55</v>
      </c>
      <c r="I288">
        <v>43</v>
      </c>
      <c r="J288">
        <v>58</v>
      </c>
      <c r="K288">
        <v>27</v>
      </c>
      <c r="L288">
        <v>48</v>
      </c>
      <c r="M288">
        <v>64</v>
      </c>
      <c r="N288">
        <v>41</v>
      </c>
      <c r="O288">
        <v>33</v>
      </c>
      <c r="P288">
        <v>24</v>
      </c>
      <c r="Q288">
        <v>51</v>
      </c>
      <c r="R288" t="s">
        <v>73</v>
      </c>
      <c r="S288" t="s">
        <v>88</v>
      </c>
    </row>
    <row r="289" spans="1:19" x14ac:dyDescent="0.25">
      <c r="A289" s="1">
        <v>44805</v>
      </c>
      <c r="B289" t="s">
        <v>52</v>
      </c>
      <c r="C289">
        <v>15038</v>
      </c>
      <c r="D289">
        <v>154</v>
      </c>
      <c r="E289">
        <v>101</v>
      </c>
      <c r="F289">
        <v>116</v>
      </c>
      <c r="G289">
        <v>62</v>
      </c>
      <c r="H289">
        <v>111</v>
      </c>
      <c r="I289">
        <v>96</v>
      </c>
      <c r="J289">
        <v>98</v>
      </c>
      <c r="K289">
        <v>36</v>
      </c>
      <c r="L289">
        <v>118</v>
      </c>
      <c r="M289">
        <v>58</v>
      </c>
      <c r="N289">
        <v>1</v>
      </c>
      <c r="O289">
        <v>10</v>
      </c>
      <c r="Q289">
        <v>154</v>
      </c>
      <c r="R289" t="s">
        <v>210</v>
      </c>
      <c r="S289" t="s">
        <v>80</v>
      </c>
    </row>
    <row r="290" spans="1:19" x14ac:dyDescent="0.25">
      <c r="A290" s="1">
        <v>44805</v>
      </c>
      <c r="B290" t="s">
        <v>9</v>
      </c>
      <c r="C290">
        <v>6773</v>
      </c>
      <c r="D290">
        <v>55</v>
      </c>
      <c r="E290">
        <v>24</v>
      </c>
      <c r="F290">
        <v>28</v>
      </c>
      <c r="G290">
        <v>29</v>
      </c>
      <c r="H290">
        <v>19</v>
      </c>
      <c r="I290">
        <v>30</v>
      </c>
      <c r="J290">
        <v>37</v>
      </c>
      <c r="K290">
        <v>9</v>
      </c>
      <c r="L290">
        <v>46</v>
      </c>
      <c r="M290">
        <v>13</v>
      </c>
      <c r="N290">
        <v>1</v>
      </c>
      <c r="O290">
        <v>0</v>
      </c>
      <c r="P290">
        <v>0</v>
      </c>
      <c r="Q290">
        <v>55</v>
      </c>
      <c r="R290" t="s">
        <v>48</v>
      </c>
      <c r="S290" t="s">
        <v>78</v>
      </c>
    </row>
    <row r="291" spans="1:19" x14ac:dyDescent="0.25">
      <c r="A291" s="1">
        <v>44805</v>
      </c>
      <c r="B291" t="s">
        <v>10</v>
      </c>
      <c r="C291">
        <v>6265</v>
      </c>
      <c r="D291">
        <v>86</v>
      </c>
      <c r="E291">
        <v>40</v>
      </c>
      <c r="F291">
        <v>42</v>
      </c>
      <c r="G291">
        <v>48</v>
      </c>
      <c r="H291">
        <v>44</v>
      </c>
      <c r="I291">
        <v>37</v>
      </c>
      <c r="J291">
        <v>52</v>
      </c>
      <c r="K291">
        <v>21</v>
      </c>
      <c r="L291">
        <v>65</v>
      </c>
      <c r="M291">
        <v>54</v>
      </c>
      <c r="N291">
        <v>17</v>
      </c>
      <c r="O291">
        <v>5</v>
      </c>
      <c r="P291">
        <v>1</v>
      </c>
      <c r="Q291">
        <v>85</v>
      </c>
      <c r="R291" t="s">
        <v>69</v>
      </c>
      <c r="S291" t="s">
        <v>86</v>
      </c>
    </row>
    <row r="292" spans="1:19" x14ac:dyDescent="0.25">
      <c r="A292" s="1">
        <v>44805</v>
      </c>
      <c r="B292" t="s">
        <v>11</v>
      </c>
      <c r="C292">
        <v>5027</v>
      </c>
      <c r="D292">
        <v>55</v>
      </c>
      <c r="E292">
        <v>25</v>
      </c>
      <c r="F292">
        <v>24</v>
      </c>
      <c r="G292">
        <v>25</v>
      </c>
      <c r="H292">
        <v>14</v>
      </c>
      <c r="I292">
        <v>29</v>
      </c>
      <c r="J292">
        <v>32</v>
      </c>
      <c r="K292">
        <v>8</v>
      </c>
      <c r="L292">
        <v>47</v>
      </c>
      <c r="M292">
        <v>28</v>
      </c>
      <c r="N292">
        <v>3</v>
      </c>
      <c r="O292">
        <v>4</v>
      </c>
      <c r="P292">
        <v>2</v>
      </c>
      <c r="Q292">
        <v>53</v>
      </c>
      <c r="R292" t="s">
        <v>58</v>
      </c>
      <c r="S292" t="s">
        <v>82</v>
      </c>
    </row>
    <row r="293" spans="1:19" x14ac:dyDescent="0.25">
      <c r="A293" s="1">
        <v>44805</v>
      </c>
      <c r="B293" t="s">
        <v>12</v>
      </c>
      <c r="C293">
        <v>15796</v>
      </c>
      <c r="D293">
        <v>205</v>
      </c>
      <c r="E293">
        <v>158</v>
      </c>
      <c r="F293">
        <v>146</v>
      </c>
      <c r="G293">
        <v>146</v>
      </c>
      <c r="H293">
        <v>147</v>
      </c>
      <c r="I293">
        <v>126</v>
      </c>
      <c r="J293">
        <v>156</v>
      </c>
      <c r="K293">
        <v>98</v>
      </c>
      <c r="L293">
        <v>107</v>
      </c>
      <c r="M293">
        <v>120</v>
      </c>
      <c r="N293">
        <v>106</v>
      </c>
      <c r="O293">
        <v>123</v>
      </c>
      <c r="P293">
        <v>53</v>
      </c>
      <c r="Q293">
        <v>152</v>
      </c>
      <c r="R293" t="s">
        <v>66</v>
      </c>
      <c r="S293" t="s">
        <v>86</v>
      </c>
    </row>
    <row r="294" spans="1:19" x14ac:dyDescent="0.25">
      <c r="A294" s="1">
        <v>44805</v>
      </c>
      <c r="B294" t="s">
        <v>31</v>
      </c>
      <c r="C294">
        <v>8131</v>
      </c>
      <c r="D294">
        <v>51</v>
      </c>
      <c r="E294">
        <v>32</v>
      </c>
      <c r="F294">
        <v>36</v>
      </c>
      <c r="G294">
        <v>41</v>
      </c>
      <c r="H294">
        <v>33</v>
      </c>
      <c r="I294">
        <v>29</v>
      </c>
      <c r="J294">
        <v>36</v>
      </c>
      <c r="K294">
        <v>20</v>
      </c>
      <c r="L294">
        <v>31</v>
      </c>
      <c r="M294">
        <v>44</v>
      </c>
      <c r="N294">
        <v>22</v>
      </c>
      <c r="O294">
        <v>21</v>
      </c>
      <c r="P294">
        <v>14</v>
      </c>
      <c r="Q294">
        <v>37</v>
      </c>
      <c r="R294" t="s">
        <v>49</v>
      </c>
      <c r="S294" t="s">
        <v>78</v>
      </c>
    </row>
    <row r="295" spans="1:19" x14ac:dyDescent="0.25">
      <c r="A295" s="1">
        <v>44805</v>
      </c>
      <c r="B295" t="s">
        <v>13</v>
      </c>
      <c r="C295">
        <v>6546</v>
      </c>
      <c r="D295">
        <v>77</v>
      </c>
      <c r="E295">
        <v>58</v>
      </c>
      <c r="F295">
        <v>63</v>
      </c>
      <c r="G295">
        <v>65</v>
      </c>
      <c r="H295">
        <v>65</v>
      </c>
      <c r="I295">
        <v>46</v>
      </c>
      <c r="J295">
        <v>50</v>
      </c>
      <c r="K295">
        <v>38</v>
      </c>
      <c r="L295">
        <v>39</v>
      </c>
      <c r="M295">
        <v>58</v>
      </c>
      <c r="N295">
        <v>57</v>
      </c>
      <c r="O295">
        <v>60</v>
      </c>
      <c r="P295">
        <v>33</v>
      </c>
      <c r="Q295">
        <v>44</v>
      </c>
      <c r="R295" t="s">
        <v>60</v>
      </c>
      <c r="S295" t="s">
        <v>84</v>
      </c>
    </row>
    <row r="296" spans="1:19" x14ac:dyDescent="0.25">
      <c r="A296" s="1">
        <v>44805</v>
      </c>
      <c r="B296" t="s">
        <v>14</v>
      </c>
      <c r="C296">
        <v>5779</v>
      </c>
      <c r="D296">
        <v>81</v>
      </c>
      <c r="E296">
        <v>62</v>
      </c>
      <c r="F296">
        <v>60</v>
      </c>
      <c r="G296">
        <v>66</v>
      </c>
      <c r="H296">
        <v>65</v>
      </c>
      <c r="I296">
        <v>59</v>
      </c>
      <c r="J296">
        <v>63</v>
      </c>
      <c r="K296">
        <v>46</v>
      </c>
      <c r="L296">
        <v>35</v>
      </c>
      <c r="M296">
        <v>73</v>
      </c>
      <c r="N296">
        <v>38</v>
      </c>
      <c r="O296">
        <v>46</v>
      </c>
      <c r="P296">
        <v>27</v>
      </c>
      <c r="Q296">
        <v>54</v>
      </c>
      <c r="R296" t="s">
        <v>63</v>
      </c>
      <c r="S296" t="s">
        <v>84</v>
      </c>
    </row>
    <row r="297" spans="1:19" x14ac:dyDescent="0.25">
      <c r="A297" s="1">
        <v>44805</v>
      </c>
      <c r="B297" t="s">
        <v>15</v>
      </c>
      <c r="C297">
        <v>7206</v>
      </c>
      <c r="D297">
        <v>46</v>
      </c>
      <c r="E297">
        <v>24</v>
      </c>
      <c r="F297">
        <v>26</v>
      </c>
      <c r="G297">
        <v>21</v>
      </c>
      <c r="H297">
        <v>30</v>
      </c>
      <c r="I297">
        <v>18</v>
      </c>
      <c r="J297">
        <v>28</v>
      </c>
      <c r="K297">
        <v>9</v>
      </c>
      <c r="L297">
        <v>37</v>
      </c>
      <c r="M297">
        <v>32</v>
      </c>
      <c r="N297">
        <v>18</v>
      </c>
      <c r="O297">
        <v>21</v>
      </c>
      <c r="P297">
        <v>4</v>
      </c>
      <c r="Q297">
        <v>42</v>
      </c>
      <c r="R297" t="s">
        <v>40</v>
      </c>
      <c r="S297" t="s">
        <v>76</v>
      </c>
    </row>
    <row r="298" spans="1:19" x14ac:dyDescent="0.25">
      <c r="A298" s="1">
        <v>44805</v>
      </c>
      <c r="B298" t="s">
        <v>16</v>
      </c>
      <c r="C298">
        <v>13226</v>
      </c>
      <c r="D298">
        <v>190</v>
      </c>
      <c r="E298">
        <v>100</v>
      </c>
      <c r="F298">
        <v>96</v>
      </c>
      <c r="G298">
        <v>122</v>
      </c>
      <c r="H298">
        <v>70</v>
      </c>
      <c r="I298">
        <v>110</v>
      </c>
      <c r="J298">
        <v>104</v>
      </c>
      <c r="K298">
        <v>41</v>
      </c>
      <c r="L298">
        <v>149</v>
      </c>
      <c r="M298">
        <v>77</v>
      </c>
      <c r="N298">
        <v>20</v>
      </c>
      <c r="O298">
        <v>24</v>
      </c>
      <c r="P298">
        <v>8</v>
      </c>
      <c r="Q298">
        <v>182</v>
      </c>
      <c r="R298" t="s">
        <v>47</v>
      </c>
      <c r="S298" t="s">
        <v>78</v>
      </c>
    </row>
    <row r="299" spans="1:19" x14ac:dyDescent="0.25">
      <c r="A299" s="1">
        <v>44805</v>
      </c>
      <c r="B299" t="s">
        <v>38</v>
      </c>
      <c r="C299">
        <v>5069</v>
      </c>
      <c r="D299">
        <v>49</v>
      </c>
      <c r="E299">
        <v>32</v>
      </c>
      <c r="F299">
        <v>39</v>
      </c>
      <c r="G299">
        <v>31</v>
      </c>
      <c r="H299">
        <v>37</v>
      </c>
      <c r="I299">
        <v>33</v>
      </c>
      <c r="J299">
        <v>35</v>
      </c>
      <c r="K299">
        <v>15</v>
      </c>
      <c r="L299">
        <v>34</v>
      </c>
      <c r="M299">
        <v>45</v>
      </c>
      <c r="N299">
        <v>1</v>
      </c>
      <c r="O299">
        <v>1</v>
      </c>
      <c r="P299">
        <v>1</v>
      </c>
      <c r="Q299">
        <v>48</v>
      </c>
      <c r="R299" t="s">
        <v>211</v>
      </c>
      <c r="S299" t="s">
        <v>76</v>
      </c>
    </row>
    <row r="300" spans="1:19" x14ac:dyDescent="0.25">
      <c r="A300" s="1">
        <v>44805</v>
      </c>
      <c r="B300" t="s">
        <v>17</v>
      </c>
      <c r="C300">
        <v>9004</v>
      </c>
      <c r="D300">
        <v>122</v>
      </c>
      <c r="E300">
        <v>83</v>
      </c>
      <c r="F300">
        <v>73</v>
      </c>
      <c r="G300">
        <v>72</v>
      </c>
      <c r="H300">
        <v>84</v>
      </c>
      <c r="I300">
        <v>68</v>
      </c>
      <c r="J300">
        <v>77</v>
      </c>
      <c r="K300">
        <v>46</v>
      </c>
      <c r="L300">
        <v>76</v>
      </c>
      <c r="M300">
        <v>89</v>
      </c>
      <c r="N300">
        <v>49</v>
      </c>
      <c r="O300">
        <v>53</v>
      </c>
      <c r="P300">
        <v>28</v>
      </c>
      <c r="Q300">
        <v>94</v>
      </c>
      <c r="R300" t="s">
        <v>70</v>
      </c>
      <c r="S300" t="s">
        <v>86</v>
      </c>
    </row>
    <row r="301" spans="1:19" x14ac:dyDescent="0.25">
      <c r="A301" s="1">
        <v>44805</v>
      </c>
      <c r="B301" t="s">
        <v>18</v>
      </c>
      <c r="C301">
        <v>8110</v>
      </c>
      <c r="D301">
        <v>113</v>
      </c>
      <c r="E301">
        <v>71</v>
      </c>
      <c r="F301">
        <v>70</v>
      </c>
      <c r="G301">
        <v>68</v>
      </c>
      <c r="H301">
        <v>67</v>
      </c>
      <c r="I301">
        <v>64</v>
      </c>
      <c r="J301">
        <v>69</v>
      </c>
      <c r="K301">
        <v>38</v>
      </c>
      <c r="L301">
        <v>75</v>
      </c>
      <c r="M301">
        <v>17</v>
      </c>
      <c r="N301">
        <v>20</v>
      </c>
      <c r="O301">
        <v>20</v>
      </c>
      <c r="P301">
        <v>6</v>
      </c>
      <c r="Q301">
        <v>107</v>
      </c>
      <c r="R301" t="s">
        <v>57</v>
      </c>
      <c r="S301" t="s">
        <v>82</v>
      </c>
    </row>
    <row r="302" spans="1:19" x14ac:dyDescent="0.25">
      <c r="A302" s="1">
        <v>44805</v>
      </c>
      <c r="B302" t="s">
        <v>19</v>
      </c>
      <c r="C302">
        <v>8563</v>
      </c>
      <c r="D302">
        <v>98</v>
      </c>
      <c r="E302">
        <v>70</v>
      </c>
      <c r="F302">
        <v>59</v>
      </c>
      <c r="G302">
        <v>57</v>
      </c>
      <c r="H302">
        <v>61</v>
      </c>
      <c r="I302">
        <v>43</v>
      </c>
      <c r="J302">
        <v>62</v>
      </c>
      <c r="K302">
        <v>31</v>
      </c>
      <c r="L302">
        <v>67</v>
      </c>
      <c r="M302">
        <v>74</v>
      </c>
      <c r="N302">
        <v>49</v>
      </c>
      <c r="O302">
        <v>50</v>
      </c>
      <c r="P302">
        <v>25</v>
      </c>
      <c r="Q302">
        <v>73</v>
      </c>
      <c r="R302" t="s">
        <v>37</v>
      </c>
      <c r="S302" t="s">
        <v>76</v>
      </c>
    </row>
    <row r="303" spans="1:19" x14ac:dyDescent="0.25">
      <c r="A303" s="1">
        <v>44805</v>
      </c>
      <c r="B303" t="s">
        <v>20</v>
      </c>
      <c r="C303">
        <v>14783</v>
      </c>
      <c r="D303">
        <v>208</v>
      </c>
      <c r="E303">
        <v>150</v>
      </c>
      <c r="F303">
        <v>151</v>
      </c>
      <c r="G303">
        <v>153</v>
      </c>
      <c r="H303">
        <v>154</v>
      </c>
      <c r="I303">
        <v>147</v>
      </c>
      <c r="J303">
        <v>153</v>
      </c>
      <c r="K303">
        <v>119</v>
      </c>
      <c r="L303">
        <v>89</v>
      </c>
      <c r="M303">
        <v>113</v>
      </c>
      <c r="N303">
        <v>128</v>
      </c>
      <c r="O303">
        <v>115</v>
      </c>
      <c r="P303">
        <v>54</v>
      </c>
      <c r="Q303">
        <v>154</v>
      </c>
      <c r="R303" t="s">
        <v>64</v>
      </c>
      <c r="S303" t="s">
        <v>84</v>
      </c>
    </row>
    <row r="304" spans="1:19" x14ac:dyDescent="0.25">
      <c r="A304" s="1">
        <v>44805</v>
      </c>
      <c r="B304" t="s">
        <v>21</v>
      </c>
      <c r="C304">
        <v>6370</v>
      </c>
      <c r="D304">
        <v>28</v>
      </c>
      <c r="E304">
        <v>24</v>
      </c>
      <c r="F304">
        <v>24</v>
      </c>
      <c r="G304">
        <v>23</v>
      </c>
      <c r="H304">
        <v>24</v>
      </c>
      <c r="I304">
        <v>22</v>
      </c>
      <c r="J304">
        <v>24</v>
      </c>
      <c r="K304">
        <v>19</v>
      </c>
      <c r="L304">
        <v>9</v>
      </c>
      <c r="M304">
        <v>23</v>
      </c>
      <c r="N304">
        <v>21</v>
      </c>
      <c r="O304">
        <v>21</v>
      </c>
      <c r="P304">
        <v>18</v>
      </c>
      <c r="Q304">
        <v>10</v>
      </c>
      <c r="R304" t="s">
        <v>74</v>
      </c>
      <c r="S304" t="s">
        <v>88</v>
      </c>
    </row>
    <row r="305" spans="1:19" x14ac:dyDescent="0.25">
      <c r="A305" s="1">
        <v>44805</v>
      </c>
      <c r="B305" t="s">
        <v>22</v>
      </c>
      <c r="C305">
        <v>4402</v>
      </c>
      <c r="D305">
        <v>27</v>
      </c>
      <c r="E305">
        <v>24</v>
      </c>
      <c r="F305">
        <v>26</v>
      </c>
      <c r="G305">
        <v>23</v>
      </c>
      <c r="H305">
        <v>25</v>
      </c>
      <c r="I305">
        <v>20</v>
      </c>
      <c r="J305">
        <v>22</v>
      </c>
      <c r="K305">
        <v>15</v>
      </c>
      <c r="L305">
        <v>12</v>
      </c>
      <c r="M305">
        <v>12</v>
      </c>
      <c r="N305">
        <v>12</v>
      </c>
      <c r="O305">
        <v>14</v>
      </c>
      <c r="P305">
        <v>5</v>
      </c>
      <c r="Q305">
        <v>22</v>
      </c>
      <c r="R305" t="s">
        <v>42</v>
      </c>
      <c r="S305" t="s">
        <v>76</v>
      </c>
    </row>
    <row r="306" spans="1:19" x14ac:dyDescent="0.25">
      <c r="A306" s="1">
        <v>44805</v>
      </c>
      <c r="B306" t="s">
        <v>23</v>
      </c>
      <c r="C306">
        <v>6972</v>
      </c>
      <c r="D306">
        <v>47</v>
      </c>
      <c r="E306">
        <v>28</v>
      </c>
      <c r="F306">
        <v>36</v>
      </c>
      <c r="G306">
        <v>34</v>
      </c>
      <c r="H306">
        <v>29</v>
      </c>
      <c r="I306">
        <v>29</v>
      </c>
      <c r="J306">
        <v>34</v>
      </c>
      <c r="K306">
        <v>22</v>
      </c>
      <c r="L306">
        <v>25</v>
      </c>
      <c r="M306">
        <v>11</v>
      </c>
      <c r="N306">
        <v>27</v>
      </c>
      <c r="O306">
        <v>26</v>
      </c>
      <c r="P306">
        <v>3</v>
      </c>
      <c r="Q306">
        <v>44</v>
      </c>
      <c r="R306" t="s">
        <v>55</v>
      </c>
      <c r="S306" t="s">
        <v>82</v>
      </c>
    </row>
    <row r="307" spans="1:19" x14ac:dyDescent="0.25">
      <c r="A307" s="1">
        <v>44805</v>
      </c>
      <c r="B307" t="s">
        <v>24</v>
      </c>
      <c r="C307">
        <v>3916</v>
      </c>
      <c r="D307">
        <v>46</v>
      </c>
      <c r="E307">
        <v>32</v>
      </c>
      <c r="F307">
        <v>40</v>
      </c>
      <c r="G307">
        <v>41</v>
      </c>
      <c r="H307">
        <v>42</v>
      </c>
      <c r="I307">
        <v>28</v>
      </c>
      <c r="J307">
        <v>33</v>
      </c>
      <c r="K307">
        <v>18</v>
      </c>
      <c r="L307">
        <v>28</v>
      </c>
      <c r="M307">
        <v>18</v>
      </c>
      <c r="N307">
        <v>11</v>
      </c>
      <c r="O307">
        <v>6</v>
      </c>
      <c r="P307">
        <v>1</v>
      </c>
      <c r="Q307">
        <v>45</v>
      </c>
      <c r="R307" t="s">
        <v>36</v>
      </c>
      <c r="S307" t="s">
        <v>76</v>
      </c>
    </row>
    <row r="308" spans="1:19" x14ac:dyDescent="0.25">
      <c r="A308" s="1">
        <v>44805</v>
      </c>
      <c r="B308" t="s">
        <v>25</v>
      </c>
      <c r="C308">
        <v>3901</v>
      </c>
      <c r="D308">
        <v>58</v>
      </c>
      <c r="E308">
        <v>51</v>
      </c>
      <c r="F308">
        <v>45</v>
      </c>
      <c r="G308">
        <v>47</v>
      </c>
      <c r="H308">
        <v>48</v>
      </c>
      <c r="I308">
        <v>37</v>
      </c>
      <c r="J308">
        <v>42</v>
      </c>
      <c r="K308">
        <v>34</v>
      </c>
      <c r="L308">
        <v>24</v>
      </c>
      <c r="M308">
        <v>47</v>
      </c>
      <c r="N308">
        <v>45</v>
      </c>
      <c r="O308">
        <v>45</v>
      </c>
      <c r="P308">
        <v>26</v>
      </c>
      <c r="Q308">
        <v>32</v>
      </c>
      <c r="R308" t="s">
        <v>62</v>
      </c>
      <c r="S308" t="s">
        <v>84</v>
      </c>
    </row>
    <row r="309" spans="1:19" x14ac:dyDescent="0.25">
      <c r="A309" s="1">
        <v>44805</v>
      </c>
      <c r="B309" t="s">
        <v>26</v>
      </c>
      <c r="C309">
        <v>3518</v>
      </c>
      <c r="D309">
        <v>31</v>
      </c>
      <c r="E309">
        <v>27</v>
      </c>
      <c r="F309">
        <v>30</v>
      </c>
      <c r="G309">
        <v>29</v>
      </c>
      <c r="H309">
        <v>28</v>
      </c>
      <c r="I309">
        <v>28</v>
      </c>
      <c r="J309">
        <v>29</v>
      </c>
      <c r="K309">
        <v>23</v>
      </c>
      <c r="L309">
        <v>8</v>
      </c>
      <c r="M309">
        <v>28</v>
      </c>
      <c r="N309">
        <v>22</v>
      </c>
      <c r="O309">
        <v>25</v>
      </c>
      <c r="P309">
        <v>16</v>
      </c>
      <c r="Q309">
        <v>15</v>
      </c>
      <c r="R309" t="s">
        <v>65</v>
      </c>
      <c r="S309" t="s">
        <v>84</v>
      </c>
    </row>
    <row r="310" spans="1:19" x14ac:dyDescent="0.25">
      <c r="A310" s="1">
        <v>44805</v>
      </c>
      <c r="B310" t="s">
        <v>27</v>
      </c>
      <c r="C310">
        <v>2819</v>
      </c>
      <c r="D310">
        <v>24</v>
      </c>
      <c r="E310">
        <v>14</v>
      </c>
      <c r="F310">
        <v>16</v>
      </c>
      <c r="G310">
        <v>15</v>
      </c>
      <c r="H310">
        <v>14</v>
      </c>
      <c r="I310">
        <v>10</v>
      </c>
      <c r="J310">
        <v>17</v>
      </c>
      <c r="K310">
        <v>6</v>
      </c>
      <c r="L310">
        <v>18</v>
      </c>
      <c r="M310">
        <v>5</v>
      </c>
      <c r="N310">
        <v>4</v>
      </c>
      <c r="O310">
        <v>5</v>
      </c>
      <c r="P310">
        <v>1</v>
      </c>
      <c r="Q310">
        <v>23</v>
      </c>
      <c r="R310" t="s">
        <v>67</v>
      </c>
      <c r="S310" t="s">
        <v>86</v>
      </c>
    </row>
    <row r="311" spans="1:19" x14ac:dyDescent="0.25">
      <c r="A311" s="1">
        <v>44805</v>
      </c>
      <c r="B311" t="s">
        <v>30</v>
      </c>
      <c r="C311">
        <v>3395</v>
      </c>
      <c r="D311">
        <v>13</v>
      </c>
      <c r="E311">
        <v>5</v>
      </c>
      <c r="F311">
        <v>8</v>
      </c>
      <c r="G311">
        <v>9</v>
      </c>
      <c r="H311">
        <v>4</v>
      </c>
      <c r="I311">
        <v>7</v>
      </c>
      <c r="J311">
        <v>7</v>
      </c>
      <c r="K311">
        <v>4</v>
      </c>
      <c r="L311">
        <v>9</v>
      </c>
      <c r="M311">
        <v>3</v>
      </c>
      <c r="N311">
        <v>4</v>
      </c>
      <c r="O311">
        <v>3</v>
      </c>
      <c r="P311">
        <v>3</v>
      </c>
      <c r="Q311">
        <v>10</v>
      </c>
      <c r="R311" t="s">
        <v>56</v>
      </c>
      <c r="S311" t="s">
        <v>82</v>
      </c>
    </row>
    <row r="312" spans="1:19" x14ac:dyDescent="0.25">
      <c r="A312" s="1">
        <v>44805</v>
      </c>
      <c r="B312" t="s">
        <v>28</v>
      </c>
      <c r="C312">
        <v>9451</v>
      </c>
      <c r="D312">
        <v>97</v>
      </c>
      <c r="E312">
        <v>63</v>
      </c>
      <c r="F312">
        <v>64</v>
      </c>
      <c r="G312">
        <v>70</v>
      </c>
      <c r="H312">
        <v>52</v>
      </c>
      <c r="I312">
        <v>59</v>
      </c>
      <c r="J312">
        <v>66</v>
      </c>
      <c r="K312">
        <v>34</v>
      </c>
      <c r="L312">
        <v>63</v>
      </c>
      <c r="M312">
        <v>43</v>
      </c>
      <c r="N312">
        <v>17</v>
      </c>
      <c r="O312">
        <v>16</v>
      </c>
      <c r="P312">
        <v>5</v>
      </c>
      <c r="Q312">
        <v>92</v>
      </c>
      <c r="R312" t="s">
        <v>46</v>
      </c>
      <c r="S312" t="s">
        <v>78</v>
      </c>
    </row>
    <row r="313" spans="1:19" x14ac:dyDescent="0.25">
      <c r="A313" s="1">
        <v>44805</v>
      </c>
      <c r="B313" t="s">
        <v>29</v>
      </c>
      <c r="C313">
        <v>6322</v>
      </c>
      <c r="D313">
        <v>83</v>
      </c>
      <c r="E313">
        <v>46</v>
      </c>
      <c r="F313">
        <v>55</v>
      </c>
      <c r="G313">
        <v>54</v>
      </c>
      <c r="H313">
        <v>48</v>
      </c>
      <c r="I313">
        <v>50</v>
      </c>
      <c r="J313">
        <v>56</v>
      </c>
      <c r="K313">
        <v>24</v>
      </c>
      <c r="L313">
        <v>59</v>
      </c>
      <c r="M313">
        <v>65</v>
      </c>
      <c r="N313">
        <v>32</v>
      </c>
      <c r="O313">
        <v>29</v>
      </c>
      <c r="P313">
        <v>14</v>
      </c>
      <c r="Q313">
        <v>69</v>
      </c>
      <c r="R313" t="s">
        <v>41</v>
      </c>
      <c r="S313" t="s">
        <v>76</v>
      </c>
    </row>
    <row r="314" spans="1:19" x14ac:dyDescent="0.25">
      <c r="A314" s="1">
        <v>44774</v>
      </c>
      <c r="B314" t="s">
        <v>35</v>
      </c>
      <c r="C314">
        <v>7686</v>
      </c>
      <c r="D314">
        <v>88</v>
      </c>
      <c r="E314">
        <v>61</v>
      </c>
      <c r="F314">
        <v>56</v>
      </c>
      <c r="G314">
        <v>57</v>
      </c>
      <c r="H314">
        <v>57</v>
      </c>
      <c r="I314">
        <v>49</v>
      </c>
      <c r="J314">
        <v>58</v>
      </c>
      <c r="K314">
        <v>36</v>
      </c>
      <c r="L314">
        <v>52</v>
      </c>
      <c r="M314">
        <v>44</v>
      </c>
      <c r="N314">
        <v>20</v>
      </c>
      <c r="O314">
        <v>22</v>
      </c>
      <c r="P314">
        <v>7</v>
      </c>
      <c r="Q314">
        <v>81</v>
      </c>
      <c r="R314" t="s">
        <v>213</v>
      </c>
      <c r="S314" t="s">
        <v>86</v>
      </c>
    </row>
    <row r="315" spans="1:19" x14ac:dyDescent="0.25">
      <c r="A315" s="1">
        <v>44774</v>
      </c>
      <c r="B315" t="s">
        <v>44</v>
      </c>
      <c r="C315">
        <v>15967</v>
      </c>
      <c r="D315">
        <v>124</v>
      </c>
      <c r="E315">
        <v>65</v>
      </c>
      <c r="F315">
        <v>46</v>
      </c>
      <c r="G315">
        <v>28</v>
      </c>
      <c r="H315">
        <v>58</v>
      </c>
      <c r="I315">
        <v>62</v>
      </c>
      <c r="J315">
        <v>56</v>
      </c>
      <c r="M315">
        <v>93</v>
      </c>
      <c r="N315">
        <v>2</v>
      </c>
      <c r="O315">
        <v>5</v>
      </c>
      <c r="R315" t="s">
        <v>45</v>
      </c>
      <c r="S315" t="s">
        <v>78</v>
      </c>
    </row>
    <row r="316" spans="1:19" x14ac:dyDescent="0.25">
      <c r="A316" s="1">
        <v>44774</v>
      </c>
      <c r="B316" t="s">
        <v>34</v>
      </c>
      <c r="C316">
        <v>9537</v>
      </c>
      <c r="D316">
        <v>58</v>
      </c>
      <c r="E316">
        <v>39</v>
      </c>
      <c r="F316">
        <v>39</v>
      </c>
      <c r="G316">
        <v>39</v>
      </c>
      <c r="H316">
        <v>42</v>
      </c>
      <c r="I316">
        <v>32</v>
      </c>
      <c r="J316">
        <v>37</v>
      </c>
      <c r="K316">
        <v>20</v>
      </c>
      <c r="L316">
        <v>38</v>
      </c>
      <c r="M316">
        <v>47</v>
      </c>
      <c r="N316">
        <v>16</v>
      </c>
      <c r="O316">
        <v>17</v>
      </c>
      <c r="P316">
        <v>11</v>
      </c>
      <c r="Q316">
        <v>47</v>
      </c>
      <c r="R316" t="s">
        <v>214</v>
      </c>
      <c r="S316" t="s">
        <v>76</v>
      </c>
    </row>
    <row r="317" spans="1:19" x14ac:dyDescent="0.25">
      <c r="A317" s="1">
        <v>44774</v>
      </c>
      <c r="B317" t="s">
        <v>2</v>
      </c>
      <c r="C317">
        <v>6904</v>
      </c>
      <c r="D317">
        <v>58</v>
      </c>
      <c r="E317">
        <v>33</v>
      </c>
      <c r="F317">
        <v>32</v>
      </c>
      <c r="G317">
        <v>31</v>
      </c>
      <c r="H317">
        <v>30</v>
      </c>
      <c r="I317">
        <v>26</v>
      </c>
      <c r="J317">
        <v>33</v>
      </c>
      <c r="K317">
        <v>8</v>
      </c>
      <c r="L317">
        <v>50</v>
      </c>
      <c r="M317">
        <v>26</v>
      </c>
      <c r="N317">
        <v>20</v>
      </c>
      <c r="O317">
        <v>15</v>
      </c>
      <c r="P317">
        <v>5</v>
      </c>
      <c r="Q317">
        <v>53</v>
      </c>
      <c r="R317" t="s">
        <v>71</v>
      </c>
      <c r="S317" t="s">
        <v>88</v>
      </c>
    </row>
    <row r="318" spans="1:19" x14ac:dyDescent="0.25">
      <c r="A318" s="1">
        <v>44774</v>
      </c>
      <c r="B318" t="s">
        <v>33</v>
      </c>
      <c r="C318">
        <v>9712</v>
      </c>
      <c r="D318">
        <v>164</v>
      </c>
      <c r="E318">
        <v>146</v>
      </c>
      <c r="F318">
        <v>150</v>
      </c>
      <c r="G318">
        <v>147</v>
      </c>
      <c r="H318">
        <v>149</v>
      </c>
      <c r="I318">
        <v>119</v>
      </c>
      <c r="J318">
        <v>139</v>
      </c>
      <c r="K318">
        <v>105</v>
      </c>
      <c r="L318">
        <v>59</v>
      </c>
      <c r="M318">
        <v>139</v>
      </c>
      <c r="N318">
        <v>133</v>
      </c>
      <c r="O318">
        <v>135</v>
      </c>
      <c r="P318">
        <v>87</v>
      </c>
      <c r="Q318">
        <v>77</v>
      </c>
      <c r="R318" t="s">
        <v>50</v>
      </c>
      <c r="S318" t="s">
        <v>80</v>
      </c>
    </row>
    <row r="319" spans="1:19" x14ac:dyDescent="0.25">
      <c r="A319" s="1">
        <v>44774</v>
      </c>
      <c r="B319" t="s">
        <v>59</v>
      </c>
      <c r="C319">
        <v>9971</v>
      </c>
      <c r="D319">
        <v>126</v>
      </c>
      <c r="E319">
        <v>86</v>
      </c>
      <c r="F319">
        <v>74</v>
      </c>
      <c r="G319">
        <v>59</v>
      </c>
      <c r="H319">
        <v>59</v>
      </c>
      <c r="I319">
        <v>68</v>
      </c>
      <c r="J319">
        <v>64</v>
      </c>
      <c r="M319">
        <v>87</v>
      </c>
      <c r="N319">
        <v>4</v>
      </c>
      <c r="O319">
        <v>8</v>
      </c>
      <c r="R319" t="s">
        <v>208</v>
      </c>
      <c r="S319" t="s">
        <v>82</v>
      </c>
    </row>
    <row r="320" spans="1:19" x14ac:dyDescent="0.25">
      <c r="A320" s="1">
        <v>44774</v>
      </c>
      <c r="B320" t="s">
        <v>43</v>
      </c>
      <c r="C320">
        <v>7189</v>
      </c>
      <c r="D320">
        <v>66</v>
      </c>
      <c r="E320">
        <v>47</v>
      </c>
      <c r="F320">
        <v>46</v>
      </c>
      <c r="G320">
        <v>42</v>
      </c>
      <c r="H320">
        <v>52</v>
      </c>
      <c r="I320">
        <v>36</v>
      </c>
      <c r="J320">
        <v>46</v>
      </c>
      <c r="M320">
        <v>16</v>
      </c>
      <c r="N320">
        <v>1</v>
      </c>
      <c r="O320">
        <v>35</v>
      </c>
      <c r="R320" t="s">
        <v>209</v>
      </c>
      <c r="S320" t="s">
        <v>76</v>
      </c>
    </row>
    <row r="321" spans="1:19" x14ac:dyDescent="0.25">
      <c r="A321" s="1">
        <v>44774</v>
      </c>
      <c r="B321" t="s">
        <v>3</v>
      </c>
      <c r="C321">
        <v>8231</v>
      </c>
      <c r="D321">
        <v>35</v>
      </c>
      <c r="E321">
        <v>25</v>
      </c>
      <c r="F321">
        <v>25</v>
      </c>
      <c r="G321">
        <v>25</v>
      </c>
      <c r="H321">
        <v>24</v>
      </c>
      <c r="I321">
        <v>20</v>
      </c>
      <c r="J321">
        <v>28</v>
      </c>
      <c r="K321">
        <v>15</v>
      </c>
      <c r="L321">
        <v>20</v>
      </c>
      <c r="M321">
        <v>25</v>
      </c>
      <c r="N321">
        <v>22</v>
      </c>
      <c r="O321">
        <v>21</v>
      </c>
      <c r="P321">
        <v>13</v>
      </c>
      <c r="Q321">
        <v>22</v>
      </c>
      <c r="R321" t="s">
        <v>207</v>
      </c>
      <c r="S321" t="s">
        <v>88</v>
      </c>
    </row>
    <row r="322" spans="1:19" x14ac:dyDescent="0.25">
      <c r="A322" s="1">
        <v>44774</v>
      </c>
      <c r="B322" t="s">
        <v>4</v>
      </c>
      <c r="C322">
        <v>14564</v>
      </c>
      <c r="D322">
        <v>186</v>
      </c>
      <c r="E322">
        <v>144</v>
      </c>
      <c r="F322">
        <v>140</v>
      </c>
      <c r="G322">
        <v>140</v>
      </c>
      <c r="H322">
        <v>137</v>
      </c>
      <c r="I322">
        <v>120</v>
      </c>
      <c r="J322">
        <v>134</v>
      </c>
      <c r="K322">
        <v>97</v>
      </c>
      <c r="L322">
        <v>89</v>
      </c>
      <c r="M322">
        <v>133</v>
      </c>
      <c r="N322">
        <v>109</v>
      </c>
      <c r="O322">
        <v>108</v>
      </c>
      <c r="P322">
        <v>67</v>
      </c>
      <c r="Q322">
        <v>119</v>
      </c>
      <c r="R322" t="s">
        <v>53</v>
      </c>
      <c r="S322" t="s">
        <v>82</v>
      </c>
    </row>
    <row r="323" spans="1:19" x14ac:dyDescent="0.25">
      <c r="A323" s="1">
        <v>44774</v>
      </c>
      <c r="B323" t="s">
        <v>5</v>
      </c>
      <c r="C323">
        <v>10973</v>
      </c>
      <c r="D323">
        <v>128</v>
      </c>
      <c r="E323">
        <v>107</v>
      </c>
      <c r="F323">
        <v>114</v>
      </c>
      <c r="G323">
        <v>114</v>
      </c>
      <c r="H323">
        <v>114</v>
      </c>
      <c r="I323">
        <v>87</v>
      </c>
      <c r="J323">
        <v>112</v>
      </c>
      <c r="K323">
        <v>73</v>
      </c>
      <c r="L323">
        <v>55</v>
      </c>
      <c r="M323">
        <v>99</v>
      </c>
      <c r="N323">
        <v>103</v>
      </c>
      <c r="O323">
        <v>105</v>
      </c>
      <c r="P323">
        <v>57</v>
      </c>
      <c r="Q323">
        <v>71</v>
      </c>
      <c r="R323" t="s">
        <v>51</v>
      </c>
      <c r="S323" t="s">
        <v>80</v>
      </c>
    </row>
    <row r="324" spans="1:19" x14ac:dyDescent="0.25">
      <c r="A324" s="1">
        <v>44774</v>
      </c>
      <c r="B324" t="s">
        <v>32</v>
      </c>
      <c r="C324">
        <v>10642</v>
      </c>
      <c r="D324">
        <v>109</v>
      </c>
      <c r="E324">
        <v>44</v>
      </c>
      <c r="F324">
        <v>46</v>
      </c>
      <c r="G324">
        <v>50</v>
      </c>
      <c r="H324">
        <v>40</v>
      </c>
      <c r="I324">
        <v>53</v>
      </c>
      <c r="J324">
        <v>58</v>
      </c>
      <c r="K324">
        <v>22</v>
      </c>
      <c r="L324">
        <v>87</v>
      </c>
      <c r="M324">
        <v>21</v>
      </c>
      <c r="N324">
        <v>15</v>
      </c>
      <c r="O324">
        <v>15</v>
      </c>
      <c r="P324">
        <v>2</v>
      </c>
      <c r="Q324">
        <v>107</v>
      </c>
      <c r="R324" t="s">
        <v>204</v>
      </c>
      <c r="S324" t="s">
        <v>82</v>
      </c>
    </row>
    <row r="325" spans="1:19" x14ac:dyDescent="0.25">
      <c r="A325" s="1">
        <v>44774</v>
      </c>
      <c r="B325" t="s">
        <v>6</v>
      </c>
      <c r="C325">
        <v>2042</v>
      </c>
      <c r="D325">
        <v>31</v>
      </c>
      <c r="E325">
        <v>27</v>
      </c>
      <c r="F325">
        <v>28</v>
      </c>
      <c r="G325">
        <v>26</v>
      </c>
      <c r="H325">
        <v>30</v>
      </c>
      <c r="I325">
        <v>23</v>
      </c>
      <c r="J325">
        <v>27</v>
      </c>
      <c r="K325">
        <v>22</v>
      </c>
      <c r="L325">
        <v>9</v>
      </c>
      <c r="M325">
        <v>29</v>
      </c>
      <c r="N325">
        <v>28</v>
      </c>
      <c r="O325">
        <v>28</v>
      </c>
      <c r="P325">
        <v>21</v>
      </c>
      <c r="Q325">
        <v>10</v>
      </c>
      <c r="R325" t="s">
        <v>61</v>
      </c>
      <c r="S325" t="s">
        <v>84</v>
      </c>
    </row>
    <row r="326" spans="1:19" x14ac:dyDescent="0.25">
      <c r="A326" s="1">
        <v>44774</v>
      </c>
      <c r="B326" t="s">
        <v>7</v>
      </c>
      <c r="C326">
        <v>16602</v>
      </c>
      <c r="D326">
        <v>181</v>
      </c>
      <c r="E326">
        <v>122</v>
      </c>
      <c r="F326">
        <v>136</v>
      </c>
      <c r="G326">
        <v>123</v>
      </c>
      <c r="H326">
        <v>119</v>
      </c>
      <c r="I326">
        <v>118</v>
      </c>
      <c r="J326">
        <v>141</v>
      </c>
      <c r="K326">
        <v>85</v>
      </c>
      <c r="L326">
        <v>96</v>
      </c>
      <c r="M326">
        <v>141</v>
      </c>
      <c r="N326">
        <v>102</v>
      </c>
      <c r="O326">
        <v>94</v>
      </c>
      <c r="P326">
        <v>68</v>
      </c>
      <c r="Q326">
        <v>113</v>
      </c>
      <c r="R326" t="s">
        <v>75</v>
      </c>
      <c r="S326" t="s">
        <v>88</v>
      </c>
    </row>
    <row r="327" spans="1:19" x14ac:dyDescent="0.25">
      <c r="A327" s="1">
        <v>44774</v>
      </c>
      <c r="B327" t="s">
        <v>8</v>
      </c>
      <c r="C327">
        <v>7122</v>
      </c>
      <c r="D327">
        <v>75</v>
      </c>
      <c r="E327">
        <v>57</v>
      </c>
      <c r="F327">
        <v>47</v>
      </c>
      <c r="G327">
        <v>49</v>
      </c>
      <c r="H327">
        <v>48</v>
      </c>
      <c r="I327">
        <v>47</v>
      </c>
      <c r="J327">
        <v>60</v>
      </c>
      <c r="K327">
        <v>28</v>
      </c>
      <c r="L327">
        <v>47</v>
      </c>
      <c r="M327">
        <v>62</v>
      </c>
      <c r="N327">
        <v>37</v>
      </c>
      <c r="O327">
        <v>29</v>
      </c>
      <c r="P327">
        <v>20</v>
      </c>
      <c r="Q327">
        <v>55</v>
      </c>
      <c r="R327" t="s">
        <v>73</v>
      </c>
      <c r="S327" t="s">
        <v>88</v>
      </c>
    </row>
    <row r="328" spans="1:19" x14ac:dyDescent="0.25">
      <c r="A328" s="1">
        <v>44774</v>
      </c>
      <c r="B328" t="s">
        <v>52</v>
      </c>
      <c r="C328">
        <v>15097</v>
      </c>
      <c r="D328">
        <v>154</v>
      </c>
      <c r="E328">
        <v>104</v>
      </c>
      <c r="F328">
        <v>120</v>
      </c>
      <c r="G328">
        <v>71</v>
      </c>
      <c r="H328">
        <v>121</v>
      </c>
      <c r="I328">
        <v>93</v>
      </c>
      <c r="J328">
        <v>98</v>
      </c>
      <c r="M328">
        <v>56</v>
      </c>
      <c r="N328">
        <v>2</v>
      </c>
      <c r="O328">
        <v>14</v>
      </c>
      <c r="R328" t="s">
        <v>210</v>
      </c>
      <c r="S328" t="s">
        <v>80</v>
      </c>
    </row>
    <row r="329" spans="1:19" x14ac:dyDescent="0.25">
      <c r="A329" s="1">
        <v>44774</v>
      </c>
      <c r="B329" t="s">
        <v>9</v>
      </c>
      <c r="C329">
        <v>6811</v>
      </c>
      <c r="D329">
        <v>57</v>
      </c>
      <c r="E329">
        <v>24</v>
      </c>
      <c r="F329">
        <v>30</v>
      </c>
      <c r="G329">
        <v>30</v>
      </c>
      <c r="H329">
        <v>19</v>
      </c>
      <c r="I329">
        <v>29</v>
      </c>
      <c r="J329">
        <v>37</v>
      </c>
      <c r="K329">
        <v>8</v>
      </c>
      <c r="L329">
        <v>49</v>
      </c>
      <c r="M329">
        <v>16</v>
      </c>
      <c r="N329">
        <v>1</v>
      </c>
      <c r="O329">
        <v>0</v>
      </c>
      <c r="P329">
        <v>0</v>
      </c>
      <c r="Q329">
        <v>57</v>
      </c>
      <c r="R329" t="s">
        <v>48</v>
      </c>
      <c r="S329" t="s">
        <v>78</v>
      </c>
    </row>
    <row r="330" spans="1:19" x14ac:dyDescent="0.25">
      <c r="A330" s="1">
        <v>44774</v>
      </c>
      <c r="B330" t="s">
        <v>10</v>
      </c>
      <c r="C330">
        <v>6278</v>
      </c>
      <c r="D330">
        <v>87</v>
      </c>
      <c r="E330">
        <v>41</v>
      </c>
      <c r="F330">
        <v>41</v>
      </c>
      <c r="G330">
        <v>44</v>
      </c>
      <c r="H330">
        <v>43</v>
      </c>
      <c r="I330">
        <v>36</v>
      </c>
      <c r="J330">
        <v>49</v>
      </c>
      <c r="K330">
        <v>24</v>
      </c>
      <c r="L330">
        <v>63</v>
      </c>
      <c r="M330">
        <v>49</v>
      </c>
      <c r="N330">
        <v>19</v>
      </c>
      <c r="O330">
        <v>7</v>
      </c>
      <c r="P330">
        <v>2</v>
      </c>
      <c r="Q330">
        <v>85</v>
      </c>
      <c r="R330" t="s">
        <v>69</v>
      </c>
      <c r="S330" t="s">
        <v>86</v>
      </c>
    </row>
    <row r="331" spans="1:19" x14ac:dyDescent="0.25">
      <c r="A331" s="1">
        <v>44774</v>
      </c>
      <c r="B331" t="s">
        <v>11</v>
      </c>
      <c r="C331">
        <v>5010</v>
      </c>
      <c r="D331">
        <v>55</v>
      </c>
      <c r="E331">
        <v>22</v>
      </c>
      <c r="F331">
        <v>21</v>
      </c>
      <c r="G331">
        <v>25</v>
      </c>
      <c r="H331">
        <v>12</v>
      </c>
      <c r="I331">
        <v>25</v>
      </c>
      <c r="J331">
        <v>28</v>
      </c>
      <c r="K331">
        <v>7</v>
      </c>
      <c r="L331">
        <v>48</v>
      </c>
      <c r="M331">
        <v>24</v>
      </c>
      <c r="N331">
        <v>3</v>
      </c>
      <c r="O331">
        <v>4</v>
      </c>
      <c r="P331">
        <v>2</v>
      </c>
      <c r="Q331">
        <v>53</v>
      </c>
      <c r="R331" t="s">
        <v>58</v>
      </c>
      <c r="S331" t="s">
        <v>82</v>
      </c>
    </row>
    <row r="332" spans="1:19" x14ac:dyDescent="0.25">
      <c r="A332" s="1">
        <v>44774</v>
      </c>
      <c r="B332" t="s">
        <v>12</v>
      </c>
      <c r="C332">
        <v>15814</v>
      </c>
      <c r="D332">
        <v>203</v>
      </c>
      <c r="E332">
        <v>156</v>
      </c>
      <c r="F332">
        <v>151</v>
      </c>
      <c r="G332">
        <v>153</v>
      </c>
      <c r="H332">
        <v>148</v>
      </c>
      <c r="I332">
        <v>125</v>
      </c>
      <c r="J332">
        <v>157</v>
      </c>
      <c r="K332">
        <v>100</v>
      </c>
      <c r="L332">
        <v>103</v>
      </c>
      <c r="M332">
        <v>112</v>
      </c>
      <c r="N332">
        <v>111</v>
      </c>
      <c r="O332">
        <v>130</v>
      </c>
      <c r="P332">
        <v>50</v>
      </c>
      <c r="Q332">
        <v>153</v>
      </c>
      <c r="R332" t="s">
        <v>66</v>
      </c>
      <c r="S332" t="s">
        <v>86</v>
      </c>
    </row>
    <row r="333" spans="1:19" x14ac:dyDescent="0.25">
      <c r="A333" s="1">
        <v>44774</v>
      </c>
      <c r="B333" t="s">
        <v>31</v>
      </c>
      <c r="C333">
        <v>8103</v>
      </c>
      <c r="D333">
        <v>50</v>
      </c>
      <c r="E333">
        <v>34</v>
      </c>
      <c r="F333">
        <v>35</v>
      </c>
      <c r="G333">
        <v>38</v>
      </c>
      <c r="H333">
        <v>33</v>
      </c>
      <c r="I333">
        <v>27</v>
      </c>
      <c r="J333">
        <v>38</v>
      </c>
      <c r="K333">
        <v>19</v>
      </c>
      <c r="L333">
        <v>31</v>
      </c>
      <c r="M333">
        <v>43</v>
      </c>
      <c r="N333">
        <v>24</v>
      </c>
      <c r="O333">
        <v>24</v>
      </c>
      <c r="P333">
        <v>13</v>
      </c>
      <c r="Q333">
        <v>37</v>
      </c>
      <c r="R333" t="s">
        <v>49</v>
      </c>
      <c r="S333" t="s">
        <v>78</v>
      </c>
    </row>
    <row r="334" spans="1:19" x14ac:dyDescent="0.25">
      <c r="A334" s="1">
        <v>44774</v>
      </c>
      <c r="B334" t="s">
        <v>13</v>
      </c>
      <c r="C334">
        <v>6526</v>
      </c>
      <c r="D334">
        <v>78</v>
      </c>
      <c r="E334">
        <v>57</v>
      </c>
      <c r="F334">
        <v>62</v>
      </c>
      <c r="G334">
        <v>62</v>
      </c>
      <c r="H334">
        <v>64</v>
      </c>
      <c r="I334">
        <v>45</v>
      </c>
      <c r="J334">
        <v>48</v>
      </c>
      <c r="K334">
        <v>35</v>
      </c>
      <c r="L334">
        <v>43</v>
      </c>
      <c r="M334">
        <v>64</v>
      </c>
      <c r="N334">
        <v>56</v>
      </c>
      <c r="O334">
        <v>59</v>
      </c>
      <c r="P334">
        <v>32</v>
      </c>
      <c r="Q334">
        <v>46</v>
      </c>
      <c r="R334" t="s">
        <v>60</v>
      </c>
      <c r="S334" t="s">
        <v>84</v>
      </c>
    </row>
    <row r="335" spans="1:19" x14ac:dyDescent="0.25">
      <c r="A335" s="1">
        <v>44774</v>
      </c>
      <c r="B335" t="s">
        <v>14</v>
      </c>
      <c r="C335">
        <v>5815</v>
      </c>
      <c r="D335">
        <v>82</v>
      </c>
      <c r="E335">
        <v>58</v>
      </c>
      <c r="F335">
        <v>60</v>
      </c>
      <c r="G335">
        <v>65</v>
      </c>
      <c r="H335">
        <v>61</v>
      </c>
      <c r="I335">
        <v>60</v>
      </c>
      <c r="J335">
        <v>64</v>
      </c>
      <c r="K335">
        <v>44</v>
      </c>
      <c r="L335">
        <v>38</v>
      </c>
      <c r="M335">
        <v>74</v>
      </c>
      <c r="N335">
        <v>35</v>
      </c>
      <c r="O335">
        <v>43</v>
      </c>
      <c r="P335">
        <v>24</v>
      </c>
      <c r="Q335">
        <v>58</v>
      </c>
      <c r="R335" t="s">
        <v>63</v>
      </c>
      <c r="S335" t="s">
        <v>84</v>
      </c>
    </row>
    <row r="336" spans="1:19" x14ac:dyDescent="0.25">
      <c r="A336" s="1">
        <v>44774</v>
      </c>
      <c r="B336" t="s">
        <v>15</v>
      </c>
      <c r="C336">
        <v>7180</v>
      </c>
      <c r="D336">
        <v>46</v>
      </c>
      <c r="E336">
        <v>21</v>
      </c>
      <c r="F336">
        <v>25</v>
      </c>
      <c r="G336">
        <v>19</v>
      </c>
      <c r="H336">
        <v>26</v>
      </c>
      <c r="I336">
        <v>17</v>
      </c>
      <c r="J336">
        <v>26</v>
      </c>
      <c r="K336">
        <v>8</v>
      </c>
      <c r="L336">
        <v>38</v>
      </c>
      <c r="M336">
        <v>28</v>
      </c>
      <c r="N336">
        <v>13</v>
      </c>
      <c r="O336">
        <v>16</v>
      </c>
      <c r="P336">
        <v>3</v>
      </c>
      <c r="Q336">
        <v>43</v>
      </c>
      <c r="R336" t="s">
        <v>40</v>
      </c>
      <c r="S336" t="s">
        <v>76</v>
      </c>
    </row>
    <row r="337" spans="1:19" x14ac:dyDescent="0.25">
      <c r="A337" s="1">
        <v>44774</v>
      </c>
      <c r="B337" t="s">
        <v>16</v>
      </c>
      <c r="C337">
        <v>13253</v>
      </c>
      <c r="D337">
        <v>192</v>
      </c>
      <c r="E337">
        <v>102</v>
      </c>
      <c r="F337">
        <v>104</v>
      </c>
      <c r="G337">
        <v>127</v>
      </c>
      <c r="H337">
        <v>75</v>
      </c>
      <c r="I337">
        <v>118</v>
      </c>
      <c r="J337">
        <v>108</v>
      </c>
      <c r="K337">
        <v>49</v>
      </c>
      <c r="L337">
        <v>143</v>
      </c>
      <c r="M337">
        <v>76</v>
      </c>
      <c r="N337">
        <v>25</v>
      </c>
      <c r="O337">
        <v>28</v>
      </c>
      <c r="P337">
        <v>9</v>
      </c>
      <c r="Q337">
        <v>183</v>
      </c>
      <c r="R337" t="s">
        <v>47</v>
      </c>
      <c r="S337" t="s">
        <v>78</v>
      </c>
    </row>
    <row r="338" spans="1:19" x14ac:dyDescent="0.25">
      <c r="A338" s="1">
        <v>44774</v>
      </c>
      <c r="B338" t="s">
        <v>38</v>
      </c>
      <c r="C338">
        <v>5138</v>
      </c>
      <c r="D338">
        <v>47</v>
      </c>
      <c r="E338">
        <v>32</v>
      </c>
      <c r="F338">
        <v>37</v>
      </c>
      <c r="G338">
        <v>30</v>
      </c>
      <c r="H338">
        <v>36</v>
      </c>
      <c r="I338">
        <v>34</v>
      </c>
      <c r="J338">
        <v>35</v>
      </c>
      <c r="M338">
        <v>45</v>
      </c>
      <c r="N338">
        <v>1</v>
      </c>
      <c r="O338">
        <v>1</v>
      </c>
      <c r="R338" t="s">
        <v>211</v>
      </c>
      <c r="S338" t="s">
        <v>76</v>
      </c>
    </row>
    <row r="339" spans="1:19" x14ac:dyDescent="0.25">
      <c r="A339" s="1">
        <v>44774</v>
      </c>
      <c r="B339" t="s">
        <v>17</v>
      </c>
      <c r="C339">
        <v>9043</v>
      </c>
      <c r="D339">
        <v>124</v>
      </c>
      <c r="E339">
        <v>82</v>
      </c>
      <c r="F339">
        <v>73</v>
      </c>
      <c r="G339">
        <v>74</v>
      </c>
      <c r="H339">
        <v>83</v>
      </c>
      <c r="I339">
        <v>72</v>
      </c>
      <c r="J339">
        <v>80</v>
      </c>
      <c r="K339">
        <v>46</v>
      </c>
      <c r="L339">
        <v>78</v>
      </c>
      <c r="M339">
        <v>91</v>
      </c>
      <c r="N339">
        <v>46</v>
      </c>
      <c r="O339">
        <v>50</v>
      </c>
      <c r="P339">
        <v>24</v>
      </c>
      <c r="Q339">
        <v>100</v>
      </c>
      <c r="R339" t="s">
        <v>70</v>
      </c>
      <c r="S339" t="s">
        <v>86</v>
      </c>
    </row>
    <row r="340" spans="1:19" x14ac:dyDescent="0.25">
      <c r="A340" s="1">
        <v>44774</v>
      </c>
      <c r="B340" t="s">
        <v>18</v>
      </c>
      <c r="C340">
        <v>8089</v>
      </c>
      <c r="D340">
        <v>113</v>
      </c>
      <c r="E340">
        <v>68</v>
      </c>
      <c r="F340">
        <v>67</v>
      </c>
      <c r="G340">
        <v>67</v>
      </c>
      <c r="H340">
        <v>67</v>
      </c>
      <c r="I340">
        <v>60</v>
      </c>
      <c r="J340">
        <v>66</v>
      </c>
      <c r="K340">
        <v>37</v>
      </c>
      <c r="L340">
        <v>76</v>
      </c>
      <c r="M340">
        <v>17</v>
      </c>
      <c r="N340">
        <v>19</v>
      </c>
      <c r="O340">
        <v>19</v>
      </c>
      <c r="P340">
        <v>6</v>
      </c>
      <c r="Q340">
        <v>107</v>
      </c>
      <c r="R340" t="s">
        <v>57</v>
      </c>
      <c r="S340" t="s">
        <v>82</v>
      </c>
    </row>
    <row r="341" spans="1:19" x14ac:dyDescent="0.25">
      <c r="A341" s="1">
        <v>44774</v>
      </c>
      <c r="B341" t="s">
        <v>19</v>
      </c>
      <c r="C341">
        <v>8553</v>
      </c>
      <c r="D341">
        <v>98</v>
      </c>
      <c r="E341">
        <v>68</v>
      </c>
      <c r="F341">
        <v>57</v>
      </c>
      <c r="G341">
        <v>56</v>
      </c>
      <c r="H341">
        <v>60</v>
      </c>
      <c r="I341">
        <v>41</v>
      </c>
      <c r="J341">
        <v>59</v>
      </c>
      <c r="K341">
        <v>30</v>
      </c>
      <c r="L341">
        <v>68</v>
      </c>
      <c r="M341">
        <v>72</v>
      </c>
      <c r="N341">
        <v>48</v>
      </c>
      <c r="O341">
        <v>49</v>
      </c>
      <c r="P341">
        <v>22</v>
      </c>
      <c r="Q341">
        <v>76</v>
      </c>
      <c r="R341" t="s">
        <v>37</v>
      </c>
      <c r="S341" t="s">
        <v>76</v>
      </c>
    </row>
    <row r="342" spans="1:19" x14ac:dyDescent="0.25">
      <c r="A342" s="1">
        <v>44774</v>
      </c>
      <c r="B342" t="s">
        <v>20</v>
      </c>
      <c r="C342">
        <v>15003</v>
      </c>
      <c r="D342">
        <v>210</v>
      </c>
      <c r="E342">
        <v>150</v>
      </c>
      <c r="F342">
        <v>152</v>
      </c>
      <c r="G342">
        <v>155</v>
      </c>
      <c r="H342">
        <v>155</v>
      </c>
      <c r="I342">
        <v>145</v>
      </c>
      <c r="J342">
        <v>154</v>
      </c>
      <c r="K342">
        <v>115</v>
      </c>
      <c r="L342">
        <v>95</v>
      </c>
      <c r="M342">
        <v>109</v>
      </c>
      <c r="N342">
        <v>127</v>
      </c>
      <c r="O342">
        <v>109</v>
      </c>
      <c r="P342">
        <v>45</v>
      </c>
      <c r="Q342">
        <v>165</v>
      </c>
      <c r="R342" t="s">
        <v>64</v>
      </c>
      <c r="S342" t="s">
        <v>84</v>
      </c>
    </row>
    <row r="343" spans="1:19" x14ac:dyDescent="0.25">
      <c r="A343" s="1">
        <v>44774</v>
      </c>
      <c r="B343" t="s">
        <v>21</v>
      </c>
      <c r="C343">
        <v>6350</v>
      </c>
      <c r="D343">
        <v>27</v>
      </c>
      <c r="E343">
        <v>23</v>
      </c>
      <c r="F343">
        <v>23</v>
      </c>
      <c r="G343">
        <v>22</v>
      </c>
      <c r="H343">
        <v>23</v>
      </c>
      <c r="I343">
        <v>21</v>
      </c>
      <c r="J343">
        <v>23</v>
      </c>
      <c r="K343">
        <v>18</v>
      </c>
      <c r="L343">
        <v>9</v>
      </c>
      <c r="M343">
        <v>21</v>
      </c>
      <c r="N343">
        <v>21</v>
      </c>
      <c r="O343">
        <v>21</v>
      </c>
      <c r="P343">
        <v>17</v>
      </c>
      <c r="Q343">
        <v>10</v>
      </c>
      <c r="R343" t="s">
        <v>74</v>
      </c>
      <c r="S343" t="s">
        <v>88</v>
      </c>
    </row>
    <row r="344" spans="1:19" x14ac:dyDescent="0.25">
      <c r="A344" s="1">
        <v>44774</v>
      </c>
      <c r="B344" t="s">
        <v>22</v>
      </c>
      <c r="C344">
        <v>4402</v>
      </c>
      <c r="D344">
        <v>28</v>
      </c>
      <c r="E344">
        <v>24</v>
      </c>
      <c r="F344">
        <v>27</v>
      </c>
      <c r="G344">
        <v>23</v>
      </c>
      <c r="H344">
        <v>26</v>
      </c>
      <c r="I344">
        <v>23</v>
      </c>
      <c r="J344">
        <v>24</v>
      </c>
      <c r="K344">
        <v>16</v>
      </c>
      <c r="L344">
        <v>12</v>
      </c>
      <c r="M344">
        <v>12</v>
      </c>
      <c r="N344">
        <v>13</v>
      </c>
      <c r="O344">
        <v>15</v>
      </c>
      <c r="P344">
        <v>7</v>
      </c>
      <c r="Q344">
        <v>21</v>
      </c>
      <c r="R344" t="s">
        <v>42</v>
      </c>
      <c r="S344" t="s">
        <v>76</v>
      </c>
    </row>
    <row r="345" spans="1:19" x14ac:dyDescent="0.25">
      <c r="A345" s="1">
        <v>44774</v>
      </c>
      <c r="B345" t="s">
        <v>23</v>
      </c>
      <c r="C345">
        <v>6935</v>
      </c>
      <c r="D345">
        <v>48</v>
      </c>
      <c r="E345">
        <v>27</v>
      </c>
      <c r="F345">
        <v>33</v>
      </c>
      <c r="G345">
        <v>33</v>
      </c>
      <c r="H345">
        <v>28</v>
      </c>
      <c r="I345">
        <v>27</v>
      </c>
      <c r="J345">
        <v>32</v>
      </c>
      <c r="K345">
        <v>20</v>
      </c>
      <c r="L345">
        <v>28</v>
      </c>
      <c r="M345">
        <v>11</v>
      </c>
      <c r="N345">
        <v>27</v>
      </c>
      <c r="O345">
        <v>26</v>
      </c>
      <c r="P345">
        <v>3</v>
      </c>
      <c r="Q345">
        <v>45</v>
      </c>
      <c r="R345" t="s">
        <v>55</v>
      </c>
      <c r="S345" t="s">
        <v>82</v>
      </c>
    </row>
    <row r="346" spans="1:19" x14ac:dyDescent="0.25">
      <c r="A346" s="1">
        <v>44774</v>
      </c>
      <c r="B346" t="s">
        <v>24</v>
      </c>
      <c r="C346">
        <v>3903</v>
      </c>
      <c r="D346">
        <v>46</v>
      </c>
      <c r="E346">
        <v>31</v>
      </c>
      <c r="F346">
        <v>39</v>
      </c>
      <c r="G346">
        <v>40</v>
      </c>
      <c r="H346">
        <v>41</v>
      </c>
      <c r="I346">
        <v>27</v>
      </c>
      <c r="J346">
        <v>32</v>
      </c>
      <c r="K346">
        <v>17</v>
      </c>
      <c r="L346">
        <v>29</v>
      </c>
      <c r="M346">
        <v>15</v>
      </c>
      <c r="N346">
        <v>11</v>
      </c>
      <c r="O346">
        <v>5</v>
      </c>
      <c r="P346">
        <v>1</v>
      </c>
      <c r="Q346">
        <v>45</v>
      </c>
      <c r="R346" t="s">
        <v>36</v>
      </c>
      <c r="S346" t="s">
        <v>76</v>
      </c>
    </row>
    <row r="347" spans="1:19" x14ac:dyDescent="0.25">
      <c r="A347" s="1">
        <v>44774</v>
      </c>
      <c r="B347" t="s">
        <v>25</v>
      </c>
      <c r="C347">
        <v>3898</v>
      </c>
      <c r="D347">
        <v>58</v>
      </c>
      <c r="E347">
        <v>51</v>
      </c>
      <c r="F347">
        <v>47</v>
      </c>
      <c r="G347">
        <v>48</v>
      </c>
      <c r="H347">
        <v>48</v>
      </c>
      <c r="I347">
        <v>37</v>
      </c>
      <c r="J347">
        <v>42</v>
      </c>
      <c r="K347">
        <v>33</v>
      </c>
      <c r="L347">
        <v>25</v>
      </c>
      <c r="M347">
        <v>48</v>
      </c>
      <c r="N347">
        <v>46</v>
      </c>
      <c r="O347">
        <v>46</v>
      </c>
      <c r="P347">
        <v>25</v>
      </c>
      <c r="Q347">
        <v>33</v>
      </c>
      <c r="R347" t="s">
        <v>62</v>
      </c>
      <c r="S347" t="s">
        <v>84</v>
      </c>
    </row>
    <row r="348" spans="1:19" x14ac:dyDescent="0.25">
      <c r="A348" s="1">
        <v>44774</v>
      </c>
      <c r="B348" t="s">
        <v>26</v>
      </c>
      <c r="C348">
        <v>3535</v>
      </c>
      <c r="D348">
        <v>32</v>
      </c>
      <c r="E348">
        <v>27</v>
      </c>
      <c r="F348">
        <v>30</v>
      </c>
      <c r="G348">
        <v>30</v>
      </c>
      <c r="H348">
        <v>29</v>
      </c>
      <c r="I348">
        <v>28</v>
      </c>
      <c r="J348">
        <v>29</v>
      </c>
      <c r="K348">
        <v>25</v>
      </c>
      <c r="L348">
        <v>7</v>
      </c>
      <c r="M348">
        <v>29</v>
      </c>
      <c r="N348">
        <v>25</v>
      </c>
      <c r="O348">
        <v>26</v>
      </c>
      <c r="P348">
        <v>19</v>
      </c>
      <c r="Q348">
        <v>13</v>
      </c>
      <c r="R348" t="s">
        <v>65</v>
      </c>
      <c r="S348" t="s">
        <v>84</v>
      </c>
    </row>
    <row r="349" spans="1:19" x14ac:dyDescent="0.25">
      <c r="A349" s="1">
        <v>44774</v>
      </c>
      <c r="B349" t="s">
        <v>27</v>
      </c>
      <c r="C349">
        <v>2798</v>
      </c>
      <c r="D349">
        <v>22</v>
      </c>
      <c r="E349">
        <v>12</v>
      </c>
      <c r="F349">
        <v>14</v>
      </c>
      <c r="G349">
        <v>13</v>
      </c>
      <c r="H349">
        <v>12</v>
      </c>
      <c r="I349">
        <v>9</v>
      </c>
      <c r="J349">
        <v>15</v>
      </c>
      <c r="K349">
        <v>4</v>
      </c>
      <c r="L349">
        <v>18</v>
      </c>
      <c r="M349">
        <v>4</v>
      </c>
      <c r="N349">
        <v>4</v>
      </c>
      <c r="O349">
        <v>5</v>
      </c>
      <c r="P349">
        <v>1</v>
      </c>
      <c r="Q349">
        <v>21</v>
      </c>
      <c r="R349" t="s">
        <v>67</v>
      </c>
      <c r="S349" t="s">
        <v>86</v>
      </c>
    </row>
    <row r="350" spans="1:19" x14ac:dyDescent="0.25">
      <c r="A350" s="1">
        <v>44774</v>
      </c>
      <c r="B350" t="s">
        <v>30</v>
      </c>
      <c r="C350">
        <v>3428</v>
      </c>
      <c r="D350">
        <v>14</v>
      </c>
      <c r="E350">
        <v>6</v>
      </c>
      <c r="F350">
        <v>9</v>
      </c>
      <c r="G350">
        <v>9</v>
      </c>
      <c r="H350">
        <v>6</v>
      </c>
      <c r="I350">
        <v>8</v>
      </c>
      <c r="J350">
        <v>8</v>
      </c>
      <c r="K350">
        <v>6</v>
      </c>
      <c r="L350">
        <v>8</v>
      </c>
      <c r="M350">
        <v>3</v>
      </c>
      <c r="N350">
        <v>6</v>
      </c>
      <c r="O350">
        <v>4</v>
      </c>
      <c r="P350">
        <v>3</v>
      </c>
      <c r="Q350">
        <v>11</v>
      </c>
      <c r="R350" t="s">
        <v>56</v>
      </c>
      <c r="S350" t="s">
        <v>82</v>
      </c>
    </row>
    <row r="351" spans="1:19" x14ac:dyDescent="0.25">
      <c r="A351" s="1">
        <v>44774</v>
      </c>
      <c r="B351" t="s">
        <v>28</v>
      </c>
      <c r="C351">
        <v>9433</v>
      </c>
      <c r="D351">
        <v>96</v>
      </c>
      <c r="E351">
        <v>64</v>
      </c>
      <c r="F351">
        <v>65</v>
      </c>
      <c r="G351">
        <v>70</v>
      </c>
      <c r="H351">
        <v>51</v>
      </c>
      <c r="I351">
        <v>55</v>
      </c>
      <c r="J351">
        <v>62</v>
      </c>
      <c r="K351">
        <v>33</v>
      </c>
      <c r="L351">
        <v>63</v>
      </c>
      <c r="M351">
        <v>49</v>
      </c>
      <c r="N351">
        <v>20</v>
      </c>
      <c r="O351">
        <v>20</v>
      </c>
      <c r="P351">
        <v>9</v>
      </c>
      <c r="Q351">
        <v>87</v>
      </c>
      <c r="R351" t="s">
        <v>46</v>
      </c>
      <c r="S351" t="s">
        <v>78</v>
      </c>
    </row>
    <row r="352" spans="1:19" x14ac:dyDescent="0.25">
      <c r="A352" s="1">
        <v>44774</v>
      </c>
      <c r="B352" t="s">
        <v>29</v>
      </c>
      <c r="C352">
        <v>6332</v>
      </c>
      <c r="D352">
        <v>79</v>
      </c>
      <c r="E352">
        <v>47</v>
      </c>
      <c r="F352">
        <v>50</v>
      </c>
      <c r="G352">
        <v>50</v>
      </c>
      <c r="H352">
        <v>45</v>
      </c>
      <c r="I352">
        <v>47</v>
      </c>
      <c r="J352">
        <v>52</v>
      </c>
      <c r="K352">
        <v>20</v>
      </c>
      <c r="L352">
        <v>59</v>
      </c>
      <c r="M352">
        <v>58</v>
      </c>
      <c r="N352">
        <v>29</v>
      </c>
      <c r="O352">
        <v>28</v>
      </c>
      <c r="P352">
        <v>10</v>
      </c>
      <c r="Q352">
        <v>69</v>
      </c>
      <c r="R352" t="s">
        <v>41</v>
      </c>
      <c r="S352" t="s">
        <v>76</v>
      </c>
    </row>
    <row r="353" spans="1:19" x14ac:dyDescent="0.25">
      <c r="A353" s="1">
        <v>44743</v>
      </c>
      <c r="B353" t="s">
        <v>35</v>
      </c>
      <c r="C353">
        <v>7700</v>
      </c>
      <c r="D353">
        <v>89</v>
      </c>
      <c r="E353">
        <v>62</v>
      </c>
      <c r="F353">
        <v>57</v>
      </c>
      <c r="G353">
        <v>56</v>
      </c>
      <c r="H353">
        <v>55</v>
      </c>
      <c r="I353">
        <v>47</v>
      </c>
      <c r="J353">
        <v>54</v>
      </c>
      <c r="K353">
        <v>33</v>
      </c>
      <c r="L353">
        <v>56</v>
      </c>
      <c r="M353">
        <v>40</v>
      </c>
      <c r="N353">
        <v>19</v>
      </c>
      <c r="O353">
        <v>20</v>
      </c>
      <c r="P353">
        <v>8</v>
      </c>
      <c r="Q353">
        <v>81</v>
      </c>
      <c r="R353" t="s">
        <v>213</v>
      </c>
      <c r="S353" t="s">
        <v>86</v>
      </c>
    </row>
    <row r="354" spans="1:19" x14ac:dyDescent="0.25">
      <c r="A354" s="1">
        <v>44743</v>
      </c>
      <c r="B354" t="s">
        <v>44</v>
      </c>
      <c r="C354">
        <v>15967</v>
      </c>
      <c r="R354" t="s">
        <v>45</v>
      </c>
      <c r="S354" t="s">
        <v>78</v>
      </c>
    </row>
    <row r="355" spans="1:19" x14ac:dyDescent="0.25">
      <c r="A355" s="1">
        <v>44743</v>
      </c>
      <c r="B355" t="s">
        <v>34</v>
      </c>
      <c r="C355">
        <v>9552</v>
      </c>
      <c r="D355">
        <v>58</v>
      </c>
      <c r="E355">
        <v>38</v>
      </c>
      <c r="F355">
        <v>39</v>
      </c>
      <c r="G355">
        <v>39</v>
      </c>
      <c r="H355">
        <v>41</v>
      </c>
      <c r="I355">
        <v>33</v>
      </c>
      <c r="J355">
        <v>39</v>
      </c>
      <c r="K355">
        <v>18</v>
      </c>
      <c r="L355">
        <v>40</v>
      </c>
      <c r="M355">
        <v>45</v>
      </c>
      <c r="N355">
        <v>13</v>
      </c>
      <c r="O355">
        <v>18</v>
      </c>
      <c r="P355">
        <v>8</v>
      </c>
      <c r="Q355">
        <v>50</v>
      </c>
      <c r="R355" t="s">
        <v>214</v>
      </c>
      <c r="S355" t="s">
        <v>76</v>
      </c>
    </row>
    <row r="356" spans="1:19" x14ac:dyDescent="0.25">
      <c r="A356" s="1">
        <v>44743</v>
      </c>
      <c r="B356" t="s">
        <v>2</v>
      </c>
      <c r="C356">
        <v>6896</v>
      </c>
      <c r="D356">
        <v>59</v>
      </c>
      <c r="E356">
        <v>35</v>
      </c>
      <c r="F356">
        <v>30</v>
      </c>
      <c r="G356">
        <v>28</v>
      </c>
      <c r="H356">
        <v>30</v>
      </c>
      <c r="I356">
        <v>24</v>
      </c>
      <c r="J356">
        <v>33</v>
      </c>
      <c r="K356">
        <v>10</v>
      </c>
      <c r="L356">
        <v>49</v>
      </c>
      <c r="M356">
        <v>27</v>
      </c>
      <c r="N356">
        <v>22</v>
      </c>
      <c r="O356">
        <v>17</v>
      </c>
      <c r="P356">
        <v>7</v>
      </c>
      <c r="Q356">
        <v>52</v>
      </c>
      <c r="R356" t="s">
        <v>71</v>
      </c>
      <c r="S356" t="s">
        <v>88</v>
      </c>
    </row>
    <row r="357" spans="1:19" x14ac:dyDescent="0.25">
      <c r="A357" s="1">
        <v>44743</v>
      </c>
      <c r="B357" t="s">
        <v>33</v>
      </c>
      <c r="C357">
        <v>9706</v>
      </c>
      <c r="D357">
        <v>164</v>
      </c>
      <c r="E357">
        <v>147</v>
      </c>
      <c r="F357">
        <v>152</v>
      </c>
      <c r="G357">
        <v>145</v>
      </c>
      <c r="H357">
        <v>152</v>
      </c>
      <c r="I357">
        <v>119</v>
      </c>
      <c r="J357">
        <v>143</v>
      </c>
      <c r="K357">
        <v>104</v>
      </c>
      <c r="L357">
        <v>60</v>
      </c>
      <c r="M357">
        <v>144</v>
      </c>
      <c r="N357">
        <v>135</v>
      </c>
      <c r="O357">
        <v>137</v>
      </c>
      <c r="P357">
        <v>88</v>
      </c>
      <c r="Q357">
        <v>76</v>
      </c>
      <c r="R357" t="s">
        <v>50</v>
      </c>
      <c r="S357" t="s">
        <v>80</v>
      </c>
    </row>
    <row r="358" spans="1:19" x14ac:dyDescent="0.25">
      <c r="A358" s="1">
        <v>44743</v>
      </c>
      <c r="B358" t="s">
        <v>59</v>
      </c>
      <c r="C358">
        <v>9971</v>
      </c>
      <c r="R358" t="s">
        <v>208</v>
      </c>
      <c r="S358" t="s">
        <v>82</v>
      </c>
    </row>
    <row r="359" spans="1:19" x14ac:dyDescent="0.25">
      <c r="A359" s="1">
        <v>44743</v>
      </c>
      <c r="B359" t="s">
        <v>43</v>
      </c>
      <c r="C359">
        <v>7189</v>
      </c>
      <c r="R359" t="s">
        <v>209</v>
      </c>
      <c r="S359" t="s">
        <v>76</v>
      </c>
    </row>
    <row r="360" spans="1:19" x14ac:dyDescent="0.25">
      <c r="A360" s="1">
        <v>44743</v>
      </c>
      <c r="B360" t="s">
        <v>3</v>
      </c>
      <c r="C360">
        <v>8208</v>
      </c>
      <c r="D360">
        <v>34</v>
      </c>
      <c r="E360">
        <v>26</v>
      </c>
      <c r="F360">
        <v>24</v>
      </c>
      <c r="G360">
        <v>25</v>
      </c>
      <c r="H360">
        <v>25</v>
      </c>
      <c r="I360">
        <v>21</v>
      </c>
      <c r="J360">
        <v>29</v>
      </c>
      <c r="K360">
        <v>16</v>
      </c>
      <c r="L360">
        <v>18</v>
      </c>
      <c r="M360">
        <v>27</v>
      </c>
      <c r="N360">
        <v>24</v>
      </c>
      <c r="O360">
        <v>24</v>
      </c>
      <c r="P360">
        <v>15</v>
      </c>
      <c r="Q360">
        <v>19</v>
      </c>
      <c r="R360" t="s">
        <v>207</v>
      </c>
      <c r="S360" t="s">
        <v>88</v>
      </c>
    </row>
    <row r="361" spans="1:19" x14ac:dyDescent="0.25">
      <c r="A361" s="1">
        <v>44743</v>
      </c>
      <c r="B361" t="s">
        <v>4</v>
      </c>
      <c r="C361">
        <v>14657</v>
      </c>
      <c r="D361">
        <v>183</v>
      </c>
      <c r="E361">
        <v>141</v>
      </c>
      <c r="F361">
        <v>138</v>
      </c>
      <c r="G361">
        <v>136</v>
      </c>
      <c r="H361">
        <v>136</v>
      </c>
      <c r="I361">
        <v>120</v>
      </c>
      <c r="J361">
        <v>136</v>
      </c>
      <c r="K361">
        <v>96</v>
      </c>
      <c r="L361">
        <v>87</v>
      </c>
      <c r="M361">
        <v>129</v>
      </c>
      <c r="N361">
        <v>105</v>
      </c>
      <c r="O361">
        <v>102</v>
      </c>
      <c r="P361">
        <v>66</v>
      </c>
      <c r="Q361">
        <v>117</v>
      </c>
      <c r="R361" t="s">
        <v>53</v>
      </c>
      <c r="S361" t="s">
        <v>82</v>
      </c>
    </row>
    <row r="362" spans="1:19" x14ac:dyDescent="0.25">
      <c r="A362" s="1">
        <v>44743</v>
      </c>
      <c r="B362" t="s">
        <v>5</v>
      </c>
      <c r="C362">
        <v>10972</v>
      </c>
      <c r="D362">
        <v>128</v>
      </c>
      <c r="E362">
        <v>107</v>
      </c>
      <c r="F362">
        <v>113</v>
      </c>
      <c r="G362">
        <v>114</v>
      </c>
      <c r="H362">
        <v>115</v>
      </c>
      <c r="I362">
        <v>88</v>
      </c>
      <c r="J362">
        <v>111</v>
      </c>
      <c r="K362">
        <v>74</v>
      </c>
      <c r="L362">
        <v>54</v>
      </c>
      <c r="M362">
        <v>100</v>
      </c>
      <c r="N362">
        <v>105</v>
      </c>
      <c r="O362">
        <v>106</v>
      </c>
      <c r="P362">
        <v>57</v>
      </c>
      <c r="Q362">
        <v>71</v>
      </c>
      <c r="R362" t="s">
        <v>51</v>
      </c>
      <c r="S362" t="s">
        <v>80</v>
      </c>
    </row>
    <row r="363" spans="1:19" x14ac:dyDescent="0.25">
      <c r="A363" s="1">
        <v>44743</v>
      </c>
      <c r="B363" t="s">
        <v>32</v>
      </c>
      <c r="C363">
        <v>11125</v>
      </c>
      <c r="D363">
        <v>116</v>
      </c>
      <c r="E363">
        <v>52</v>
      </c>
      <c r="F363">
        <v>50</v>
      </c>
      <c r="G363">
        <v>55</v>
      </c>
      <c r="H363">
        <v>42</v>
      </c>
      <c r="I363">
        <v>58</v>
      </c>
      <c r="J363">
        <v>63</v>
      </c>
      <c r="K363">
        <v>22</v>
      </c>
      <c r="L363">
        <v>94</v>
      </c>
      <c r="M363">
        <v>20</v>
      </c>
      <c r="N363">
        <v>15</v>
      </c>
      <c r="O363">
        <v>13</v>
      </c>
      <c r="P363">
        <v>1</v>
      </c>
      <c r="Q363">
        <v>115</v>
      </c>
      <c r="R363" t="s">
        <v>204</v>
      </c>
      <c r="S363" t="s">
        <v>82</v>
      </c>
    </row>
    <row r="364" spans="1:19" x14ac:dyDescent="0.25">
      <c r="A364" s="1">
        <v>44743</v>
      </c>
      <c r="B364" t="s">
        <v>6</v>
      </c>
      <c r="C364">
        <v>2038</v>
      </c>
      <c r="D364">
        <v>31</v>
      </c>
      <c r="E364">
        <v>25</v>
      </c>
      <c r="F364">
        <v>25</v>
      </c>
      <c r="G364">
        <v>24</v>
      </c>
      <c r="H364">
        <v>27</v>
      </c>
      <c r="I364">
        <v>23</v>
      </c>
      <c r="J364">
        <v>26</v>
      </c>
      <c r="K364">
        <v>21</v>
      </c>
      <c r="L364">
        <v>10</v>
      </c>
      <c r="M364">
        <v>24</v>
      </c>
      <c r="N364">
        <v>24</v>
      </c>
      <c r="O364">
        <v>25</v>
      </c>
      <c r="P364">
        <v>16</v>
      </c>
      <c r="Q364">
        <v>15</v>
      </c>
      <c r="R364" t="s">
        <v>61</v>
      </c>
      <c r="S364" t="s">
        <v>84</v>
      </c>
    </row>
    <row r="365" spans="1:19" x14ac:dyDescent="0.25">
      <c r="A365" s="1">
        <v>44743</v>
      </c>
      <c r="B365" t="s">
        <v>7</v>
      </c>
      <c r="C365">
        <v>16669</v>
      </c>
      <c r="D365">
        <v>185</v>
      </c>
      <c r="E365">
        <v>136</v>
      </c>
      <c r="F365">
        <v>142</v>
      </c>
      <c r="G365">
        <v>135</v>
      </c>
      <c r="H365">
        <v>131</v>
      </c>
      <c r="I365">
        <v>128</v>
      </c>
      <c r="J365">
        <v>149</v>
      </c>
      <c r="K365">
        <v>104</v>
      </c>
      <c r="L365">
        <v>81</v>
      </c>
      <c r="M365">
        <v>148</v>
      </c>
      <c r="N365">
        <v>118</v>
      </c>
      <c r="O365">
        <v>113</v>
      </c>
      <c r="P365">
        <v>92</v>
      </c>
      <c r="Q365">
        <v>93</v>
      </c>
      <c r="R365" t="s">
        <v>75</v>
      </c>
      <c r="S365" t="s">
        <v>88</v>
      </c>
    </row>
    <row r="366" spans="1:19" x14ac:dyDescent="0.25">
      <c r="A366" s="1">
        <v>44743</v>
      </c>
      <c r="B366" t="s">
        <v>8</v>
      </c>
      <c r="C366">
        <v>7120</v>
      </c>
      <c r="D366">
        <v>77</v>
      </c>
      <c r="E366">
        <v>62</v>
      </c>
      <c r="F366">
        <v>54</v>
      </c>
      <c r="G366">
        <v>56</v>
      </c>
      <c r="H366">
        <v>58</v>
      </c>
      <c r="I366">
        <v>52</v>
      </c>
      <c r="J366">
        <v>65</v>
      </c>
      <c r="K366">
        <v>35</v>
      </c>
      <c r="L366">
        <v>42</v>
      </c>
      <c r="M366">
        <v>64</v>
      </c>
      <c r="N366">
        <v>45</v>
      </c>
      <c r="O366">
        <v>41</v>
      </c>
      <c r="P366">
        <v>29</v>
      </c>
      <c r="Q366">
        <v>48</v>
      </c>
      <c r="R366" t="s">
        <v>73</v>
      </c>
      <c r="S366" t="s">
        <v>88</v>
      </c>
    </row>
    <row r="367" spans="1:19" x14ac:dyDescent="0.25">
      <c r="A367" s="1">
        <v>44743</v>
      </c>
      <c r="B367" t="s">
        <v>52</v>
      </c>
      <c r="C367">
        <v>15097</v>
      </c>
      <c r="R367" t="s">
        <v>210</v>
      </c>
      <c r="S367" t="s">
        <v>80</v>
      </c>
    </row>
    <row r="368" spans="1:19" x14ac:dyDescent="0.25">
      <c r="A368" s="1">
        <v>44743</v>
      </c>
      <c r="B368" t="s">
        <v>9</v>
      </c>
      <c r="C368">
        <v>6838</v>
      </c>
      <c r="D368">
        <v>57</v>
      </c>
      <c r="E368">
        <v>23</v>
      </c>
      <c r="F368">
        <v>30</v>
      </c>
      <c r="G368">
        <v>30</v>
      </c>
      <c r="H368">
        <v>18</v>
      </c>
      <c r="I368">
        <v>26</v>
      </c>
      <c r="J368">
        <v>35</v>
      </c>
      <c r="K368">
        <v>6</v>
      </c>
      <c r="L368">
        <v>51</v>
      </c>
      <c r="M368">
        <v>18</v>
      </c>
      <c r="N368">
        <v>2</v>
      </c>
      <c r="O368">
        <v>2</v>
      </c>
      <c r="P368">
        <v>1</v>
      </c>
      <c r="Q368">
        <v>56</v>
      </c>
      <c r="R368" t="s">
        <v>48</v>
      </c>
      <c r="S368" t="s">
        <v>78</v>
      </c>
    </row>
    <row r="369" spans="1:19" x14ac:dyDescent="0.25">
      <c r="A369" s="1">
        <v>44743</v>
      </c>
      <c r="B369" t="s">
        <v>10</v>
      </c>
      <c r="C369">
        <v>6267</v>
      </c>
      <c r="D369">
        <v>87</v>
      </c>
      <c r="E369">
        <v>41</v>
      </c>
      <c r="F369">
        <v>41</v>
      </c>
      <c r="G369">
        <v>44</v>
      </c>
      <c r="H369">
        <v>42</v>
      </c>
      <c r="I369">
        <v>37</v>
      </c>
      <c r="J369">
        <v>49</v>
      </c>
      <c r="K369">
        <v>26</v>
      </c>
      <c r="L369">
        <v>61</v>
      </c>
      <c r="M369">
        <v>68</v>
      </c>
      <c r="N369">
        <v>21</v>
      </c>
      <c r="O369">
        <v>9</v>
      </c>
      <c r="P369">
        <v>6</v>
      </c>
      <c r="Q369">
        <v>81</v>
      </c>
      <c r="R369" t="s">
        <v>69</v>
      </c>
      <c r="S369" t="s">
        <v>86</v>
      </c>
    </row>
    <row r="370" spans="1:19" x14ac:dyDescent="0.25">
      <c r="A370" s="1">
        <v>44743</v>
      </c>
      <c r="B370" t="s">
        <v>11</v>
      </c>
      <c r="C370">
        <v>5016</v>
      </c>
      <c r="D370">
        <v>54</v>
      </c>
      <c r="E370">
        <v>21</v>
      </c>
      <c r="F370">
        <v>18</v>
      </c>
      <c r="G370">
        <v>23</v>
      </c>
      <c r="H370">
        <v>9</v>
      </c>
      <c r="I370">
        <v>24</v>
      </c>
      <c r="J370">
        <v>26</v>
      </c>
      <c r="K370">
        <v>6</v>
      </c>
      <c r="L370">
        <v>48</v>
      </c>
      <c r="M370">
        <v>20</v>
      </c>
      <c r="N370">
        <v>3</v>
      </c>
      <c r="O370">
        <v>4</v>
      </c>
      <c r="P370">
        <v>2</v>
      </c>
      <c r="Q370">
        <v>52</v>
      </c>
      <c r="R370" t="s">
        <v>58</v>
      </c>
      <c r="S370" t="s">
        <v>82</v>
      </c>
    </row>
    <row r="371" spans="1:19" x14ac:dyDescent="0.25">
      <c r="A371" s="1">
        <v>44743</v>
      </c>
      <c r="B371" t="s">
        <v>12</v>
      </c>
      <c r="C371">
        <v>15766</v>
      </c>
      <c r="D371">
        <v>201</v>
      </c>
      <c r="E371">
        <v>159</v>
      </c>
      <c r="F371">
        <v>155</v>
      </c>
      <c r="G371">
        <v>155</v>
      </c>
      <c r="H371">
        <v>153</v>
      </c>
      <c r="I371">
        <v>127</v>
      </c>
      <c r="J371">
        <v>159</v>
      </c>
      <c r="K371">
        <v>103</v>
      </c>
      <c r="L371">
        <v>98</v>
      </c>
      <c r="M371">
        <v>117</v>
      </c>
      <c r="N371">
        <v>118</v>
      </c>
      <c r="O371">
        <v>142</v>
      </c>
      <c r="P371">
        <v>58</v>
      </c>
      <c r="Q371">
        <v>143</v>
      </c>
      <c r="R371" t="s">
        <v>66</v>
      </c>
      <c r="S371" t="s">
        <v>86</v>
      </c>
    </row>
    <row r="372" spans="1:19" x14ac:dyDescent="0.25">
      <c r="A372" s="1">
        <v>44743</v>
      </c>
      <c r="B372" t="s">
        <v>31</v>
      </c>
      <c r="C372">
        <v>8094</v>
      </c>
      <c r="D372">
        <v>48</v>
      </c>
      <c r="E372">
        <v>31</v>
      </c>
      <c r="F372">
        <v>32</v>
      </c>
      <c r="G372">
        <v>36</v>
      </c>
      <c r="H372">
        <v>33</v>
      </c>
      <c r="I372">
        <v>31</v>
      </c>
      <c r="J372">
        <v>41</v>
      </c>
      <c r="K372">
        <v>16</v>
      </c>
      <c r="L372">
        <v>32</v>
      </c>
      <c r="M372">
        <v>39</v>
      </c>
      <c r="N372">
        <v>21</v>
      </c>
      <c r="O372">
        <v>25</v>
      </c>
      <c r="P372">
        <v>10</v>
      </c>
      <c r="Q372">
        <v>38</v>
      </c>
      <c r="R372" t="s">
        <v>49</v>
      </c>
      <c r="S372" t="s">
        <v>78</v>
      </c>
    </row>
    <row r="373" spans="1:19" x14ac:dyDescent="0.25">
      <c r="A373" s="1">
        <v>44743</v>
      </c>
      <c r="B373" t="s">
        <v>13</v>
      </c>
      <c r="C373">
        <v>6512</v>
      </c>
      <c r="D373">
        <v>79</v>
      </c>
      <c r="E373">
        <v>57</v>
      </c>
      <c r="F373">
        <v>63</v>
      </c>
      <c r="G373">
        <v>62</v>
      </c>
      <c r="H373">
        <v>62</v>
      </c>
      <c r="I373">
        <v>45</v>
      </c>
      <c r="J373">
        <v>49</v>
      </c>
      <c r="K373">
        <v>34</v>
      </c>
      <c r="L373">
        <v>45</v>
      </c>
      <c r="M373">
        <v>61</v>
      </c>
      <c r="N373">
        <v>55</v>
      </c>
      <c r="O373">
        <v>58</v>
      </c>
      <c r="P373">
        <v>30</v>
      </c>
      <c r="Q373">
        <v>49</v>
      </c>
      <c r="R373" t="s">
        <v>60</v>
      </c>
      <c r="S373" t="s">
        <v>84</v>
      </c>
    </row>
    <row r="374" spans="1:19" x14ac:dyDescent="0.25">
      <c r="A374" s="1">
        <v>44743</v>
      </c>
      <c r="B374" t="s">
        <v>14</v>
      </c>
      <c r="C374">
        <v>5821</v>
      </c>
      <c r="D374">
        <v>82</v>
      </c>
      <c r="E374">
        <v>52</v>
      </c>
      <c r="F374">
        <v>59</v>
      </c>
      <c r="G374">
        <v>66</v>
      </c>
      <c r="H374">
        <v>60</v>
      </c>
      <c r="I374">
        <v>58</v>
      </c>
      <c r="J374">
        <v>63</v>
      </c>
      <c r="K374">
        <v>35</v>
      </c>
      <c r="L374">
        <v>47</v>
      </c>
      <c r="M374">
        <v>75</v>
      </c>
      <c r="N374">
        <v>31</v>
      </c>
      <c r="O374">
        <v>42</v>
      </c>
      <c r="P374">
        <v>21</v>
      </c>
      <c r="Q374">
        <v>61</v>
      </c>
      <c r="R374" t="s">
        <v>63</v>
      </c>
      <c r="S374" t="s">
        <v>84</v>
      </c>
    </row>
    <row r="375" spans="1:19" x14ac:dyDescent="0.25">
      <c r="A375" s="1">
        <v>44743</v>
      </c>
      <c r="B375" t="s">
        <v>15</v>
      </c>
      <c r="C375">
        <v>7149</v>
      </c>
      <c r="D375">
        <v>48</v>
      </c>
      <c r="E375">
        <v>22</v>
      </c>
      <c r="F375">
        <v>26</v>
      </c>
      <c r="G375">
        <v>21</v>
      </c>
      <c r="H375">
        <v>28</v>
      </c>
      <c r="I375">
        <v>20</v>
      </c>
      <c r="J375">
        <v>28</v>
      </c>
      <c r="K375">
        <v>9</v>
      </c>
      <c r="L375">
        <v>39</v>
      </c>
      <c r="M375">
        <v>30</v>
      </c>
      <c r="N375">
        <v>12</v>
      </c>
      <c r="O375">
        <v>15</v>
      </c>
      <c r="P375">
        <v>4</v>
      </c>
      <c r="Q375">
        <v>44</v>
      </c>
      <c r="R375" t="s">
        <v>40</v>
      </c>
      <c r="S375" t="s">
        <v>76</v>
      </c>
    </row>
    <row r="376" spans="1:19" x14ac:dyDescent="0.25">
      <c r="A376" s="1">
        <v>44743</v>
      </c>
      <c r="B376" t="s">
        <v>16</v>
      </c>
      <c r="C376">
        <v>13265</v>
      </c>
      <c r="D376">
        <v>196</v>
      </c>
      <c r="E376">
        <v>108</v>
      </c>
      <c r="F376">
        <v>105</v>
      </c>
      <c r="G376">
        <v>129</v>
      </c>
      <c r="H376">
        <v>77</v>
      </c>
      <c r="I376">
        <v>115</v>
      </c>
      <c r="J376">
        <v>110</v>
      </c>
      <c r="K376">
        <v>48</v>
      </c>
      <c r="L376">
        <v>148</v>
      </c>
      <c r="M376">
        <v>77</v>
      </c>
      <c r="N376">
        <v>25</v>
      </c>
      <c r="O376">
        <v>29</v>
      </c>
      <c r="P376">
        <v>9</v>
      </c>
      <c r="Q376">
        <v>187</v>
      </c>
      <c r="R376" t="s">
        <v>47</v>
      </c>
      <c r="S376" t="s">
        <v>78</v>
      </c>
    </row>
    <row r="377" spans="1:19" x14ac:dyDescent="0.25">
      <c r="A377" s="1">
        <v>44743</v>
      </c>
      <c r="B377" t="s">
        <v>38</v>
      </c>
      <c r="C377">
        <v>5138</v>
      </c>
      <c r="R377" t="s">
        <v>211</v>
      </c>
      <c r="S377" t="s">
        <v>76</v>
      </c>
    </row>
    <row r="378" spans="1:19" x14ac:dyDescent="0.25">
      <c r="A378" s="1">
        <v>44743</v>
      </c>
      <c r="B378" t="s">
        <v>17</v>
      </c>
      <c r="C378">
        <v>9106</v>
      </c>
      <c r="D378">
        <v>126</v>
      </c>
      <c r="E378">
        <v>83</v>
      </c>
      <c r="F378">
        <v>73</v>
      </c>
      <c r="G378">
        <v>76</v>
      </c>
      <c r="H378">
        <v>85</v>
      </c>
      <c r="I378">
        <v>73</v>
      </c>
      <c r="J378">
        <v>82</v>
      </c>
      <c r="K378">
        <v>42</v>
      </c>
      <c r="L378">
        <v>84</v>
      </c>
      <c r="M378">
        <v>94</v>
      </c>
      <c r="N378">
        <v>44</v>
      </c>
      <c r="O378">
        <v>49</v>
      </c>
      <c r="P378">
        <v>23</v>
      </c>
      <c r="Q378">
        <v>103</v>
      </c>
      <c r="R378" t="s">
        <v>70</v>
      </c>
      <c r="S378" t="s">
        <v>86</v>
      </c>
    </row>
    <row r="379" spans="1:19" x14ac:dyDescent="0.25">
      <c r="A379" s="1">
        <v>44743</v>
      </c>
      <c r="B379" t="s">
        <v>18</v>
      </c>
      <c r="C379">
        <v>8120</v>
      </c>
      <c r="D379">
        <v>114</v>
      </c>
      <c r="E379">
        <v>69</v>
      </c>
      <c r="F379">
        <v>68</v>
      </c>
      <c r="G379">
        <v>67</v>
      </c>
      <c r="H379">
        <v>67</v>
      </c>
      <c r="I379">
        <v>63</v>
      </c>
      <c r="J379">
        <v>68</v>
      </c>
      <c r="K379">
        <v>35</v>
      </c>
      <c r="L379">
        <v>79</v>
      </c>
      <c r="M379">
        <v>18</v>
      </c>
      <c r="N379">
        <v>20</v>
      </c>
      <c r="O379">
        <v>19</v>
      </c>
      <c r="P379">
        <v>8</v>
      </c>
      <c r="Q379">
        <v>106</v>
      </c>
      <c r="R379" t="s">
        <v>57</v>
      </c>
      <c r="S379" t="s">
        <v>82</v>
      </c>
    </row>
    <row r="380" spans="1:19" x14ac:dyDescent="0.25">
      <c r="A380" s="1">
        <v>44743</v>
      </c>
      <c r="B380" t="s">
        <v>19</v>
      </c>
      <c r="C380">
        <v>8520</v>
      </c>
      <c r="D380">
        <v>96</v>
      </c>
      <c r="E380">
        <v>68</v>
      </c>
      <c r="F380">
        <v>60</v>
      </c>
      <c r="G380">
        <v>59</v>
      </c>
      <c r="H380">
        <v>61</v>
      </c>
      <c r="I380">
        <v>45</v>
      </c>
      <c r="J380">
        <v>62</v>
      </c>
      <c r="K380">
        <v>36</v>
      </c>
      <c r="L380">
        <v>60</v>
      </c>
      <c r="M380">
        <v>75</v>
      </c>
      <c r="N380">
        <v>49</v>
      </c>
      <c r="O380">
        <v>49</v>
      </c>
      <c r="P380">
        <v>26</v>
      </c>
      <c r="Q380">
        <v>70</v>
      </c>
      <c r="R380" t="s">
        <v>37</v>
      </c>
      <c r="S380" t="s">
        <v>76</v>
      </c>
    </row>
    <row r="381" spans="1:19" x14ac:dyDescent="0.25">
      <c r="A381" s="1">
        <v>44743</v>
      </c>
      <c r="B381" t="s">
        <v>20</v>
      </c>
      <c r="C381">
        <v>15008</v>
      </c>
      <c r="D381">
        <v>209</v>
      </c>
      <c r="E381">
        <v>151</v>
      </c>
      <c r="F381">
        <v>154</v>
      </c>
      <c r="G381">
        <v>155</v>
      </c>
      <c r="H381">
        <v>156</v>
      </c>
      <c r="I381">
        <v>144</v>
      </c>
      <c r="J381">
        <v>155</v>
      </c>
      <c r="K381">
        <v>121</v>
      </c>
      <c r="L381">
        <v>88</v>
      </c>
      <c r="M381">
        <v>110</v>
      </c>
      <c r="N381">
        <v>126</v>
      </c>
      <c r="O381">
        <v>107</v>
      </c>
      <c r="P381">
        <v>44</v>
      </c>
      <c r="Q381">
        <v>165</v>
      </c>
      <c r="R381" t="s">
        <v>64</v>
      </c>
      <c r="S381" t="s">
        <v>84</v>
      </c>
    </row>
    <row r="382" spans="1:19" x14ac:dyDescent="0.25">
      <c r="A382" s="1">
        <v>44743</v>
      </c>
      <c r="B382" t="s">
        <v>21</v>
      </c>
      <c r="C382">
        <v>6375</v>
      </c>
      <c r="D382">
        <v>27</v>
      </c>
      <c r="E382">
        <v>23</v>
      </c>
      <c r="F382">
        <v>23</v>
      </c>
      <c r="G382">
        <v>22</v>
      </c>
      <c r="H382">
        <v>23</v>
      </c>
      <c r="I382">
        <v>21</v>
      </c>
      <c r="J382">
        <v>24</v>
      </c>
      <c r="K382">
        <v>18</v>
      </c>
      <c r="L382">
        <v>9</v>
      </c>
      <c r="M382">
        <v>21</v>
      </c>
      <c r="N382">
        <v>21</v>
      </c>
      <c r="O382">
        <v>20</v>
      </c>
      <c r="P382">
        <v>17</v>
      </c>
      <c r="Q382">
        <v>10</v>
      </c>
      <c r="R382" t="s">
        <v>74</v>
      </c>
      <c r="S382" t="s">
        <v>88</v>
      </c>
    </row>
    <row r="383" spans="1:19" x14ac:dyDescent="0.25">
      <c r="A383" s="1">
        <v>44743</v>
      </c>
      <c r="B383" t="s">
        <v>22</v>
      </c>
      <c r="C383">
        <v>4410</v>
      </c>
      <c r="D383">
        <v>28</v>
      </c>
      <c r="E383">
        <v>24</v>
      </c>
      <c r="F383">
        <v>27</v>
      </c>
      <c r="G383">
        <v>23</v>
      </c>
      <c r="H383">
        <v>26</v>
      </c>
      <c r="I383">
        <v>23</v>
      </c>
      <c r="J383">
        <v>24</v>
      </c>
      <c r="K383">
        <v>16</v>
      </c>
      <c r="L383">
        <v>12</v>
      </c>
      <c r="M383">
        <v>15</v>
      </c>
      <c r="N383">
        <v>12</v>
      </c>
      <c r="O383">
        <v>13</v>
      </c>
      <c r="P383">
        <v>9</v>
      </c>
      <c r="Q383">
        <v>19</v>
      </c>
      <c r="R383" t="s">
        <v>42</v>
      </c>
      <c r="S383" t="s">
        <v>76</v>
      </c>
    </row>
    <row r="384" spans="1:19" x14ac:dyDescent="0.25">
      <c r="A384" s="1">
        <v>44743</v>
      </c>
      <c r="B384" t="s">
        <v>23</v>
      </c>
      <c r="C384">
        <v>6908</v>
      </c>
      <c r="D384">
        <v>47</v>
      </c>
      <c r="E384">
        <v>28</v>
      </c>
      <c r="F384">
        <v>31</v>
      </c>
      <c r="G384">
        <v>32</v>
      </c>
      <c r="H384">
        <v>30</v>
      </c>
      <c r="I384">
        <v>25</v>
      </c>
      <c r="J384">
        <v>31</v>
      </c>
      <c r="K384">
        <v>17</v>
      </c>
      <c r="L384">
        <v>30</v>
      </c>
      <c r="M384">
        <v>9</v>
      </c>
      <c r="N384">
        <v>27</v>
      </c>
      <c r="O384">
        <v>27</v>
      </c>
      <c r="P384">
        <v>1</v>
      </c>
      <c r="Q384">
        <v>46</v>
      </c>
      <c r="R384" t="s">
        <v>55</v>
      </c>
      <c r="S384" t="s">
        <v>82</v>
      </c>
    </row>
    <row r="385" spans="1:19" x14ac:dyDescent="0.25">
      <c r="A385" s="1">
        <v>44743</v>
      </c>
      <c r="B385" t="s">
        <v>24</v>
      </c>
      <c r="C385">
        <v>3893</v>
      </c>
      <c r="D385">
        <v>47</v>
      </c>
      <c r="E385">
        <v>32</v>
      </c>
      <c r="F385">
        <v>39</v>
      </c>
      <c r="G385">
        <v>40</v>
      </c>
      <c r="H385">
        <v>42</v>
      </c>
      <c r="I385">
        <v>28</v>
      </c>
      <c r="J385">
        <v>33</v>
      </c>
      <c r="K385">
        <v>19</v>
      </c>
      <c r="L385">
        <v>28</v>
      </c>
      <c r="M385">
        <v>13</v>
      </c>
      <c r="N385">
        <v>13</v>
      </c>
      <c r="O385">
        <v>5</v>
      </c>
      <c r="P385">
        <v>1</v>
      </c>
      <c r="Q385">
        <v>46</v>
      </c>
      <c r="R385" t="s">
        <v>36</v>
      </c>
      <c r="S385" t="s">
        <v>76</v>
      </c>
    </row>
    <row r="386" spans="1:19" x14ac:dyDescent="0.25">
      <c r="A386" s="1">
        <v>44743</v>
      </c>
      <c r="B386" t="s">
        <v>25</v>
      </c>
      <c r="C386">
        <v>3873</v>
      </c>
      <c r="D386">
        <v>57</v>
      </c>
      <c r="E386">
        <v>51</v>
      </c>
      <c r="F386">
        <v>44</v>
      </c>
      <c r="G386">
        <v>48</v>
      </c>
      <c r="H386">
        <v>47</v>
      </c>
      <c r="I386">
        <v>39</v>
      </c>
      <c r="J386">
        <v>45</v>
      </c>
      <c r="K386">
        <v>34</v>
      </c>
      <c r="L386">
        <v>23</v>
      </c>
      <c r="M386">
        <v>49</v>
      </c>
      <c r="N386">
        <v>46</v>
      </c>
      <c r="O386">
        <v>46</v>
      </c>
      <c r="P386">
        <v>25</v>
      </c>
      <c r="Q386">
        <v>32</v>
      </c>
      <c r="R386" t="s">
        <v>62</v>
      </c>
      <c r="S386" t="s">
        <v>84</v>
      </c>
    </row>
    <row r="387" spans="1:19" x14ac:dyDescent="0.25">
      <c r="A387" s="1">
        <v>44743</v>
      </c>
      <c r="B387" t="s">
        <v>26</v>
      </c>
      <c r="C387">
        <v>3532</v>
      </c>
      <c r="D387">
        <v>32</v>
      </c>
      <c r="E387">
        <v>28</v>
      </c>
      <c r="F387">
        <v>31</v>
      </c>
      <c r="G387">
        <v>31</v>
      </c>
      <c r="H387">
        <v>30</v>
      </c>
      <c r="I387">
        <v>28</v>
      </c>
      <c r="J387">
        <v>29</v>
      </c>
      <c r="K387">
        <v>26</v>
      </c>
      <c r="L387">
        <v>6</v>
      </c>
      <c r="M387">
        <v>28</v>
      </c>
      <c r="N387">
        <v>25</v>
      </c>
      <c r="O387">
        <v>26</v>
      </c>
      <c r="P387">
        <v>20</v>
      </c>
      <c r="Q387">
        <v>12</v>
      </c>
      <c r="R387" t="s">
        <v>65</v>
      </c>
      <c r="S387" t="s">
        <v>84</v>
      </c>
    </row>
    <row r="388" spans="1:19" x14ac:dyDescent="0.25">
      <c r="A388" s="1">
        <v>44743</v>
      </c>
      <c r="B388" t="s">
        <v>27</v>
      </c>
      <c r="C388">
        <v>2797</v>
      </c>
      <c r="D388">
        <v>21</v>
      </c>
      <c r="E388">
        <v>11</v>
      </c>
      <c r="F388">
        <v>14</v>
      </c>
      <c r="G388">
        <v>13</v>
      </c>
      <c r="H388">
        <v>12</v>
      </c>
      <c r="I388">
        <v>8</v>
      </c>
      <c r="J388">
        <v>15</v>
      </c>
      <c r="K388">
        <v>2</v>
      </c>
      <c r="L388">
        <v>19</v>
      </c>
      <c r="M388">
        <v>5</v>
      </c>
      <c r="N388">
        <v>4</v>
      </c>
      <c r="O388">
        <v>5</v>
      </c>
      <c r="P388">
        <v>0</v>
      </c>
      <c r="Q388">
        <v>21</v>
      </c>
      <c r="R388" t="s">
        <v>67</v>
      </c>
      <c r="S388" t="s">
        <v>86</v>
      </c>
    </row>
    <row r="389" spans="1:19" x14ac:dyDescent="0.25">
      <c r="A389" s="1">
        <v>44743</v>
      </c>
      <c r="B389" t="s">
        <v>30</v>
      </c>
      <c r="C389">
        <v>3417</v>
      </c>
      <c r="D389">
        <v>14</v>
      </c>
      <c r="E389">
        <v>8</v>
      </c>
      <c r="F389">
        <v>9</v>
      </c>
      <c r="G389">
        <v>9</v>
      </c>
      <c r="H389">
        <v>8</v>
      </c>
      <c r="I389">
        <v>7</v>
      </c>
      <c r="J389">
        <v>8</v>
      </c>
      <c r="K389">
        <v>7</v>
      </c>
      <c r="L389">
        <v>7</v>
      </c>
      <c r="M389">
        <v>5</v>
      </c>
      <c r="N389">
        <v>8</v>
      </c>
      <c r="O389">
        <v>6</v>
      </c>
      <c r="P389">
        <v>4</v>
      </c>
      <c r="Q389">
        <v>10</v>
      </c>
      <c r="R389" t="s">
        <v>56</v>
      </c>
      <c r="S389" t="s">
        <v>82</v>
      </c>
    </row>
    <row r="390" spans="1:19" x14ac:dyDescent="0.25">
      <c r="A390" s="1">
        <v>44743</v>
      </c>
      <c r="B390" t="s">
        <v>28</v>
      </c>
      <c r="C390">
        <v>9422</v>
      </c>
      <c r="D390">
        <v>96</v>
      </c>
      <c r="E390">
        <v>60</v>
      </c>
      <c r="F390">
        <v>66</v>
      </c>
      <c r="G390">
        <v>67</v>
      </c>
      <c r="H390">
        <v>53</v>
      </c>
      <c r="I390">
        <v>53</v>
      </c>
      <c r="J390">
        <v>59</v>
      </c>
      <c r="K390">
        <v>31</v>
      </c>
      <c r="L390">
        <v>65</v>
      </c>
      <c r="M390">
        <v>51</v>
      </c>
      <c r="N390">
        <v>20</v>
      </c>
      <c r="O390">
        <v>19</v>
      </c>
      <c r="P390">
        <v>9</v>
      </c>
      <c r="Q390">
        <v>87</v>
      </c>
      <c r="R390" t="s">
        <v>46</v>
      </c>
      <c r="S390" t="s">
        <v>78</v>
      </c>
    </row>
    <row r="391" spans="1:19" x14ac:dyDescent="0.25">
      <c r="A391" s="1">
        <v>44743</v>
      </c>
      <c r="B391" t="s">
        <v>29</v>
      </c>
      <c r="C391">
        <v>6295</v>
      </c>
      <c r="D391">
        <v>80</v>
      </c>
      <c r="E391">
        <v>46</v>
      </c>
      <c r="F391">
        <v>48</v>
      </c>
      <c r="G391">
        <v>48</v>
      </c>
      <c r="H391">
        <v>44</v>
      </c>
      <c r="I391">
        <v>45</v>
      </c>
      <c r="J391">
        <v>51</v>
      </c>
      <c r="K391">
        <v>16</v>
      </c>
      <c r="L391">
        <v>64</v>
      </c>
      <c r="M391">
        <v>59</v>
      </c>
      <c r="N391">
        <v>26</v>
      </c>
      <c r="O391">
        <v>22</v>
      </c>
      <c r="P391">
        <v>7</v>
      </c>
      <c r="Q391">
        <v>73</v>
      </c>
      <c r="R391" t="s">
        <v>41</v>
      </c>
      <c r="S391" t="s">
        <v>76</v>
      </c>
    </row>
    <row r="392" spans="1:19" x14ac:dyDescent="0.25">
      <c r="A392" s="1">
        <v>44713</v>
      </c>
      <c r="B392" t="s">
        <v>35</v>
      </c>
      <c r="C392">
        <v>7701</v>
      </c>
      <c r="D392">
        <v>90</v>
      </c>
      <c r="E392">
        <v>65</v>
      </c>
      <c r="F392">
        <v>60</v>
      </c>
      <c r="G392">
        <v>57</v>
      </c>
      <c r="H392">
        <v>56</v>
      </c>
      <c r="I392">
        <v>43</v>
      </c>
      <c r="J392">
        <v>51</v>
      </c>
      <c r="K392">
        <v>32</v>
      </c>
      <c r="L392">
        <v>58</v>
      </c>
      <c r="M392">
        <v>39</v>
      </c>
      <c r="N392">
        <v>18</v>
      </c>
      <c r="O392">
        <v>16</v>
      </c>
      <c r="P392">
        <v>7</v>
      </c>
      <c r="Q392">
        <v>83</v>
      </c>
      <c r="R392" t="s">
        <v>213</v>
      </c>
      <c r="S392" t="s">
        <v>86</v>
      </c>
    </row>
    <row r="393" spans="1:19" x14ac:dyDescent="0.25">
      <c r="A393" s="1">
        <v>44713</v>
      </c>
      <c r="B393" t="s">
        <v>44</v>
      </c>
      <c r="C393">
        <v>15967</v>
      </c>
      <c r="R393" t="s">
        <v>45</v>
      </c>
      <c r="S393" t="s">
        <v>78</v>
      </c>
    </row>
    <row r="394" spans="1:19" x14ac:dyDescent="0.25">
      <c r="A394" s="1">
        <v>44713</v>
      </c>
      <c r="B394" t="s">
        <v>34</v>
      </c>
      <c r="C394">
        <v>9532</v>
      </c>
      <c r="D394">
        <v>61</v>
      </c>
      <c r="E394">
        <v>41</v>
      </c>
      <c r="F394">
        <v>39</v>
      </c>
      <c r="G394">
        <v>37</v>
      </c>
      <c r="H394">
        <v>44</v>
      </c>
      <c r="I394">
        <v>33</v>
      </c>
      <c r="J394">
        <v>39</v>
      </c>
      <c r="K394">
        <v>18</v>
      </c>
      <c r="L394">
        <v>43</v>
      </c>
      <c r="M394">
        <v>48</v>
      </c>
      <c r="N394">
        <v>12</v>
      </c>
      <c r="O394">
        <v>19</v>
      </c>
      <c r="P394">
        <v>8</v>
      </c>
      <c r="Q394">
        <v>53</v>
      </c>
      <c r="R394" t="s">
        <v>214</v>
      </c>
      <c r="S394" t="s">
        <v>76</v>
      </c>
    </row>
    <row r="395" spans="1:19" x14ac:dyDescent="0.25">
      <c r="A395" s="1">
        <v>44713</v>
      </c>
      <c r="B395" t="s">
        <v>2</v>
      </c>
      <c r="C395">
        <v>6897</v>
      </c>
      <c r="D395">
        <v>59</v>
      </c>
      <c r="E395">
        <v>29</v>
      </c>
      <c r="F395">
        <v>31</v>
      </c>
      <c r="G395">
        <v>29</v>
      </c>
      <c r="H395">
        <v>27</v>
      </c>
      <c r="I395">
        <v>23</v>
      </c>
      <c r="J395">
        <v>31</v>
      </c>
      <c r="K395">
        <v>10</v>
      </c>
      <c r="L395">
        <v>49</v>
      </c>
      <c r="M395">
        <v>23</v>
      </c>
      <c r="N395">
        <v>19</v>
      </c>
      <c r="O395">
        <v>14</v>
      </c>
      <c r="P395">
        <v>7</v>
      </c>
      <c r="Q395">
        <v>52</v>
      </c>
      <c r="R395" t="s">
        <v>71</v>
      </c>
      <c r="S395" t="s">
        <v>88</v>
      </c>
    </row>
    <row r="396" spans="1:19" x14ac:dyDescent="0.25">
      <c r="A396" s="1">
        <v>44713</v>
      </c>
      <c r="B396" t="s">
        <v>33</v>
      </c>
      <c r="C396">
        <v>9721</v>
      </c>
      <c r="D396">
        <v>162</v>
      </c>
      <c r="E396">
        <v>144</v>
      </c>
      <c r="F396">
        <v>150</v>
      </c>
      <c r="G396">
        <v>141</v>
      </c>
      <c r="H396">
        <v>147</v>
      </c>
      <c r="I396">
        <v>117</v>
      </c>
      <c r="J396">
        <v>141</v>
      </c>
      <c r="K396">
        <v>96</v>
      </c>
      <c r="L396">
        <v>66</v>
      </c>
      <c r="M396">
        <v>143</v>
      </c>
      <c r="N396">
        <v>132</v>
      </c>
      <c r="O396">
        <v>135</v>
      </c>
      <c r="P396">
        <v>83</v>
      </c>
      <c r="Q396">
        <v>79</v>
      </c>
      <c r="R396" t="s">
        <v>50</v>
      </c>
      <c r="S396" t="s">
        <v>80</v>
      </c>
    </row>
    <row r="397" spans="1:19" x14ac:dyDescent="0.25">
      <c r="A397" s="1">
        <v>44713</v>
      </c>
      <c r="B397" t="s">
        <v>59</v>
      </c>
      <c r="C397">
        <v>9971</v>
      </c>
      <c r="R397" t="s">
        <v>208</v>
      </c>
      <c r="S397" t="s">
        <v>82</v>
      </c>
    </row>
    <row r="398" spans="1:19" x14ac:dyDescent="0.25">
      <c r="A398" s="1">
        <v>44713</v>
      </c>
      <c r="B398" t="s">
        <v>43</v>
      </c>
      <c r="C398">
        <v>7189</v>
      </c>
      <c r="R398" t="s">
        <v>209</v>
      </c>
      <c r="S398" t="s">
        <v>76</v>
      </c>
    </row>
    <row r="399" spans="1:19" x14ac:dyDescent="0.25">
      <c r="A399" s="1">
        <v>44713</v>
      </c>
      <c r="B399" t="s">
        <v>3</v>
      </c>
      <c r="C399">
        <v>8161</v>
      </c>
      <c r="D399">
        <v>32</v>
      </c>
      <c r="E399">
        <v>23</v>
      </c>
      <c r="F399">
        <v>18</v>
      </c>
      <c r="G399">
        <v>22</v>
      </c>
      <c r="H399">
        <v>23</v>
      </c>
      <c r="I399">
        <v>20</v>
      </c>
      <c r="J399">
        <v>27</v>
      </c>
      <c r="K399">
        <v>10</v>
      </c>
      <c r="L399">
        <v>22</v>
      </c>
      <c r="M399">
        <v>25</v>
      </c>
      <c r="N399">
        <v>20</v>
      </c>
      <c r="O399">
        <v>17</v>
      </c>
      <c r="P399">
        <v>8</v>
      </c>
      <c r="Q399">
        <v>24</v>
      </c>
      <c r="R399" t="s">
        <v>207</v>
      </c>
      <c r="S399" t="s">
        <v>88</v>
      </c>
    </row>
    <row r="400" spans="1:19" x14ac:dyDescent="0.25">
      <c r="A400" s="1">
        <v>44713</v>
      </c>
      <c r="B400" t="s">
        <v>4</v>
      </c>
      <c r="C400">
        <v>14706</v>
      </c>
      <c r="D400">
        <v>185</v>
      </c>
      <c r="E400">
        <v>145</v>
      </c>
      <c r="F400">
        <v>138</v>
      </c>
      <c r="G400">
        <v>135</v>
      </c>
      <c r="H400">
        <v>136</v>
      </c>
      <c r="I400">
        <v>122</v>
      </c>
      <c r="J400">
        <v>137</v>
      </c>
      <c r="K400">
        <v>101</v>
      </c>
      <c r="L400">
        <v>84</v>
      </c>
      <c r="M400">
        <v>133</v>
      </c>
      <c r="N400">
        <v>110</v>
      </c>
      <c r="O400">
        <v>104</v>
      </c>
      <c r="P400">
        <v>68</v>
      </c>
      <c r="Q400">
        <v>117</v>
      </c>
      <c r="R400" t="s">
        <v>53</v>
      </c>
      <c r="S400" t="s">
        <v>82</v>
      </c>
    </row>
    <row r="401" spans="1:19" x14ac:dyDescent="0.25">
      <c r="A401" s="1">
        <v>44713</v>
      </c>
      <c r="B401" t="s">
        <v>5</v>
      </c>
      <c r="C401">
        <v>11010</v>
      </c>
      <c r="D401">
        <v>128</v>
      </c>
      <c r="E401">
        <v>110</v>
      </c>
      <c r="F401">
        <v>116</v>
      </c>
      <c r="G401">
        <v>117</v>
      </c>
      <c r="H401">
        <v>116</v>
      </c>
      <c r="I401">
        <v>89</v>
      </c>
      <c r="J401">
        <v>111</v>
      </c>
      <c r="K401">
        <v>75</v>
      </c>
      <c r="L401">
        <v>53</v>
      </c>
      <c r="M401">
        <v>102</v>
      </c>
      <c r="N401">
        <v>105</v>
      </c>
      <c r="O401">
        <v>107</v>
      </c>
      <c r="P401">
        <v>56</v>
      </c>
      <c r="Q401">
        <v>72</v>
      </c>
      <c r="R401" t="s">
        <v>51</v>
      </c>
      <c r="S401" t="s">
        <v>80</v>
      </c>
    </row>
    <row r="402" spans="1:19" x14ac:dyDescent="0.25">
      <c r="A402" s="1">
        <v>44713</v>
      </c>
      <c r="B402" t="s">
        <v>32</v>
      </c>
      <c r="C402">
        <v>11062</v>
      </c>
      <c r="D402">
        <v>117</v>
      </c>
      <c r="E402">
        <v>56</v>
      </c>
      <c r="F402">
        <v>55</v>
      </c>
      <c r="G402">
        <v>58</v>
      </c>
      <c r="H402">
        <v>43</v>
      </c>
      <c r="I402">
        <v>53</v>
      </c>
      <c r="J402">
        <v>58</v>
      </c>
      <c r="K402">
        <v>22</v>
      </c>
      <c r="L402">
        <v>95</v>
      </c>
      <c r="M402">
        <v>21</v>
      </c>
      <c r="N402">
        <v>16</v>
      </c>
      <c r="O402">
        <v>13</v>
      </c>
      <c r="P402">
        <v>0</v>
      </c>
      <c r="Q402">
        <v>117</v>
      </c>
      <c r="R402" t="s">
        <v>204</v>
      </c>
      <c r="S402" t="s">
        <v>82</v>
      </c>
    </row>
    <row r="403" spans="1:19" x14ac:dyDescent="0.25">
      <c r="A403" s="1">
        <v>44713</v>
      </c>
      <c r="B403" t="s">
        <v>6</v>
      </c>
      <c r="C403">
        <v>2035</v>
      </c>
      <c r="D403">
        <v>31</v>
      </c>
      <c r="E403">
        <v>26</v>
      </c>
      <c r="F403">
        <v>25</v>
      </c>
      <c r="G403">
        <v>25</v>
      </c>
      <c r="H403">
        <v>26</v>
      </c>
      <c r="I403">
        <v>25</v>
      </c>
      <c r="J403">
        <v>27</v>
      </c>
      <c r="K403">
        <v>23</v>
      </c>
      <c r="L403">
        <v>8</v>
      </c>
      <c r="M403">
        <v>21</v>
      </c>
      <c r="N403">
        <v>23</v>
      </c>
      <c r="O403">
        <v>24</v>
      </c>
      <c r="P403">
        <v>16</v>
      </c>
      <c r="Q403">
        <v>15</v>
      </c>
      <c r="R403" t="s">
        <v>61</v>
      </c>
      <c r="S403" t="s">
        <v>84</v>
      </c>
    </row>
    <row r="404" spans="1:19" x14ac:dyDescent="0.25">
      <c r="A404" s="1">
        <v>44713</v>
      </c>
      <c r="B404" t="s">
        <v>7</v>
      </c>
      <c r="C404">
        <v>16573</v>
      </c>
      <c r="D404">
        <v>184</v>
      </c>
      <c r="E404">
        <v>141</v>
      </c>
      <c r="F404">
        <v>144</v>
      </c>
      <c r="G404">
        <v>135</v>
      </c>
      <c r="H404">
        <v>140</v>
      </c>
      <c r="I404">
        <v>134</v>
      </c>
      <c r="J404">
        <v>151</v>
      </c>
      <c r="K404">
        <v>107</v>
      </c>
      <c r="L404">
        <v>77</v>
      </c>
      <c r="M404">
        <v>148</v>
      </c>
      <c r="N404">
        <v>130</v>
      </c>
      <c r="O404">
        <v>124</v>
      </c>
      <c r="P404">
        <v>101</v>
      </c>
      <c r="Q404">
        <v>83</v>
      </c>
      <c r="R404" t="s">
        <v>75</v>
      </c>
      <c r="S404" t="s">
        <v>88</v>
      </c>
    </row>
    <row r="405" spans="1:19" x14ac:dyDescent="0.25">
      <c r="A405" s="1">
        <v>44713</v>
      </c>
      <c r="B405" t="s">
        <v>8</v>
      </c>
      <c r="C405">
        <v>7123</v>
      </c>
      <c r="D405">
        <v>76</v>
      </c>
      <c r="E405">
        <v>66</v>
      </c>
      <c r="F405">
        <v>63</v>
      </c>
      <c r="G405">
        <v>62</v>
      </c>
      <c r="H405">
        <v>64</v>
      </c>
      <c r="I405">
        <v>57</v>
      </c>
      <c r="J405">
        <v>68</v>
      </c>
      <c r="K405">
        <v>45</v>
      </c>
      <c r="L405">
        <v>31</v>
      </c>
      <c r="M405">
        <v>66</v>
      </c>
      <c r="N405">
        <v>54</v>
      </c>
      <c r="O405">
        <v>51</v>
      </c>
      <c r="P405">
        <v>40</v>
      </c>
      <c r="Q405">
        <v>36</v>
      </c>
      <c r="R405" t="s">
        <v>73</v>
      </c>
      <c r="S405" t="s">
        <v>88</v>
      </c>
    </row>
    <row r="406" spans="1:19" x14ac:dyDescent="0.25">
      <c r="A406" s="1">
        <v>44713</v>
      </c>
      <c r="B406" t="s">
        <v>52</v>
      </c>
      <c r="C406">
        <v>15097</v>
      </c>
      <c r="R406" t="s">
        <v>210</v>
      </c>
      <c r="S406" t="s">
        <v>80</v>
      </c>
    </row>
    <row r="407" spans="1:19" x14ac:dyDescent="0.25">
      <c r="A407" s="1">
        <v>44713</v>
      </c>
      <c r="B407" t="s">
        <v>9</v>
      </c>
      <c r="C407">
        <v>6855</v>
      </c>
      <c r="D407">
        <v>59</v>
      </c>
      <c r="E407">
        <v>23</v>
      </c>
      <c r="F407">
        <v>31</v>
      </c>
      <c r="G407">
        <v>32</v>
      </c>
      <c r="H407">
        <v>19</v>
      </c>
      <c r="I407">
        <v>28</v>
      </c>
      <c r="J407">
        <v>36</v>
      </c>
      <c r="K407">
        <v>7</v>
      </c>
      <c r="L407">
        <v>52</v>
      </c>
      <c r="M407">
        <v>20</v>
      </c>
      <c r="N407">
        <v>2</v>
      </c>
      <c r="O407">
        <v>2</v>
      </c>
      <c r="P407">
        <v>1</v>
      </c>
      <c r="Q407">
        <v>58</v>
      </c>
      <c r="R407" t="s">
        <v>48</v>
      </c>
      <c r="S407" t="s">
        <v>78</v>
      </c>
    </row>
    <row r="408" spans="1:19" x14ac:dyDescent="0.25">
      <c r="A408" s="1">
        <v>44713</v>
      </c>
      <c r="B408" t="s">
        <v>10</v>
      </c>
      <c r="C408">
        <v>6305</v>
      </c>
      <c r="D408">
        <v>84</v>
      </c>
      <c r="E408">
        <v>43</v>
      </c>
      <c r="F408">
        <v>40</v>
      </c>
      <c r="G408">
        <v>42</v>
      </c>
      <c r="H408">
        <v>40</v>
      </c>
      <c r="I408">
        <v>34</v>
      </c>
      <c r="J408">
        <v>45</v>
      </c>
      <c r="K408">
        <v>24</v>
      </c>
      <c r="L408">
        <v>60</v>
      </c>
      <c r="M408">
        <v>67</v>
      </c>
      <c r="N408">
        <v>21</v>
      </c>
      <c r="O408">
        <v>9</v>
      </c>
      <c r="P408">
        <v>7</v>
      </c>
      <c r="Q408">
        <v>77</v>
      </c>
      <c r="R408" t="s">
        <v>69</v>
      </c>
      <c r="S408" t="s">
        <v>86</v>
      </c>
    </row>
    <row r="409" spans="1:19" x14ac:dyDescent="0.25">
      <c r="A409" s="1">
        <v>44713</v>
      </c>
      <c r="B409" t="s">
        <v>11</v>
      </c>
      <c r="C409">
        <v>5027</v>
      </c>
      <c r="D409">
        <v>54</v>
      </c>
      <c r="E409">
        <v>20</v>
      </c>
      <c r="F409">
        <v>18</v>
      </c>
      <c r="G409">
        <v>24</v>
      </c>
      <c r="H409">
        <v>9</v>
      </c>
      <c r="I409">
        <v>23</v>
      </c>
      <c r="J409">
        <v>25</v>
      </c>
      <c r="K409">
        <v>6</v>
      </c>
      <c r="L409">
        <v>48</v>
      </c>
      <c r="M409">
        <v>18</v>
      </c>
      <c r="N409">
        <v>3</v>
      </c>
      <c r="O409">
        <v>3</v>
      </c>
      <c r="P409">
        <v>2</v>
      </c>
      <c r="Q409">
        <v>52</v>
      </c>
      <c r="R409" t="s">
        <v>58</v>
      </c>
      <c r="S409" t="s">
        <v>82</v>
      </c>
    </row>
    <row r="410" spans="1:19" x14ac:dyDescent="0.25">
      <c r="A410" s="1">
        <v>44713</v>
      </c>
      <c r="B410" t="s">
        <v>12</v>
      </c>
      <c r="C410">
        <v>15709</v>
      </c>
      <c r="D410">
        <v>203</v>
      </c>
      <c r="E410">
        <v>161</v>
      </c>
      <c r="F410">
        <v>151</v>
      </c>
      <c r="G410">
        <v>152</v>
      </c>
      <c r="H410">
        <v>152</v>
      </c>
      <c r="I410">
        <v>120</v>
      </c>
      <c r="J410">
        <v>152</v>
      </c>
      <c r="K410">
        <v>97</v>
      </c>
      <c r="L410">
        <v>106</v>
      </c>
      <c r="M410">
        <v>110</v>
      </c>
      <c r="N410">
        <v>105</v>
      </c>
      <c r="O410">
        <v>136</v>
      </c>
      <c r="P410">
        <v>46</v>
      </c>
      <c r="Q410">
        <v>157</v>
      </c>
      <c r="R410" t="s">
        <v>66</v>
      </c>
      <c r="S410" t="s">
        <v>86</v>
      </c>
    </row>
    <row r="411" spans="1:19" x14ac:dyDescent="0.25">
      <c r="A411" s="1">
        <v>44713</v>
      </c>
      <c r="B411" t="s">
        <v>31</v>
      </c>
      <c r="C411">
        <v>8068</v>
      </c>
      <c r="D411">
        <v>49</v>
      </c>
      <c r="E411">
        <v>33</v>
      </c>
      <c r="F411">
        <v>36</v>
      </c>
      <c r="G411">
        <v>37</v>
      </c>
      <c r="H411">
        <v>34</v>
      </c>
      <c r="I411">
        <v>35</v>
      </c>
      <c r="J411">
        <v>44</v>
      </c>
      <c r="K411">
        <v>17</v>
      </c>
      <c r="L411">
        <v>32</v>
      </c>
      <c r="M411">
        <v>40</v>
      </c>
      <c r="N411">
        <v>21</v>
      </c>
      <c r="O411">
        <v>28</v>
      </c>
      <c r="P411">
        <v>10</v>
      </c>
      <c r="Q411">
        <v>39</v>
      </c>
      <c r="R411" t="s">
        <v>49</v>
      </c>
      <c r="S411" t="s">
        <v>78</v>
      </c>
    </row>
    <row r="412" spans="1:19" x14ac:dyDescent="0.25">
      <c r="A412" s="1">
        <v>44713</v>
      </c>
      <c r="B412" t="s">
        <v>13</v>
      </c>
      <c r="C412">
        <v>6500</v>
      </c>
      <c r="D412">
        <v>82</v>
      </c>
      <c r="E412">
        <v>58</v>
      </c>
      <c r="F412">
        <v>63</v>
      </c>
      <c r="G412">
        <v>62</v>
      </c>
      <c r="H412">
        <v>62</v>
      </c>
      <c r="I412">
        <v>48</v>
      </c>
      <c r="J412">
        <v>51</v>
      </c>
      <c r="K412">
        <v>33</v>
      </c>
      <c r="L412">
        <v>49</v>
      </c>
      <c r="M412">
        <v>60</v>
      </c>
      <c r="N412">
        <v>52</v>
      </c>
      <c r="O412">
        <v>57</v>
      </c>
      <c r="P412">
        <v>26</v>
      </c>
      <c r="Q412">
        <v>56</v>
      </c>
      <c r="R412" t="s">
        <v>60</v>
      </c>
      <c r="S412" t="s">
        <v>84</v>
      </c>
    </row>
    <row r="413" spans="1:19" x14ac:dyDescent="0.25">
      <c r="A413" s="1">
        <v>44713</v>
      </c>
      <c r="B413" t="s">
        <v>14</v>
      </c>
      <c r="C413">
        <v>5854</v>
      </c>
      <c r="D413">
        <v>82</v>
      </c>
      <c r="E413">
        <v>52</v>
      </c>
      <c r="F413">
        <v>55</v>
      </c>
      <c r="G413">
        <v>65</v>
      </c>
      <c r="H413">
        <v>60</v>
      </c>
      <c r="I413">
        <v>57</v>
      </c>
      <c r="J413">
        <v>60</v>
      </c>
      <c r="K413">
        <v>35</v>
      </c>
      <c r="L413">
        <v>47</v>
      </c>
      <c r="M413">
        <v>74</v>
      </c>
      <c r="N413">
        <v>30</v>
      </c>
      <c r="O413">
        <v>39</v>
      </c>
      <c r="P413">
        <v>17</v>
      </c>
      <c r="Q413">
        <v>65</v>
      </c>
      <c r="R413" t="s">
        <v>63</v>
      </c>
      <c r="S413" t="s">
        <v>84</v>
      </c>
    </row>
    <row r="414" spans="1:19" x14ac:dyDescent="0.25">
      <c r="A414" s="1">
        <v>44713</v>
      </c>
      <c r="B414" t="s">
        <v>15</v>
      </c>
      <c r="C414">
        <v>7108</v>
      </c>
      <c r="D414">
        <v>48</v>
      </c>
      <c r="E414">
        <v>23</v>
      </c>
      <c r="F414">
        <v>26</v>
      </c>
      <c r="G414">
        <v>21</v>
      </c>
      <c r="H414">
        <v>27</v>
      </c>
      <c r="I414">
        <v>20</v>
      </c>
      <c r="J414">
        <v>27</v>
      </c>
      <c r="K414">
        <v>9</v>
      </c>
      <c r="L414">
        <v>39</v>
      </c>
      <c r="M414">
        <v>31</v>
      </c>
      <c r="N414">
        <v>10</v>
      </c>
      <c r="O414">
        <v>13</v>
      </c>
      <c r="P414">
        <v>4</v>
      </c>
      <c r="Q414">
        <v>44</v>
      </c>
      <c r="R414" t="s">
        <v>40</v>
      </c>
      <c r="S414" t="s">
        <v>76</v>
      </c>
    </row>
    <row r="415" spans="1:19" x14ac:dyDescent="0.25">
      <c r="A415" s="1">
        <v>44713</v>
      </c>
      <c r="B415" t="s">
        <v>16</v>
      </c>
      <c r="C415">
        <v>13274</v>
      </c>
      <c r="D415">
        <v>201</v>
      </c>
      <c r="E415">
        <v>113</v>
      </c>
      <c r="F415">
        <v>109</v>
      </c>
      <c r="G415">
        <v>131</v>
      </c>
      <c r="H415">
        <v>83</v>
      </c>
      <c r="I415">
        <v>116</v>
      </c>
      <c r="J415">
        <v>115</v>
      </c>
      <c r="K415">
        <v>58</v>
      </c>
      <c r="L415">
        <v>143</v>
      </c>
      <c r="M415">
        <v>84</v>
      </c>
      <c r="N415">
        <v>30</v>
      </c>
      <c r="O415">
        <v>33</v>
      </c>
      <c r="P415">
        <v>12</v>
      </c>
      <c r="Q415">
        <v>189</v>
      </c>
      <c r="R415" t="s">
        <v>47</v>
      </c>
      <c r="S415" t="s">
        <v>78</v>
      </c>
    </row>
    <row r="416" spans="1:19" x14ac:dyDescent="0.25">
      <c r="A416" s="1">
        <v>44713</v>
      </c>
      <c r="B416" t="s">
        <v>38</v>
      </c>
      <c r="C416">
        <v>5138</v>
      </c>
      <c r="R416" t="s">
        <v>211</v>
      </c>
      <c r="S416" t="s">
        <v>76</v>
      </c>
    </row>
    <row r="417" spans="1:19" x14ac:dyDescent="0.25">
      <c r="A417" s="1">
        <v>44713</v>
      </c>
      <c r="B417" t="s">
        <v>17</v>
      </c>
      <c r="C417">
        <v>9157</v>
      </c>
      <c r="D417">
        <v>126</v>
      </c>
      <c r="E417">
        <v>82</v>
      </c>
      <c r="F417">
        <v>74</v>
      </c>
      <c r="G417">
        <v>74</v>
      </c>
      <c r="H417">
        <v>83</v>
      </c>
      <c r="I417">
        <v>72</v>
      </c>
      <c r="J417">
        <v>80</v>
      </c>
      <c r="K417">
        <v>35</v>
      </c>
      <c r="L417">
        <v>91</v>
      </c>
      <c r="M417">
        <v>95</v>
      </c>
      <c r="N417">
        <v>41</v>
      </c>
      <c r="O417">
        <v>48</v>
      </c>
      <c r="P417">
        <v>19</v>
      </c>
      <c r="Q417">
        <v>107</v>
      </c>
      <c r="R417" t="s">
        <v>70</v>
      </c>
      <c r="S417" t="s">
        <v>86</v>
      </c>
    </row>
    <row r="418" spans="1:19" x14ac:dyDescent="0.25">
      <c r="A418" s="1">
        <v>44713</v>
      </c>
      <c r="B418" t="s">
        <v>18</v>
      </c>
      <c r="C418">
        <v>8084</v>
      </c>
      <c r="D418">
        <v>115</v>
      </c>
      <c r="E418">
        <v>68</v>
      </c>
      <c r="F418">
        <v>69</v>
      </c>
      <c r="G418">
        <v>65</v>
      </c>
      <c r="H418">
        <v>69</v>
      </c>
      <c r="I418">
        <v>64</v>
      </c>
      <c r="J418">
        <v>69</v>
      </c>
      <c r="K418">
        <v>34</v>
      </c>
      <c r="L418">
        <v>81</v>
      </c>
      <c r="M418">
        <v>18</v>
      </c>
      <c r="N418">
        <v>16</v>
      </c>
      <c r="O418">
        <v>16</v>
      </c>
      <c r="P418">
        <v>8</v>
      </c>
      <c r="Q418">
        <v>107</v>
      </c>
      <c r="R418" t="s">
        <v>57</v>
      </c>
      <c r="S418" t="s">
        <v>82</v>
      </c>
    </row>
    <row r="419" spans="1:19" x14ac:dyDescent="0.25">
      <c r="A419" s="1">
        <v>44713</v>
      </c>
      <c r="B419" t="s">
        <v>19</v>
      </c>
      <c r="C419">
        <v>8510</v>
      </c>
      <c r="D419">
        <v>95</v>
      </c>
      <c r="E419">
        <v>67</v>
      </c>
      <c r="F419">
        <v>59</v>
      </c>
      <c r="G419">
        <v>57</v>
      </c>
      <c r="H419">
        <v>59</v>
      </c>
      <c r="I419">
        <v>43</v>
      </c>
      <c r="J419">
        <v>60</v>
      </c>
      <c r="K419">
        <v>35</v>
      </c>
      <c r="L419">
        <v>60</v>
      </c>
      <c r="M419">
        <v>75</v>
      </c>
      <c r="N419">
        <v>49</v>
      </c>
      <c r="O419">
        <v>48</v>
      </c>
      <c r="P419">
        <v>27</v>
      </c>
      <c r="Q419">
        <v>68</v>
      </c>
      <c r="R419" t="s">
        <v>37</v>
      </c>
      <c r="S419" t="s">
        <v>76</v>
      </c>
    </row>
    <row r="420" spans="1:19" x14ac:dyDescent="0.25">
      <c r="A420" s="1">
        <v>44713</v>
      </c>
      <c r="B420" t="s">
        <v>20</v>
      </c>
      <c r="C420">
        <v>14992</v>
      </c>
      <c r="D420">
        <v>207</v>
      </c>
      <c r="E420">
        <v>146</v>
      </c>
      <c r="F420">
        <v>155</v>
      </c>
      <c r="G420">
        <v>157</v>
      </c>
      <c r="H420">
        <v>150</v>
      </c>
      <c r="I420">
        <v>142</v>
      </c>
      <c r="J420">
        <v>152</v>
      </c>
      <c r="K420">
        <v>122</v>
      </c>
      <c r="L420">
        <v>85</v>
      </c>
      <c r="M420">
        <v>104</v>
      </c>
      <c r="N420">
        <v>127</v>
      </c>
      <c r="O420">
        <v>96</v>
      </c>
      <c r="P420">
        <v>41</v>
      </c>
      <c r="Q420">
        <v>166</v>
      </c>
      <c r="R420" t="s">
        <v>64</v>
      </c>
      <c r="S420" t="s">
        <v>84</v>
      </c>
    </row>
    <row r="421" spans="1:19" x14ac:dyDescent="0.25">
      <c r="A421" s="1">
        <v>44713</v>
      </c>
      <c r="B421" t="s">
        <v>21</v>
      </c>
      <c r="C421">
        <v>6377</v>
      </c>
      <c r="D421">
        <v>27</v>
      </c>
      <c r="E421">
        <v>23</v>
      </c>
      <c r="F421">
        <v>23</v>
      </c>
      <c r="G421">
        <v>22</v>
      </c>
      <c r="H421">
        <v>22</v>
      </c>
      <c r="I421">
        <v>21</v>
      </c>
      <c r="J421">
        <v>24</v>
      </c>
      <c r="K421">
        <v>17</v>
      </c>
      <c r="L421">
        <v>10</v>
      </c>
      <c r="M421">
        <v>21</v>
      </c>
      <c r="N421">
        <v>20</v>
      </c>
      <c r="O421">
        <v>19</v>
      </c>
      <c r="P421">
        <v>15</v>
      </c>
      <c r="Q421">
        <v>12</v>
      </c>
      <c r="R421" t="s">
        <v>74</v>
      </c>
      <c r="S421" t="s">
        <v>88</v>
      </c>
    </row>
    <row r="422" spans="1:19" x14ac:dyDescent="0.25">
      <c r="A422" s="1">
        <v>44713</v>
      </c>
      <c r="B422" t="s">
        <v>22</v>
      </c>
      <c r="C422">
        <v>4402</v>
      </c>
      <c r="D422">
        <v>29</v>
      </c>
      <c r="E422">
        <v>25</v>
      </c>
      <c r="F422">
        <v>28</v>
      </c>
      <c r="G422">
        <v>25</v>
      </c>
      <c r="H422">
        <v>26</v>
      </c>
      <c r="I422">
        <v>23</v>
      </c>
      <c r="J422">
        <v>23</v>
      </c>
      <c r="K422">
        <v>17</v>
      </c>
      <c r="L422">
        <v>12</v>
      </c>
      <c r="M422">
        <v>17</v>
      </c>
      <c r="N422">
        <v>12</v>
      </c>
      <c r="O422">
        <v>14</v>
      </c>
      <c r="P422">
        <v>9</v>
      </c>
      <c r="Q422">
        <v>20</v>
      </c>
      <c r="R422" t="s">
        <v>42</v>
      </c>
      <c r="S422" t="s">
        <v>76</v>
      </c>
    </row>
    <row r="423" spans="1:19" x14ac:dyDescent="0.25">
      <c r="A423" s="1">
        <v>44713</v>
      </c>
      <c r="B423" t="s">
        <v>23</v>
      </c>
      <c r="C423">
        <v>6899</v>
      </c>
      <c r="D423">
        <v>50</v>
      </c>
      <c r="E423">
        <v>29</v>
      </c>
      <c r="F423">
        <v>31</v>
      </c>
      <c r="G423">
        <v>32</v>
      </c>
      <c r="H423">
        <v>30</v>
      </c>
      <c r="I423">
        <v>26</v>
      </c>
      <c r="J423">
        <v>32</v>
      </c>
      <c r="K423">
        <v>17</v>
      </c>
      <c r="L423">
        <v>33</v>
      </c>
      <c r="M423">
        <v>12</v>
      </c>
      <c r="N423">
        <v>26</v>
      </c>
      <c r="O423">
        <v>27</v>
      </c>
      <c r="P423">
        <v>3</v>
      </c>
      <c r="Q423">
        <v>47</v>
      </c>
      <c r="R423" t="s">
        <v>55</v>
      </c>
      <c r="S423" t="s">
        <v>82</v>
      </c>
    </row>
    <row r="424" spans="1:19" x14ac:dyDescent="0.25">
      <c r="A424" s="1">
        <v>44713</v>
      </c>
      <c r="B424" t="s">
        <v>24</v>
      </c>
      <c r="C424">
        <v>3893</v>
      </c>
      <c r="D424">
        <v>47</v>
      </c>
      <c r="E424">
        <v>33</v>
      </c>
      <c r="F424">
        <v>38</v>
      </c>
      <c r="G424">
        <v>39</v>
      </c>
      <c r="H424">
        <v>40</v>
      </c>
      <c r="I424">
        <v>27</v>
      </c>
      <c r="J424">
        <v>32</v>
      </c>
      <c r="K424">
        <v>17</v>
      </c>
      <c r="L424">
        <v>30</v>
      </c>
      <c r="M424">
        <v>10</v>
      </c>
      <c r="N424">
        <v>14</v>
      </c>
      <c r="O424">
        <v>5</v>
      </c>
      <c r="P424">
        <v>1</v>
      </c>
      <c r="Q424">
        <v>46</v>
      </c>
      <c r="R424" t="s">
        <v>36</v>
      </c>
      <c r="S424" t="s">
        <v>76</v>
      </c>
    </row>
    <row r="425" spans="1:19" x14ac:dyDescent="0.25">
      <c r="A425" s="1">
        <v>44713</v>
      </c>
      <c r="B425" t="s">
        <v>25</v>
      </c>
      <c r="C425">
        <v>3863</v>
      </c>
      <c r="D425">
        <v>57</v>
      </c>
      <c r="E425">
        <v>51</v>
      </c>
      <c r="F425">
        <v>44</v>
      </c>
      <c r="G425">
        <v>48</v>
      </c>
      <c r="H425">
        <v>47</v>
      </c>
      <c r="I425">
        <v>41</v>
      </c>
      <c r="J425">
        <v>46</v>
      </c>
      <c r="K425">
        <v>36</v>
      </c>
      <c r="L425">
        <v>21</v>
      </c>
      <c r="M425">
        <v>46</v>
      </c>
      <c r="N425">
        <v>45</v>
      </c>
      <c r="O425">
        <v>45</v>
      </c>
      <c r="P425">
        <v>28</v>
      </c>
      <c r="Q425">
        <v>29</v>
      </c>
      <c r="R425" t="s">
        <v>62</v>
      </c>
      <c r="S425" t="s">
        <v>84</v>
      </c>
    </row>
    <row r="426" spans="1:19" x14ac:dyDescent="0.25">
      <c r="A426" s="1">
        <v>44713</v>
      </c>
      <c r="B426" t="s">
        <v>26</v>
      </c>
      <c r="C426">
        <v>3516</v>
      </c>
      <c r="D426">
        <v>32</v>
      </c>
      <c r="E426">
        <v>27</v>
      </c>
      <c r="F426">
        <v>31</v>
      </c>
      <c r="G426">
        <v>30</v>
      </c>
      <c r="H426">
        <v>29</v>
      </c>
      <c r="I426">
        <v>29</v>
      </c>
      <c r="J426">
        <v>29</v>
      </c>
      <c r="K426">
        <v>26</v>
      </c>
      <c r="L426">
        <v>6</v>
      </c>
      <c r="M426">
        <v>28</v>
      </c>
      <c r="N426">
        <v>24</v>
      </c>
      <c r="O426">
        <v>26</v>
      </c>
      <c r="P426">
        <v>19</v>
      </c>
      <c r="Q426">
        <v>13</v>
      </c>
      <c r="R426" t="s">
        <v>65</v>
      </c>
      <c r="S426" t="s">
        <v>84</v>
      </c>
    </row>
    <row r="427" spans="1:19" x14ac:dyDescent="0.25">
      <c r="A427" s="1">
        <v>44713</v>
      </c>
      <c r="B427" t="s">
        <v>27</v>
      </c>
      <c r="C427">
        <v>2823</v>
      </c>
      <c r="D427">
        <v>19</v>
      </c>
      <c r="E427">
        <v>10</v>
      </c>
      <c r="F427">
        <v>13</v>
      </c>
      <c r="G427">
        <v>13</v>
      </c>
      <c r="H427">
        <v>11</v>
      </c>
      <c r="I427">
        <v>8</v>
      </c>
      <c r="J427">
        <v>12</v>
      </c>
      <c r="K427">
        <v>4</v>
      </c>
      <c r="L427">
        <v>15</v>
      </c>
      <c r="M427">
        <v>4</v>
      </c>
      <c r="N427">
        <v>6</v>
      </c>
      <c r="O427">
        <v>5</v>
      </c>
      <c r="P427">
        <v>1</v>
      </c>
      <c r="Q427">
        <v>18</v>
      </c>
      <c r="R427" t="s">
        <v>67</v>
      </c>
      <c r="S427" t="s">
        <v>86</v>
      </c>
    </row>
    <row r="428" spans="1:19" x14ac:dyDescent="0.25">
      <c r="A428" s="1">
        <v>44713</v>
      </c>
      <c r="B428" t="s">
        <v>30</v>
      </c>
      <c r="C428">
        <v>3400</v>
      </c>
      <c r="D428">
        <v>13</v>
      </c>
      <c r="E428">
        <v>8</v>
      </c>
      <c r="F428">
        <v>10</v>
      </c>
      <c r="G428">
        <v>9</v>
      </c>
      <c r="H428">
        <v>7</v>
      </c>
      <c r="I428">
        <v>5</v>
      </c>
      <c r="J428">
        <v>6</v>
      </c>
      <c r="K428">
        <v>4</v>
      </c>
      <c r="L428">
        <v>9</v>
      </c>
      <c r="M428">
        <v>3</v>
      </c>
      <c r="N428">
        <v>5</v>
      </c>
      <c r="O428">
        <v>4</v>
      </c>
      <c r="P428">
        <v>2</v>
      </c>
      <c r="Q428">
        <v>11</v>
      </c>
      <c r="R428" t="s">
        <v>56</v>
      </c>
      <c r="S428" t="s">
        <v>82</v>
      </c>
    </row>
    <row r="429" spans="1:19" x14ac:dyDescent="0.25">
      <c r="A429" s="1">
        <v>44713</v>
      </c>
      <c r="B429" t="s">
        <v>28</v>
      </c>
      <c r="C429">
        <v>9368</v>
      </c>
      <c r="D429">
        <v>95</v>
      </c>
      <c r="E429">
        <v>60</v>
      </c>
      <c r="F429">
        <v>66</v>
      </c>
      <c r="G429">
        <v>68</v>
      </c>
      <c r="H429">
        <v>52</v>
      </c>
      <c r="I429">
        <v>54</v>
      </c>
      <c r="J429">
        <v>59</v>
      </c>
      <c r="K429">
        <v>34</v>
      </c>
      <c r="L429">
        <v>61</v>
      </c>
      <c r="M429">
        <v>50</v>
      </c>
      <c r="N429">
        <v>21</v>
      </c>
      <c r="O429">
        <v>22</v>
      </c>
      <c r="P429">
        <v>10</v>
      </c>
      <c r="Q429">
        <v>85</v>
      </c>
      <c r="R429" t="s">
        <v>46</v>
      </c>
      <c r="S429" t="s">
        <v>78</v>
      </c>
    </row>
    <row r="430" spans="1:19" x14ac:dyDescent="0.25">
      <c r="A430" s="1">
        <v>44713</v>
      </c>
      <c r="B430" t="s">
        <v>29</v>
      </c>
      <c r="C430">
        <v>6228</v>
      </c>
      <c r="D430">
        <v>80</v>
      </c>
      <c r="E430">
        <v>43</v>
      </c>
      <c r="F430">
        <v>45</v>
      </c>
      <c r="G430">
        <v>42</v>
      </c>
      <c r="H430">
        <v>39</v>
      </c>
      <c r="I430">
        <v>43</v>
      </c>
      <c r="J430">
        <v>46</v>
      </c>
      <c r="K430">
        <v>15</v>
      </c>
      <c r="L430">
        <v>65</v>
      </c>
      <c r="M430">
        <v>59</v>
      </c>
      <c r="N430">
        <v>22</v>
      </c>
      <c r="O430">
        <v>19</v>
      </c>
      <c r="P430">
        <v>8</v>
      </c>
      <c r="Q430">
        <v>72</v>
      </c>
      <c r="R430" t="s">
        <v>41</v>
      </c>
      <c r="S430" t="s">
        <v>76</v>
      </c>
    </row>
    <row r="431" spans="1:19" x14ac:dyDescent="0.25">
      <c r="A431" s="1">
        <v>44682</v>
      </c>
      <c r="B431" t="s">
        <v>35</v>
      </c>
      <c r="C431">
        <v>7718</v>
      </c>
      <c r="D431">
        <v>91</v>
      </c>
      <c r="E431">
        <v>62</v>
      </c>
      <c r="F431">
        <v>56</v>
      </c>
      <c r="G431">
        <v>53</v>
      </c>
      <c r="H431">
        <v>52</v>
      </c>
      <c r="I431">
        <v>42</v>
      </c>
      <c r="J431">
        <v>48</v>
      </c>
      <c r="K431">
        <v>30</v>
      </c>
      <c r="L431">
        <v>61</v>
      </c>
      <c r="M431">
        <v>35</v>
      </c>
      <c r="N431">
        <v>15</v>
      </c>
      <c r="O431">
        <v>13</v>
      </c>
      <c r="P431">
        <v>6</v>
      </c>
      <c r="Q431">
        <v>85</v>
      </c>
      <c r="R431" t="s">
        <v>213</v>
      </c>
      <c r="S431" t="s">
        <v>86</v>
      </c>
    </row>
    <row r="432" spans="1:19" x14ac:dyDescent="0.25">
      <c r="A432" s="1">
        <v>44682</v>
      </c>
      <c r="B432" t="s">
        <v>44</v>
      </c>
      <c r="C432">
        <v>15967</v>
      </c>
      <c r="R432" t="s">
        <v>45</v>
      </c>
      <c r="S432" t="s">
        <v>78</v>
      </c>
    </row>
    <row r="433" spans="1:19" x14ac:dyDescent="0.25">
      <c r="A433" s="1">
        <v>44682</v>
      </c>
      <c r="B433" t="s">
        <v>34</v>
      </c>
      <c r="C433">
        <v>9498</v>
      </c>
      <c r="D433">
        <v>61</v>
      </c>
      <c r="E433">
        <v>41</v>
      </c>
      <c r="F433">
        <v>37</v>
      </c>
      <c r="G433">
        <v>36</v>
      </c>
      <c r="H433">
        <v>42</v>
      </c>
      <c r="I433">
        <v>32</v>
      </c>
      <c r="J433">
        <v>37</v>
      </c>
      <c r="K433">
        <v>18</v>
      </c>
      <c r="L433">
        <v>43</v>
      </c>
      <c r="M433">
        <v>45</v>
      </c>
      <c r="N433">
        <v>12</v>
      </c>
      <c r="O433">
        <v>20</v>
      </c>
      <c r="P433">
        <v>9</v>
      </c>
      <c r="Q433">
        <v>52</v>
      </c>
      <c r="R433" t="s">
        <v>214</v>
      </c>
      <c r="S433" t="s">
        <v>76</v>
      </c>
    </row>
    <row r="434" spans="1:19" x14ac:dyDescent="0.25">
      <c r="A434" s="1">
        <v>44682</v>
      </c>
      <c r="B434" t="s">
        <v>2</v>
      </c>
      <c r="C434">
        <v>6860</v>
      </c>
      <c r="D434">
        <v>59</v>
      </c>
      <c r="E434">
        <v>28</v>
      </c>
      <c r="F434">
        <v>30</v>
      </c>
      <c r="G434">
        <v>33</v>
      </c>
      <c r="H434">
        <v>27</v>
      </c>
      <c r="I434">
        <v>25</v>
      </c>
      <c r="J434">
        <v>33</v>
      </c>
      <c r="K434">
        <v>12</v>
      </c>
      <c r="L434">
        <v>47</v>
      </c>
      <c r="M434">
        <v>25</v>
      </c>
      <c r="N434">
        <v>19</v>
      </c>
      <c r="O434">
        <v>16</v>
      </c>
      <c r="P434">
        <v>8</v>
      </c>
      <c r="Q434">
        <v>51</v>
      </c>
      <c r="R434" t="s">
        <v>71</v>
      </c>
      <c r="S434" t="s">
        <v>88</v>
      </c>
    </row>
    <row r="435" spans="1:19" x14ac:dyDescent="0.25">
      <c r="A435" s="1">
        <v>44682</v>
      </c>
      <c r="B435" t="s">
        <v>33</v>
      </c>
      <c r="C435">
        <v>9676</v>
      </c>
      <c r="D435">
        <v>160</v>
      </c>
      <c r="E435">
        <v>139</v>
      </c>
      <c r="F435">
        <v>147</v>
      </c>
      <c r="G435">
        <v>136</v>
      </c>
      <c r="H435">
        <v>143</v>
      </c>
      <c r="I435">
        <v>113</v>
      </c>
      <c r="J435">
        <v>137</v>
      </c>
      <c r="K435">
        <v>90</v>
      </c>
      <c r="L435">
        <v>70</v>
      </c>
      <c r="M435">
        <v>142</v>
      </c>
      <c r="N435">
        <v>127</v>
      </c>
      <c r="O435">
        <v>132</v>
      </c>
      <c r="P435">
        <v>76</v>
      </c>
      <c r="Q435">
        <v>84</v>
      </c>
      <c r="R435" t="s">
        <v>50</v>
      </c>
      <c r="S435" t="s">
        <v>80</v>
      </c>
    </row>
    <row r="436" spans="1:19" x14ac:dyDescent="0.25">
      <c r="A436" s="1">
        <v>44682</v>
      </c>
      <c r="B436" t="s">
        <v>59</v>
      </c>
      <c r="C436">
        <v>9971</v>
      </c>
      <c r="R436" t="s">
        <v>208</v>
      </c>
      <c r="S436" t="s">
        <v>82</v>
      </c>
    </row>
    <row r="437" spans="1:19" x14ac:dyDescent="0.25">
      <c r="A437" s="1">
        <v>44682</v>
      </c>
      <c r="B437" t="s">
        <v>43</v>
      </c>
      <c r="C437">
        <v>7189</v>
      </c>
      <c r="R437" t="s">
        <v>209</v>
      </c>
      <c r="S437" t="s">
        <v>76</v>
      </c>
    </row>
    <row r="438" spans="1:19" x14ac:dyDescent="0.25">
      <c r="A438" s="1">
        <v>44682</v>
      </c>
      <c r="B438" t="s">
        <v>3</v>
      </c>
      <c r="C438">
        <v>8154</v>
      </c>
      <c r="D438">
        <v>32</v>
      </c>
      <c r="E438">
        <v>21</v>
      </c>
      <c r="F438">
        <v>16</v>
      </c>
      <c r="G438">
        <v>20</v>
      </c>
      <c r="H438">
        <v>21</v>
      </c>
      <c r="I438">
        <v>18</v>
      </c>
      <c r="J438">
        <v>24</v>
      </c>
      <c r="K438">
        <v>10</v>
      </c>
      <c r="L438">
        <v>22</v>
      </c>
      <c r="M438">
        <v>25</v>
      </c>
      <c r="N438">
        <v>18</v>
      </c>
      <c r="O438">
        <v>15</v>
      </c>
      <c r="P438">
        <v>8</v>
      </c>
      <c r="Q438">
        <v>24</v>
      </c>
      <c r="R438" t="s">
        <v>207</v>
      </c>
      <c r="S438" t="s">
        <v>88</v>
      </c>
    </row>
    <row r="439" spans="1:19" x14ac:dyDescent="0.25">
      <c r="A439" s="1">
        <v>44682</v>
      </c>
      <c r="B439" t="s">
        <v>4</v>
      </c>
      <c r="C439">
        <v>14699</v>
      </c>
      <c r="D439">
        <v>183</v>
      </c>
      <c r="E439">
        <v>143</v>
      </c>
      <c r="F439">
        <v>135</v>
      </c>
      <c r="G439">
        <v>133</v>
      </c>
      <c r="H439">
        <v>133</v>
      </c>
      <c r="I439">
        <v>121</v>
      </c>
      <c r="J439">
        <v>135</v>
      </c>
      <c r="K439">
        <v>99</v>
      </c>
      <c r="L439">
        <v>84</v>
      </c>
      <c r="M439">
        <v>134</v>
      </c>
      <c r="N439">
        <v>109</v>
      </c>
      <c r="O439">
        <v>102</v>
      </c>
      <c r="P439">
        <v>67</v>
      </c>
      <c r="Q439">
        <v>116</v>
      </c>
      <c r="R439" t="s">
        <v>53</v>
      </c>
      <c r="S439" t="s">
        <v>82</v>
      </c>
    </row>
    <row r="440" spans="1:19" x14ac:dyDescent="0.25">
      <c r="A440" s="1">
        <v>44682</v>
      </c>
      <c r="B440" t="s">
        <v>5</v>
      </c>
      <c r="C440">
        <v>11052</v>
      </c>
      <c r="D440">
        <v>126</v>
      </c>
      <c r="E440">
        <v>110</v>
      </c>
      <c r="F440">
        <v>114</v>
      </c>
      <c r="G440">
        <v>115</v>
      </c>
      <c r="H440">
        <v>115</v>
      </c>
      <c r="I440">
        <v>89</v>
      </c>
      <c r="J440">
        <v>110</v>
      </c>
      <c r="K440">
        <v>75</v>
      </c>
      <c r="L440">
        <v>51</v>
      </c>
      <c r="M440">
        <v>100</v>
      </c>
      <c r="N440">
        <v>104</v>
      </c>
      <c r="O440">
        <v>105</v>
      </c>
      <c r="P440">
        <v>55</v>
      </c>
      <c r="Q440">
        <v>71</v>
      </c>
      <c r="R440" t="s">
        <v>51</v>
      </c>
      <c r="S440" t="s">
        <v>80</v>
      </c>
    </row>
    <row r="441" spans="1:19" x14ac:dyDescent="0.25">
      <c r="A441" s="1">
        <v>44682</v>
      </c>
      <c r="B441" t="s">
        <v>32</v>
      </c>
      <c r="C441">
        <v>10955</v>
      </c>
      <c r="D441">
        <v>116</v>
      </c>
      <c r="E441">
        <v>56</v>
      </c>
      <c r="F441">
        <v>54</v>
      </c>
      <c r="G441">
        <v>58</v>
      </c>
      <c r="H441">
        <v>43</v>
      </c>
      <c r="I441">
        <v>52</v>
      </c>
      <c r="J441">
        <v>56</v>
      </c>
      <c r="K441">
        <v>23</v>
      </c>
      <c r="L441">
        <v>93</v>
      </c>
      <c r="M441">
        <v>23</v>
      </c>
      <c r="N441">
        <v>16</v>
      </c>
      <c r="O441">
        <v>14</v>
      </c>
      <c r="P441">
        <v>0</v>
      </c>
      <c r="Q441">
        <v>116</v>
      </c>
      <c r="R441" t="s">
        <v>204</v>
      </c>
      <c r="S441" t="s">
        <v>82</v>
      </c>
    </row>
    <row r="442" spans="1:19" x14ac:dyDescent="0.25">
      <c r="A442" s="1">
        <v>44682</v>
      </c>
      <c r="B442" t="s">
        <v>6</v>
      </c>
      <c r="C442">
        <v>2028</v>
      </c>
      <c r="D442">
        <v>31</v>
      </c>
      <c r="E442">
        <v>26</v>
      </c>
      <c r="F442">
        <v>26</v>
      </c>
      <c r="G442">
        <v>26</v>
      </c>
      <c r="H442">
        <v>26</v>
      </c>
      <c r="I442">
        <v>25</v>
      </c>
      <c r="J442">
        <v>27</v>
      </c>
      <c r="K442">
        <v>23</v>
      </c>
      <c r="L442">
        <v>8</v>
      </c>
      <c r="M442">
        <v>21</v>
      </c>
      <c r="N442">
        <v>24</v>
      </c>
      <c r="O442">
        <v>25</v>
      </c>
      <c r="P442">
        <v>16</v>
      </c>
      <c r="Q442">
        <v>15</v>
      </c>
      <c r="R442" t="s">
        <v>61</v>
      </c>
      <c r="S442" t="s">
        <v>84</v>
      </c>
    </row>
    <row r="443" spans="1:19" x14ac:dyDescent="0.25">
      <c r="A443" s="1">
        <v>44682</v>
      </c>
      <c r="B443" t="s">
        <v>7</v>
      </c>
      <c r="C443">
        <v>16533</v>
      </c>
      <c r="D443">
        <v>182</v>
      </c>
      <c r="E443">
        <v>138</v>
      </c>
      <c r="F443">
        <v>146</v>
      </c>
      <c r="G443">
        <v>136</v>
      </c>
      <c r="H443">
        <v>140</v>
      </c>
      <c r="I443">
        <v>132</v>
      </c>
      <c r="J443">
        <v>149</v>
      </c>
      <c r="K443">
        <v>107</v>
      </c>
      <c r="L443">
        <v>75</v>
      </c>
      <c r="M443">
        <v>146</v>
      </c>
      <c r="N443">
        <v>130</v>
      </c>
      <c r="O443">
        <v>125</v>
      </c>
      <c r="P443">
        <v>100</v>
      </c>
      <c r="Q443">
        <v>82</v>
      </c>
      <c r="R443" t="s">
        <v>75</v>
      </c>
      <c r="S443" t="s">
        <v>88</v>
      </c>
    </row>
    <row r="444" spans="1:19" x14ac:dyDescent="0.25">
      <c r="A444" s="1">
        <v>44682</v>
      </c>
      <c r="B444" t="s">
        <v>8</v>
      </c>
      <c r="C444">
        <v>7139</v>
      </c>
      <c r="D444">
        <v>75</v>
      </c>
      <c r="E444">
        <v>66</v>
      </c>
      <c r="F444">
        <v>65</v>
      </c>
      <c r="G444">
        <v>63</v>
      </c>
      <c r="H444">
        <v>64</v>
      </c>
      <c r="I444">
        <v>57</v>
      </c>
      <c r="J444">
        <v>68</v>
      </c>
      <c r="K444">
        <v>47</v>
      </c>
      <c r="L444">
        <v>28</v>
      </c>
      <c r="M444">
        <v>66</v>
      </c>
      <c r="N444">
        <v>56</v>
      </c>
      <c r="O444">
        <v>53</v>
      </c>
      <c r="P444">
        <v>42</v>
      </c>
      <c r="Q444">
        <v>33</v>
      </c>
      <c r="R444" t="s">
        <v>73</v>
      </c>
      <c r="S444" t="s">
        <v>88</v>
      </c>
    </row>
    <row r="445" spans="1:19" x14ac:dyDescent="0.25">
      <c r="A445" s="1">
        <v>44682</v>
      </c>
      <c r="B445" t="s">
        <v>52</v>
      </c>
      <c r="C445">
        <v>15097</v>
      </c>
      <c r="R445" t="s">
        <v>210</v>
      </c>
      <c r="S445" t="s">
        <v>80</v>
      </c>
    </row>
    <row r="446" spans="1:19" x14ac:dyDescent="0.25">
      <c r="A446" s="1">
        <v>44682</v>
      </c>
      <c r="B446" t="s">
        <v>9</v>
      </c>
      <c r="C446">
        <v>6869</v>
      </c>
      <c r="D446">
        <v>59</v>
      </c>
      <c r="E446">
        <v>23</v>
      </c>
      <c r="F446">
        <v>28</v>
      </c>
      <c r="G446">
        <v>31</v>
      </c>
      <c r="H446">
        <v>19</v>
      </c>
      <c r="I446">
        <v>28</v>
      </c>
      <c r="J446">
        <v>36</v>
      </c>
      <c r="K446">
        <v>8</v>
      </c>
      <c r="L446">
        <v>51</v>
      </c>
      <c r="M446">
        <v>18</v>
      </c>
      <c r="N446">
        <v>4</v>
      </c>
      <c r="O446">
        <v>2</v>
      </c>
      <c r="P446">
        <v>1</v>
      </c>
      <c r="Q446">
        <v>58</v>
      </c>
      <c r="R446" t="s">
        <v>48</v>
      </c>
      <c r="S446" t="s">
        <v>78</v>
      </c>
    </row>
    <row r="447" spans="1:19" x14ac:dyDescent="0.25">
      <c r="A447" s="1">
        <v>44682</v>
      </c>
      <c r="B447" t="s">
        <v>10</v>
      </c>
      <c r="C447">
        <v>6264</v>
      </c>
      <c r="D447">
        <v>85</v>
      </c>
      <c r="E447">
        <v>43</v>
      </c>
      <c r="F447">
        <v>41</v>
      </c>
      <c r="G447">
        <v>44</v>
      </c>
      <c r="H447">
        <v>41</v>
      </c>
      <c r="I447">
        <v>37</v>
      </c>
      <c r="J447">
        <v>48</v>
      </c>
      <c r="K447">
        <v>24</v>
      </c>
      <c r="L447">
        <v>61</v>
      </c>
      <c r="M447">
        <v>69</v>
      </c>
      <c r="N447">
        <v>21</v>
      </c>
      <c r="O447">
        <v>9</v>
      </c>
      <c r="P447">
        <v>7</v>
      </c>
      <c r="Q447">
        <v>78</v>
      </c>
      <c r="R447" t="s">
        <v>69</v>
      </c>
      <c r="S447" t="s">
        <v>86</v>
      </c>
    </row>
    <row r="448" spans="1:19" x14ac:dyDescent="0.25">
      <c r="A448" s="1">
        <v>44682</v>
      </c>
      <c r="B448" t="s">
        <v>11</v>
      </c>
      <c r="C448">
        <v>5025</v>
      </c>
      <c r="D448">
        <v>53</v>
      </c>
      <c r="E448">
        <v>18</v>
      </c>
      <c r="F448">
        <v>21</v>
      </c>
      <c r="G448">
        <v>26</v>
      </c>
      <c r="H448">
        <v>8</v>
      </c>
      <c r="I448">
        <v>24</v>
      </c>
      <c r="J448">
        <v>26</v>
      </c>
      <c r="K448">
        <v>6</v>
      </c>
      <c r="L448">
        <v>47</v>
      </c>
      <c r="M448">
        <v>16</v>
      </c>
      <c r="N448">
        <v>2</v>
      </c>
      <c r="O448">
        <v>3</v>
      </c>
      <c r="P448">
        <v>2</v>
      </c>
      <c r="Q448">
        <v>51</v>
      </c>
      <c r="R448" t="s">
        <v>58</v>
      </c>
      <c r="S448" t="s">
        <v>82</v>
      </c>
    </row>
    <row r="449" spans="1:19" x14ac:dyDescent="0.25">
      <c r="A449" s="1">
        <v>44682</v>
      </c>
      <c r="B449" t="s">
        <v>12</v>
      </c>
      <c r="C449">
        <v>15569</v>
      </c>
      <c r="D449">
        <v>199</v>
      </c>
      <c r="E449">
        <v>158</v>
      </c>
      <c r="F449">
        <v>150</v>
      </c>
      <c r="G449">
        <v>149</v>
      </c>
      <c r="H449">
        <v>147</v>
      </c>
      <c r="I449">
        <v>117</v>
      </c>
      <c r="J449">
        <v>150</v>
      </c>
      <c r="K449">
        <v>94</v>
      </c>
      <c r="L449">
        <v>105</v>
      </c>
      <c r="M449">
        <v>106</v>
      </c>
      <c r="N449">
        <v>104</v>
      </c>
      <c r="O449">
        <v>132</v>
      </c>
      <c r="P449">
        <v>46</v>
      </c>
      <c r="Q449">
        <v>153</v>
      </c>
      <c r="R449" t="s">
        <v>66</v>
      </c>
      <c r="S449" t="s">
        <v>86</v>
      </c>
    </row>
    <row r="450" spans="1:19" x14ac:dyDescent="0.25">
      <c r="A450" s="1">
        <v>44682</v>
      </c>
      <c r="B450" t="s">
        <v>31</v>
      </c>
      <c r="C450">
        <v>8012</v>
      </c>
      <c r="D450">
        <v>48</v>
      </c>
      <c r="E450">
        <v>33</v>
      </c>
      <c r="F450">
        <v>36</v>
      </c>
      <c r="G450">
        <v>37</v>
      </c>
      <c r="H450">
        <v>34</v>
      </c>
      <c r="I450">
        <v>36</v>
      </c>
      <c r="J450">
        <v>43</v>
      </c>
      <c r="K450">
        <v>19</v>
      </c>
      <c r="L450">
        <v>29</v>
      </c>
      <c r="M450">
        <v>40</v>
      </c>
      <c r="N450">
        <v>20</v>
      </c>
      <c r="O450">
        <v>28</v>
      </c>
      <c r="P450">
        <v>11</v>
      </c>
      <c r="Q450">
        <v>37</v>
      </c>
      <c r="R450" t="s">
        <v>49</v>
      </c>
      <c r="S450" t="s">
        <v>78</v>
      </c>
    </row>
    <row r="451" spans="1:19" x14ac:dyDescent="0.25">
      <c r="A451" s="1">
        <v>44682</v>
      </c>
      <c r="B451" t="s">
        <v>13</v>
      </c>
      <c r="C451">
        <v>6471</v>
      </c>
      <c r="D451">
        <v>82</v>
      </c>
      <c r="E451">
        <v>58</v>
      </c>
      <c r="F451">
        <v>62</v>
      </c>
      <c r="G451">
        <v>60</v>
      </c>
      <c r="H451">
        <v>62</v>
      </c>
      <c r="I451">
        <v>49</v>
      </c>
      <c r="J451">
        <v>52</v>
      </c>
      <c r="K451">
        <v>33</v>
      </c>
      <c r="L451">
        <v>49</v>
      </c>
      <c r="M451">
        <v>60</v>
      </c>
      <c r="N451">
        <v>50</v>
      </c>
      <c r="O451">
        <v>55</v>
      </c>
      <c r="P451">
        <v>26</v>
      </c>
      <c r="Q451">
        <v>56</v>
      </c>
      <c r="R451" t="s">
        <v>60</v>
      </c>
      <c r="S451" t="s">
        <v>84</v>
      </c>
    </row>
    <row r="452" spans="1:19" x14ac:dyDescent="0.25">
      <c r="A452" s="1">
        <v>44682</v>
      </c>
      <c r="B452" t="s">
        <v>14</v>
      </c>
      <c r="C452">
        <v>5864</v>
      </c>
      <c r="D452">
        <v>82</v>
      </c>
      <c r="E452">
        <v>57</v>
      </c>
      <c r="F452">
        <v>63</v>
      </c>
      <c r="G452">
        <v>67</v>
      </c>
      <c r="H452">
        <v>64</v>
      </c>
      <c r="I452">
        <v>59</v>
      </c>
      <c r="J452">
        <v>62</v>
      </c>
      <c r="K452">
        <v>39</v>
      </c>
      <c r="L452">
        <v>43</v>
      </c>
      <c r="M452">
        <v>76</v>
      </c>
      <c r="N452">
        <v>32</v>
      </c>
      <c r="O452">
        <v>41</v>
      </c>
      <c r="P452">
        <v>19</v>
      </c>
      <c r="Q452">
        <v>63</v>
      </c>
      <c r="R452" t="s">
        <v>63</v>
      </c>
      <c r="S452" t="s">
        <v>84</v>
      </c>
    </row>
    <row r="453" spans="1:19" x14ac:dyDescent="0.25">
      <c r="A453" s="1">
        <v>44682</v>
      </c>
      <c r="B453" t="s">
        <v>15</v>
      </c>
      <c r="C453">
        <v>7073</v>
      </c>
      <c r="D453">
        <v>48</v>
      </c>
      <c r="E453">
        <v>23</v>
      </c>
      <c r="F453">
        <v>25</v>
      </c>
      <c r="G453">
        <v>22</v>
      </c>
      <c r="H453">
        <v>27</v>
      </c>
      <c r="I453">
        <v>19</v>
      </c>
      <c r="J453">
        <v>25</v>
      </c>
      <c r="K453">
        <v>8</v>
      </c>
      <c r="L453">
        <v>40</v>
      </c>
      <c r="M453">
        <v>29</v>
      </c>
      <c r="N453">
        <v>10</v>
      </c>
      <c r="O453">
        <v>13</v>
      </c>
      <c r="P453">
        <v>4</v>
      </c>
      <c r="Q453">
        <v>44</v>
      </c>
      <c r="R453" t="s">
        <v>40</v>
      </c>
      <c r="S453" t="s">
        <v>76</v>
      </c>
    </row>
    <row r="454" spans="1:19" x14ac:dyDescent="0.25">
      <c r="A454" s="1">
        <v>44682</v>
      </c>
      <c r="B454" t="s">
        <v>16</v>
      </c>
      <c r="C454">
        <v>13278</v>
      </c>
      <c r="D454">
        <v>198</v>
      </c>
      <c r="E454">
        <v>112</v>
      </c>
      <c r="F454">
        <v>114</v>
      </c>
      <c r="G454">
        <v>131</v>
      </c>
      <c r="H454">
        <v>85</v>
      </c>
      <c r="I454">
        <v>116</v>
      </c>
      <c r="J454">
        <v>113</v>
      </c>
      <c r="K454">
        <v>59</v>
      </c>
      <c r="L454">
        <v>139</v>
      </c>
      <c r="M454">
        <v>86</v>
      </c>
      <c r="N454">
        <v>30</v>
      </c>
      <c r="O454">
        <v>32</v>
      </c>
      <c r="P454">
        <v>12</v>
      </c>
      <c r="Q454">
        <v>186</v>
      </c>
      <c r="R454" t="s">
        <v>47</v>
      </c>
      <c r="S454" t="s">
        <v>78</v>
      </c>
    </row>
    <row r="455" spans="1:19" x14ac:dyDescent="0.25">
      <c r="A455" s="1">
        <v>44682</v>
      </c>
      <c r="B455" t="s">
        <v>38</v>
      </c>
      <c r="C455">
        <v>5138</v>
      </c>
      <c r="R455" t="s">
        <v>211</v>
      </c>
      <c r="S455" t="s">
        <v>76</v>
      </c>
    </row>
    <row r="456" spans="1:19" x14ac:dyDescent="0.25">
      <c r="A456" s="1">
        <v>44682</v>
      </c>
      <c r="B456" t="s">
        <v>17</v>
      </c>
      <c r="C456">
        <v>9162</v>
      </c>
      <c r="D456">
        <v>127</v>
      </c>
      <c r="E456">
        <v>81</v>
      </c>
      <c r="F456">
        <v>73</v>
      </c>
      <c r="G456">
        <v>77</v>
      </c>
      <c r="H456">
        <v>81</v>
      </c>
      <c r="I456">
        <v>70</v>
      </c>
      <c r="J456">
        <v>80</v>
      </c>
      <c r="K456">
        <v>34</v>
      </c>
      <c r="L456">
        <v>93</v>
      </c>
      <c r="M456">
        <v>97</v>
      </c>
      <c r="N456">
        <v>41</v>
      </c>
      <c r="O456">
        <v>46</v>
      </c>
      <c r="P456">
        <v>18</v>
      </c>
      <c r="Q456">
        <v>109</v>
      </c>
      <c r="R456" t="s">
        <v>70</v>
      </c>
      <c r="S456" t="s">
        <v>86</v>
      </c>
    </row>
    <row r="457" spans="1:19" x14ac:dyDescent="0.25">
      <c r="A457" s="1">
        <v>44682</v>
      </c>
      <c r="B457" t="s">
        <v>18</v>
      </c>
      <c r="C457">
        <v>8071</v>
      </c>
      <c r="D457">
        <v>113</v>
      </c>
      <c r="E457">
        <v>66</v>
      </c>
      <c r="F457">
        <v>65</v>
      </c>
      <c r="G457">
        <v>63</v>
      </c>
      <c r="H457">
        <v>65</v>
      </c>
      <c r="I457">
        <v>64</v>
      </c>
      <c r="J457">
        <v>68</v>
      </c>
      <c r="K457">
        <v>33</v>
      </c>
      <c r="L457">
        <v>80</v>
      </c>
      <c r="M457">
        <v>18</v>
      </c>
      <c r="N457">
        <v>17</v>
      </c>
      <c r="O457">
        <v>16</v>
      </c>
      <c r="P457">
        <v>8</v>
      </c>
      <c r="Q457">
        <v>105</v>
      </c>
      <c r="R457" t="s">
        <v>57</v>
      </c>
      <c r="S457" t="s">
        <v>82</v>
      </c>
    </row>
    <row r="458" spans="1:19" x14ac:dyDescent="0.25">
      <c r="A458" s="1">
        <v>44682</v>
      </c>
      <c r="B458" t="s">
        <v>19</v>
      </c>
      <c r="C458">
        <v>8491</v>
      </c>
      <c r="D458">
        <v>94</v>
      </c>
      <c r="E458">
        <v>65</v>
      </c>
      <c r="F458">
        <v>55</v>
      </c>
      <c r="G458">
        <v>54</v>
      </c>
      <c r="H458">
        <v>57</v>
      </c>
      <c r="I458">
        <v>42</v>
      </c>
      <c r="J458">
        <v>59</v>
      </c>
      <c r="K458">
        <v>34</v>
      </c>
      <c r="L458">
        <v>60</v>
      </c>
      <c r="M458">
        <v>72</v>
      </c>
      <c r="N458">
        <v>46</v>
      </c>
      <c r="O458">
        <v>44</v>
      </c>
      <c r="P458">
        <v>26</v>
      </c>
      <c r="Q458">
        <v>68</v>
      </c>
      <c r="R458" t="s">
        <v>37</v>
      </c>
      <c r="S458" t="s">
        <v>76</v>
      </c>
    </row>
    <row r="459" spans="1:19" x14ac:dyDescent="0.25">
      <c r="A459" s="1">
        <v>44682</v>
      </c>
      <c r="B459" t="s">
        <v>20</v>
      </c>
      <c r="C459">
        <v>14969</v>
      </c>
      <c r="D459">
        <v>208</v>
      </c>
      <c r="E459">
        <v>147</v>
      </c>
      <c r="F459">
        <v>156</v>
      </c>
      <c r="G459">
        <v>160</v>
      </c>
      <c r="H459">
        <v>150</v>
      </c>
      <c r="I459">
        <v>145</v>
      </c>
      <c r="J459">
        <v>155</v>
      </c>
      <c r="K459">
        <v>121</v>
      </c>
      <c r="L459">
        <v>87</v>
      </c>
      <c r="M459">
        <v>103</v>
      </c>
      <c r="N459">
        <v>126</v>
      </c>
      <c r="O459">
        <v>97</v>
      </c>
      <c r="P459">
        <v>40</v>
      </c>
      <c r="Q459">
        <v>168</v>
      </c>
      <c r="R459" t="s">
        <v>64</v>
      </c>
      <c r="S459" t="s">
        <v>84</v>
      </c>
    </row>
    <row r="460" spans="1:19" x14ac:dyDescent="0.25">
      <c r="A460" s="1">
        <v>44682</v>
      </c>
      <c r="B460" t="s">
        <v>21</v>
      </c>
      <c r="C460">
        <v>6356</v>
      </c>
      <c r="D460">
        <v>27</v>
      </c>
      <c r="E460">
        <v>24</v>
      </c>
      <c r="F460">
        <v>23</v>
      </c>
      <c r="G460">
        <v>19</v>
      </c>
      <c r="H460">
        <v>23</v>
      </c>
      <c r="I460">
        <v>21</v>
      </c>
      <c r="J460">
        <v>21</v>
      </c>
      <c r="K460">
        <v>16</v>
      </c>
      <c r="L460">
        <v>11</v>
      </c>
      <c r="M460">
        <v>21</v>
      </c>
      <c r="N460">
        <v>20</v>
      </c>
      <c r="O460">
        <v>20</v>
      </c>
      <c r="P460">
        <v>14</v>
      </c>
      <c r="Q460">
        <v>13</v>
      </c>
      <c r="R460" t="s">
        <v>74</v>
      </c>
      <c r="S460" t="s">
        <v>88</v>
      </c>
    </row>
    <row r="461" spans="1:19" x14ac:dyDescent="0.25">
      <c r="A461" s="1">
        <v>44682</v>
      </c>
      <c r="B461" t="s">
        <v>22</v>
      </c>
      <c r="C461">
        <v>4408</v>
      </c>
      <c r="D461">
        <v>28</v>
      </c>
      <c r="E461">
        <v>24</v>
      </c>
      <c r="F461">
        <v>26</v>
      </c>
      <c r="G461">
        <v>23</v>
      </c>
      <c r="H461">
        <v>25</v>
      </c>
      <c r="I461">
        <v>23</v>
      </c>
      <c r="J461">
        <v>22</v>
      </c>
      <c r="K461">
        <v>17</v>
      </c>
      <c r="L461">
        <v>11</v>
      </c>
      <c r="M461">
        <v>16</v>
      </c>
      <c r="N461">
        <v>12</v>
      </c>
      <c r="O461">
        <v>13</v>
      </c>
      <c r="P461">
        <v>8</v>
      </c>
      <c r="Q461">
        <v>20</v>
      </c>
      <c r="R461" t="s">
        <v>42</v>
      </c>
      <c r="S461" t="s">
        <v>76</v>
      </c>
    </row>
    <row r="462" spans="1:19" x14ac:dyDescent="0.25">
      <c r="A462" s="1">
        <v>44682</v>
      </c>
      <c r="B462" t="s">
        <v>23</v>
      </c>
      <c r="C462">
        <v>6864</v>
      </c>
      <c r="D462">
        <v>50</v>
      </c>
      <c r="E462">
        <v>28</v>
      </c>
      <c r="F462">
        <v>23</v>
      </c>
      <c r="G462">
        <v>32</v>
      </c>
      <c r="H462">
        <v>22</v>
      </c>
      <c r="I462">
        <v>26</v>
      </c>
      <c r="J462">
        <v>30</v>
      </c>
      <c r="K462">
        <v>12</v>
      </c>
      <c r="L462">
        <v>38</v>
      </c>
      <c r="M462">
        <v>11</v>
      </c>
      <c r="N462">
        <v>18</v>
      </c>
      <c r="O462">
        <v>20</v>
      </c>
      <c r="P462">
        <v>2</v>
      </c>
      <c r="Q462">
        <v>48</v>
      </c>
      <c r="R462" t="s">
        <v>55</v>
      </c>
      <c r="S462" t="s">
        <v>82</v>
      </c>
    </row>
    <row r="463" spans="1:19" x14ac:dyDescent="0.25">
      <c r="A463" s="1">
        <v>44682</v>
      </c>
      <c r="B463" t="s">
        <v>24</v>
      </c>
      <c r="C463">
        <v>3880</v>
      </c>
      <c r="D463">
        <v>48</v>
      </c>
      <c r="E463">
        <v>32</v>
      </c>
      <c r="F463">
        <v>36</v>
      </c>
      <c r="G463">
        <v>39</v>
      </c>
      <c r="H463">
        <v>41</v>
      </c>
      <c r="I463">
        <v>29</v>
      </c>
      <c r="J463">
        <v>34</v>
      </c>
      <c r="K463">
        <v>18</v>
      </c>
      <c r="L463">
        <v>30</v>
      </c>
      <c r="M463">
        <v>10</v>
      </c>
      <c r="N463">
        <v>15</v>
      </c>
      <c r="O463">
        <v>5</v>
      </c>
      <c r="P463">
        <v>1</v>
      </c>
      <c r="Q463">
        <v>47</v>
      </c>
      <c r="R463" t="s">
        <v>36</v>
      </c>
      <c r="S463" t="s">
        <v>76</v>
      </c>
    </row>
    <row r="464" spans="1:19" x14ac:dyDescent="0.25">
      <c r="A464" s="1">
        <v>44682</v>
      </c>
      <c r="B464" t="s">
        <v>25</v>
      </c>
      <c r="C464">
        <v>3858</v>
      </c>
      <c r="D464">
        <v>58</v>
      </c>
      <c r="E464">
        <v>51</v>
      </c>
      <c r="F464">
        <v>43</v>
      </c>
      <c r="G464">
        <v>49</v>
      </c>
      <c r="H464">
        <v>47</v>
      </c>
      <c r="I464">
        <v>41</v>
      </c>
      <c r="J464">
        <v>46</v>
      </c>
      <c r="K464">
        <v>35</v>
      </c>
      <c r="L464">
        <v>23</v>
      </c>
      <c r="M464">
        <v>47</v>
      </c>
      <c r="N464">
        <v>45</v>
      </c>
      <c r="O464">
        <v>45</v>
      </c>
      <c r="P464">
        <v>29</v>
      </c>
      <c r="Q464">
        <v>29</v>
      </c>
      <c r="R464" t="s">
        <v>62</v>
      </c>
      <c r="S464" t="s">
        <v>84</v>
      </c>
    </row>
    <row r="465" spans="1:19" x14ac:dyDescent="0.25">
      <c r="A465" s="1">
        <v>44682</v>
      </c>
      <c r="B465" t="s">
        <v>26</v>
      </c>
      <c r="C465">
        <v>3513</v>
      </c>
      <c r="D465">
        <v>32</v>
      </c>
      <c r="E465">
        <v>28</v>
      </c>
      <c r="F465">
        <v>31</v>
      </c>
      <c r="G465">
        <v>30</v>
      </c>
      <c r="H465">
        <v>30</v>
      </c>
      <c r="I465">
        <v>30</v>
      </c>
      <c r="J465">
        <v>30</v>
      </c>
      <c r="K465">
        <v>27</v>
      </c>
      <c r="L465">
        <v>5</v>
      </c>
      <c r="M465">
        <v>29</v>
      </c>
      <c r="N465">
        <v>25</v>
      </c>
      <c r="O465">
        <v>28</v>
      </c>
      <c r="P465">
        <v>21</v>
      </c>
      <c r="Q465">
        <v>11</v>
      </c>
      <c r="R465" t="s">
        <v>65</v>
      </c>
      <c r="S465" t="s">
        <v>84</v>
      </c>
    </row>
    <row r="466" spans="1:19" x14ac:dyDescent="0.25">
      <c r="A466" s="1">
        <v>44682</v>
      </c>
      <c r="B466" t="s">
        <v>27</v>
      </c>
      <c r="C466">
        <v>2793</v>
      </c>
      <c r="D466">
        <v>19</v>
      </c>
      <c r="E466">
        <v>12</v>
      </c>
      <c r="F466">
        <v>14</v>
      </c>
      <c r="G466">
        <v>14</v>
      </c>
      <c r="H466">
        <v>13</v>
      </c>
      <c r="I466">
        <v>9</v>
      </c>
      <c r="J466">
        <v>13</v>
      </c>
      <c r="K466">
        <v>6</v>
      </c>
      <c r="L466">
        <v>13</v>
      </c>
      <c r="M466">
        <v>6</v>
      </c>
      <c r="N466">
        <v>9</v>
      </c>
      <c r="O466">
        <v>8</v>
      </c>
      <c r="P466">
        <v>3</v>
      </c>
      <c r="Q466">
        <v>16</v>
      </c>
      <c r="R466" t="s">
        <v>67</v>
      </c>
      <c r="S466" t="s">
        <v>86</v>
      </c>
    </row>
    <row r="467" spans="1:19" x14ac:dyDescent="0.25">
      <c r="A467" s="1">
        <v>44682</v>
      </c>
      <c r="B467" t="s">
        <v>30</v>
      </c>
      <c r="C467">
        <v>3391</v>
      </c>
      <c r="D467">
        <v>12</v>
      </c>
      <c r="E467">
        <v>7</v>
      </c>
      <c r="F467">
        <v>8</v>
      </c>
      <c r="G467">
        <v>8</v>
      </c>
      <c r="H467">
        <v>5</v>
      </c>
      <c r="I467">
        <v>5</v>
      </c>
      <c r="J467">
        <v>6</v>
      </c>
      <c r="K467">
        <v>4</v>
      </c>
      <c r="L467">
        <v>8</v>
      </c>
      <c r="M467">
        <v>3</v>
      </c>
      <c r="N467">
        <v>5</v>
      </c>
      <c r="O467">
        <v>4</v>
      </c>
      <c r="P467">
        <v>2</v>
      </c>
      <c r="Q467">
        <v>10</v>
      </c>
      <c r="R467" t="s">
        <v>56</v>
      </c>
      <c r="S467" t="s">
        <v>82</v>
      </c>
    </row>
    <row r="468" spans="1:19" x14ac:dyDescent="0.25">
      <c r="A468" s="1">
        <v>44682</v>
      </c>
      <c r="B468" t="s">
        <v>28</v>
      </c>
      <c r="C468">
        <v>9243</v>
      </c>
      <c r="D468">
        <v>95</v>
      </c>
      <c r="E468">
        <v>62</v>
      </c>
      <c r="F468">
        <v>68</v>
      </c>
      <c r="G468">
        <v>66</v>
      </c>
      <c r="H468">
        <v>52</v>
      </c>
      <c r="I468">
        <v>55</v>
      </c>
      <c r="J468">
        <v>60</v>
      </c>
      <c r="K468">
        <v>35</v>
      </c>
      <c r="L468">
        <v>60</v>
      </c>
      <c r="M468">
        <v>53</v>
      </c>
      <c r="N468">
        <v>22</v>
      </c>
      <c r="O468">
        <v>23</v>
      </c>
      <c r="P468">
        <v>10</v>
      </c>
      <c r="Q468">
        <v>85</v>
      </c>
      <c r="R468" t="s">
        <v>46</v>
      </c>
      <c r="S468" t="s">
        <v>78</v>
      </c>
    </row>
    <row r="469" spans="1:19" x14ac:dyDescent="0.25">
      <c r="A469" s="1">
        <v>44682</v>
      </c>
      <c r="B469" t="s">
        <v>29</v>
      </c>
      <c r="C469">
        <v>6239</v>
      </c>
      <c r="D469">
        <v>80</v>
      </c>
      <c r="E469">
        <v>42</v>
      </c>
      <c r="F469">
        <v>41</v>
      </c>
      <c r="G469">
        <v>39</v>
      </c>
      <c r="H469">
        <v>38</v>
      </c>
      <c r="I469">
        <v>42</v>
      </c>
      <c r="J469">
        <v>45</v>
      </c>
      <c r="K469">
        <v>18</v>
      </c>
      <c r="L469">
        <v>62</v>
      </c>
      <c r="M469">
        <v>59</v>
      </c>
      <c r="N469">
        <v>22</v>
      </c>
      <c r="O469">
        <v>18</v>
      </c>
      <c r="P469">
        <v>11</v>
      </c>
      <c r="Q469">
        <v>69</v>
      </c>
      <c r="R469" t="s">
        <v>41</v>
      </c>
      <c r="S469" t="s">
        <v>76</v>
      </c>
    </row>
    <row r="470" spans="1:19" x14ac:dyDescent="0.25">
      <c r="A470" s="1">
        <v>44652</v>
      </c>
      <c r="B470" t="s">
        <v>35</v>
      </c>
      <c r="C470">
        <v>7727</v>
      </c>
      <c r="D470">
        <v>90</v>
      </c>
      <c r="E470">
        <v>63</v>
      </c>
      <c r="F470">
        <v>55</v>
      </c>
      <c r="G470">
        <v>53</v>
      </c>
      <c r="H470">
        <v>50</v>
      </c>
      <c r="I470">
        <v>39</v>
      </c>
      <c r="J470">
        <v>45</v>
      </c>
      <c r="K470">
        <v>26</v>
      </c>
      <c r="L470">
        <v>64</v>
      </c>
      <c r="M470">
        <v>34</v>
      </c>
      <c r="N470">
        <v>14</v>
      </c>
      <c r="O470">
        <v>13</v>
      </c>
      <c r="P470">
        <v>5</v>
      </c>
      <c r="Q470">
        <v>85</v>
      </c>
      <c r="R470" t="s">
        <v>213</v>
      </c>
      <c r="S470" t="s">
        <v>86</v>
      </c>
    </row>
    <row r="471" spans="1:19" x14ac:dyDescent="0.25">
      <c r="A471" s="1">
        <v>44652</v>
      </c>
      <c r="B471" t="s">
        <v>44</v>
      </c>
      <c r="F471">
        <v>39</v>
      </c>
      <c r="R471" t="s">
        <v>45</v>
      </c>
      <c r="S471" t="s">
        <v>78</v>
      </c>
    </row>
    <row r="472" spans="1:19" x14ac:dyDescent="0.25">
      <c r="A472" s="1">
        <v>44652</v>
      </c>
      <c r="B472" t="s">
        <v>34</v>
      </c>
      <c r="C472">
        <v>9502</v>
      </c>
      <c r="D472">
        <v>61</v>
      </c>
      <c r="E472">
        <v>43</v>
      </c>
      <c r="F472">
        <v>37</v>
      </c>
      <c r="G472">
        <v>39</v>
      </c>
      <c r="H472">
        <v>43</v>
      </c>
      <c r="I472">
        <v>30</v>
      </c>
      <c r="J472">
        <v>37</v>
      </c>
      <c r="K472">
        <v>16</v>
      </c>
      <c r="L472">
        <v>45</v>
      </c>
      <c r="M472">
        <v>46</v>
      </c>
      <c r="N472">
        <v>13</v>
      </c>
      <c r="O472">
        <v>20</v>
      </c>
      <c r="P472">
        <v>9</v>
      </c>
      <c r="Q472">
        <v>52</v>
      </c>
      <c r="R472" t="s">
        <v>214</v>
      </c>
      <c r="S472" t="s">
        <v>76</v>
      </c>
    </row>
    <row r="473" spans="1:19" x14ac:dyDescent="0.25">
      <c r="A473" s="1">
        <v>44652</v>
      </c>
      <c r="B473" t="s">
        <v>2</v>
      </c>
      <c r="C473">
        <v>6812</v>
      </c>
      <c r="D473">
        <v>60</v>
      </c>
      <c r="E473">
        <v>36</v>
      </c>
      <c r="F473">
        <v>34</v>
      </c>
      <c r="G473">
        <v>37</v>
      </c>
      <c r="H473">
        <v>30</v>
      </c>
      <c r="I473">
        <v>26</v>
      </c>
      <c r="J473">
        <v>35</v>
      </c>
      <c r="K473">
        <v>13</v>
      </c>
      <c r="L473">
        <v>47</v>
      </c>
      <c r="M473">
        <v>29</v>
      </c>
      <c r="N473">
        <v>22</v>
      </c>
      <c r="O473">
        <v>19</v>
      </c>
      <c r="P473">
        <v>8</v>
      </c>
      <c r="Q473">
        <v>52</v>
      </c>
      <c r="R473" t="s">
        <v>71</v>
      </c>
      <c r="S473" t="s">
        <v>88</v>
      </c>
    </row>
    <row r="474" spans="1:19" x14ac:dyDescent="0.25">
      <c r="A474" s="1">
        <v>44652</v>
      </c>
      <c r="B474" t="s">
        <v>33</v>
      </c>
      <c r="C474">
        <v>9696</v>
      </c>
      <c r="D474">
        <v>164</v>
      </c>
      <c r="E474">
        <v>139</v>
      </c>
      <c r="F474">
        <v>148</v>
      </c>
      <c r="G474">
        <v>138</v>
      </c>
      <c r="H474">
        <v>145</v>
      </c>
      <c r="I474">
        <v>120</v>
      </c>
      <c r="J474">
        <v>144</v>
      </c>
      <c r="K474">
        <v>94</v>
      </c>
      <c r="L474">
        <v>70</v>
      </c>
      <c r="M474">
        <v>143</v>
      </c>
      <c r="N474">
        <v>125</v>
      </c>
      <c r="O474">
        <v>130</v>
      </c>
      <c r="P474">
        <v>75</v>
      </c>
      <c r="Q474">
        <v>89</v>
      </c>
      <c r="R474" t="s">
        <v>50</v>
      </c>
      <c r="S474" t="s">
        <v>80</v>
      </c>
    </row>
    <row r="475" spans="1:19" x14ac:dyDescent="0.25">
      <c r="A475" s="1">
        <v>44652</v>
      </c>
      <c r="B475" t="s">
        <v>59</v>
      </c>
      <c r="F475">
        <v>77</v>
      </c>
      <c r="R475" t="s">
        <v>208</v>
      </c>
      <c r="S475" t="s">
        <v>82</v>
      </c>
    </row>
    <row r="476" spans="1:19" x14ac:dyDescent="0.25">
      <c r="A476" s="1">
        <v>44652</v>
      </c>
      <c r="B476" t="s">
        <v>43</v>
      </c>
      <c r="F476">
        <v>54</v>
      </c>
      <c r="R476" t="s">
        <v>209</v>
      </c>
      <c r="S476" t="s">
        <v>76</v>
      </c>
    </row>
    <row r="477" spans="1:19" x14ac:dyDescent="0.25">
      <c r="A477" s="1">
        <v>44652</v>
      </c>
      <c r="B477" t="s">
        <v>3</v>
      </c>
      <c r="C477">
        <v>8160</v>
      </c>
      <c r="D477">
        <v>32</v>
      </c>
      <c r="E477">
        <v>27</v>
      </c>
      <c r="F477">
        <v>25</v>
      </c>
      <c r="G477">
        <v>26</v>
      </c>
      <c r="H477">
        <v>27</v>
      </c>
      <c r="I477">
        <v>21</v>
      </c>
      <c r="J477">
        <v>27</v>
      </c>
      <c r="K477">
        <v>17</v>
      </c>
      <c r="L477">
        <v>15</v>
      </c>
      <c r="M477">
        <v>27</v>
      </c>
      <c r="N477">
        <v>24</v>
      </c>
      <c r="O477">
        <v>24</v>
      </c>
      <c r="P477">
        <v>15</v>
      </c>
      <c r="Q477">
        <v>17</v>
      </c>
      <c r="R477" t="s">
        <v>207</v>
      </c>
      <c r="S477" t="s">
        <v>88</v>
      </c>
    </row>
    <row r="478" spans="1:19" x14ac:dyDescent="0.25">
      <c r="A478" s="1">
        <v>44652</v>
      </c>
      <c r="B478" t="s">
        <v>4</v>
      </c>
      <c r="C478">
        <v>14732</v>
      </c>
      <c r="D478">
        <v>184</v>
      </c>
      <c r="E478">
        <v>143</v>
      </c>
      <c r="F478">
        <v>136</v>
      </c>
      <c r="G478">
        <v>134</v>
      </c>
      <c r="H478">
        <v>135</v>
      </c>
      <c r="I478">
        <v>130</v>
      </c>
      <c r="J478">
        <v>143</v>
      </c>
      <c r="K478">
        <v>108</v>
      </c>
      <c r="L478">
        <v>76</v>
      </c>
      <c r="M478">
        <v>140</v>
      </c>
      <c r="N478">
        <v>108</v>
      </c>
      <c r="O478">
        <v>100</v>
      </c>
      <c r="P478">
        <v>72</v>
      </c>
      <c r="Q478">
        <v>112</v>
      </c>
      <c r="R478" t="s">
        <v>53</v>
      </c>
      <c r="S478" t="s">
        <v>82</v>
      </c>
    </row>
    <row r="479" spans="1:19" x14ac:dyDescent="0.25">
      <c r="A479" s="1">
        <v>44652</v>
      </c>
      <c r="B479" t="s">
        <v>5</v>
      </c>
      <c r="C479">
        <v>11103</v>
      </c>
      <c r="D479">
        <v>126</v>
      </c>
      <c r="E479">
        <v>118</v>
      </c>
      <c r="F479">
        <v>120</v>
      </c>
      <c r="G479">
        <v>119</v>
      </c>
      <c r="H479">
        <v>122</v>
      </c>
      <c r="I479">
        <v>92</v>
      </c>
      <c r="J479">
        <v>110</v>
      </c>
      <c r="K479">
        <v>82</v>
      </c>
      <c r="L479">
        <v>44</v>
      </c>
      <c r="M479">
        <v>102</v>
      </c>
      <c r="N479">
        <v>111</v>
      </c>
      <c r="O479">
        <v>111</v>
      </c>
      <c r="P479">
        <v>62</v>
      </c>
      <c r="Q479">
        <v>64</v>
      </c>
      <c r="R479" t="s">
        <v>51</v>
      </c>
      <c r="S479" t="s">
        <v>80</v>
      </c>
    </row>
    <row r="480" spans="1:19" x14ac:dyDescent="0.25">
      <c r="A480" s="1">
        <v>44652</v>
      </c>
      <c r="B480" t="s">
        <v>32</v>
      </c>
      <c r="C480">
        <v>10801</v>
      </c>
      <c r="D480">
        <v>114</v>
      </c>
      <c r="E480">
        <v>59</v>
      </c>
      <c r="F480">
        <v>58</v>
      </c>
      <c r="G480">
        <v>63</v>
      </c>
      <c r="H480">
        <v>43</v>
      </c>
      <c r="I480">
        <v>53</v>
      </c>
      <c r="J480">
        <v>57</v>
      </c>
      <c r="K480">
        <v>22</v>
      </c>
      <c r="L480">
        <v>92</v>
      </c>
      <c r="M480">
        <v>24</v>
      </c>
      <c r="N480">
        <v>16</v>
      </c>
      <c r="O480">
        <v>15</v>
      </c>
      <c r="P480">
        <v>0</v>
      </c>
      <c r="Q480">
        <v>114</v>
      </c>
      <c r="R480" t="s">
        <v>204</v>
      </c>
      <c r="S480" t="s">
        <v>82</v>
      </c>
    </row>
    <row r="481" spans="1:19" x14ac:dyDescent="0.25">
      <c r="A481" s="1">
        <v>44652</v>
      </c>
      <c r="B481" t="s">
        <v>6</v>
      </c>
      <c r="C481">
        <v>2025</v>
      </c>
      <c r="D481">
        <v>31</v>
      </c>
      <c r="E481">
        <v>28</v>
      </c>
      <c r="F481">
        <v>27</v>
      </c>
      <c r="G481">
        <v>27</v>
      </c>
      <c r="H481">
        <v>28</v>
      </c>
      <c r="I481">
        <v>27</v>
      </c>
      <c r="J481">
        <v>28</v>
      </c>
      <c r="K481">
        <v>25</v>
      </c>
      <c r="L481">
        <v>6</v>
      </c>
      <c r="M481">
        <v>21</v>
      </c>
      <c r="N481">
        <v>25</v>
      </c>
      <c r="O481">
        <v>26</v>
      </c>
      <c r="P481">
        <v>17</v>
      </c>
      <c r="Q481">
        <v>14</v>
      </c>
      <c r="R481" t="s">
        <v>61</v>
      </c>
      <c r="S481" t="s">
        <v>84</v>
      </c>
    </row>
    <row r="482" spans="1:19" x14ac:dyDescent="0.25">
      <c r="A482" s="1">
        <v>44652</v>
      </c>
      <c r="B482" t="s">
        <v>7</v>
      </c>
      <c r="C482">
        <v>16560</v>
      </c>
      <c r="D482">
        <v>177</v>
      </c>
      <c r="E482">
        <v>135</v>
      </c>
      <c r="F482">
        <v>149</v>
      </c>
      <c r="G482">
        <v>141</v>
      </c>
      <c r="H482">
        <v>141</v>
      </c>
      <c r="I482">
        <v>132</v>
      </c>
      <c r="J482">
        <v>148</v>
      </c>
      <c r="K482">
        <v>111</v>
      </c>
      <c r="L482">
        <v>66</v>
      </c>
      <c r="M482">
        <v>142</v>
      </c>
      <c r="N482">
        <v>132</v>
      </c>
      <c r="O482">
        <v>127</v>
      </c>
      <c r="P482">
        <v>102</v>
      </c>
      <c r="Q482">
        <v>75</v>
      </c>
      <c r="R482" t="s">
        <v>75</v>
      </c>
      <c r="S482" t="s">
        <v>88</v>
      </c>
    </row>
    <row r="483" spans="1:19" x14ac:dyDescent="0.25">
      <c r="A483" s="1">
        <v>44652</v>
      </c>
      <c r="B483" t="s">
        <v>8</v>
      </c>
      <c r="C483">
        <v>7155</v>
      </c>
      <c r="D483">
        <v>75</v>
      </c>
      <c r="E483">
        <v>68</v>
      </c>
      <c r="F483">
        <v>64</v>
      </c>
      <c r="G483">
        <v>63</v>
      </c>
      <c r="H483">
        <v>66</v>
      </c>
      <c r="I483">
        <v>55</v>
      </c>
      <c r="J483">
        <v>66</v>
      </c>
      <c r="K483">
        <v>48</v>
      </c>
      <c r="L483">
        <v>27</v>
      </c>
      <c r="M483">
        <v>64</v>
      </c>
      <c r="N483">
        <v>56</v>
      </c>
      <c r="O483">
        <v>53</v>
      </c>
      <c r="P483">
        <v>42</v>
      </c>
      <c r="Q483">
        <v>33</v>
      </c>
      <c r="R483" t="s">
        <v>73</v>
      </c>
      <c r="S483" t="s">
        <v>88</v>
      </c>
    </row>
    <row r="484" spans="1:19" x14ac:dyDescent="0.25">
      <c r="A484" s="1">
        <v>44652</v>
      </c>
      <c r="B484" t="s">
        <v>52</v>
      </c>
      <c r="F484">
        <v>119</v>
      </c>
      <c r="R484" t="s">
        <v>210</v>
      </c>
      <c r="S484" t="s">
        <v>80</v>
      </c>
    </row>
    <row r="485" spans="1:19" x14ac:dyDescent="0.25">
      <c r="A485" s="1">
        <v>44652</v>
      </c>
      <c r="B485" t="s">
        <v>9</v>
      </c>
      <c r="C485">
        <v>6869</v>
      </c>
      <c r="D485">
        <v>60</v>
      </c>
      <c r="E485">
        <v>23</v>
      </c>
      <c r="F485">
        <v>27</v>
      </c>
      <c r="G485">
        <v>30</v>
      </c>
      <c r="H485">
        <v>20</v>
      </c>
      <c r="I485">
        <v>28</v>
      </c>
      <c r="J485">
        <v>36</v>
      </c>
      <c r="K485">
        <v>9</v>
      </c>
      <c r="L485">
        <v>51</v>
      </c>
      <c r="M485">
        <v>16</v>
      </c>
      <c r="N485">
        <v>4</v>
      </c>
      <c r="O485">
        <v>2</v>
      </c>
      <c r="P485">
        <v>1</v>
      </c>
      <c r="Q485">
        <v>59</v>
      </c>
      <c r="R485" t="s">
        <v>48</v>
      </c>
      <c r="S485" t="s">
        <v>78</v>
      </c>
    </row>
    <row r="486" spans="1:19" x14ac:dyDescent="0.25">
      <c r="A486" s="1">
        <v>44652</v>
      </c>
      <c r="B486" t="s">
        <v>10</v>
      </c>
      <c r="C486">
        <v>6237</v>
      </c>
      <c r="D486">
        <v>84</v>
      </c>
      <c r="E486">
        <v>43</v>
      </c>
      <c r="F486">
        <v>41</v>
      </c>
      <c r="G486">
        <v>44</v>
      </c>
      <c r="H486">
        <v>40</v>
      </c>
      <c r="I486">
        <v>35</v>
      </c>
      <c r="J486">
        <v>47</v>
      </c>
      <c r="K486">
        <v>23</v>
      </c>
      <c r="L486">
        <v>61</v>
      </c>
      <c r="M486">
        <v>68</v>
      </c>
      <c r="N486">
        <v>21</v>
      </c>
      <c r="O486">
        <v>9</v>
      </c>
      <c r="P486">
        <v>6</v>
      </c>
      <c r="Q486">
        <v>78</v>
      </c>
      <c r="R486" t="s">
        <v>69</v>
      </c>
      <c r="S486" t="s">
        <v>86</v>
      </c>
    </row>
    <row r="487" spans="1:19" x14ac:dyDescent="0.25">
      <c r="A487" s="1">
        <v>44652</v>
      </c>
      <c r="B487" t="s">
        <v>11</v>
      </c>
      <c r="C487">
        <v>5027</v>
      </c>
      <c r="D487">
        <v>53</v>
      </c>
      <c r="E487">
        <v>17</v>
      </c>
      <c r="F487">
        <v>22</v>
      </c>
      <c r="G487">
        <v>27</v>
      </c>
      <c r="H487">
        <v>7</v>
      </c>
      <c r="I487">
        <v>25</v>
      </c>
      <c r="J487">
        <v>27</v>
      </c>
      <c r="K487">
        <v>6</v>
      </c>
      <c r="L487">
        <v>47</v>
      </c>
      <c r="M487">
        <v>17</v>
      </c>
      <c r="N487">
        <v>2</v>
      </c>
      <c r="O487">
        <v>3</v>
      </c>
      <c r="P487">
        <v>2</v>
      </c>
      <c r="Q487">
        <v>51</v>
      </c>
      <c r="R487" t="s">
        <v>58</v>
      </c>
      <c r="S487" t="s">
        <v>82</v>
      </c>
    </row>
    <row r="488" spans="1:19" x14ac:dyDescent="0.25">
      <c r="A488" s="1">
        <v>44652</v>
      </c>
      <c r="B488" t="s">
        <v>12</v>
      </c>
      <c r="C488">
        <v>15518</v>
      </c>
      <c r="D488">
        <v>196</v>
      </c>
      <c r="E488">
        <v>156</v>
      </c>
      <c r="F488">
        <v>149</v>
      </c>
      <c r="G488">
        <v>147</v>
      </c>
      <c r="H488">
        <v>140</v>
      </c>
      <c r="I488">
        <v>115</v>
      </c>
      <c r="J488">
        <v>147</v>
      </c>
      <c r="K488">
        <v>94</v>
      </c>
      <c r="L488">
        <v>102</v>
      </c>
      <c r="M488">
        <v>109</v>
      </c>
      <c r="N488">
        <v>103</v>
      </c>
      <c r="O488">
        <v>129</v>
      </c>
      <c r="P488">
        <v>50</v>
      </c>
      <c r="Q488">
        <v>146</v>
      </c>
      <c r="R488" t="s">
        <v>66</v>
      </c>
      <c r="S488" t="s">
        <v>86</v>
      </c>
    </row>
    <row r="489" spans="1:19" x14ac:dyDescent="0.25">
      <c r="A489" s="1">
        <v>44652</v>
      </c>
      <c r="B489" t="s">
        <v>31</v>
      </c>
      <c r="C489">
        <v>7996</v>
      </c>
      <c r="D489">
        <v>48</v>
      </c>
      <c r="E489">
        <v>35</v>
      </c>
      <c r="F489">
        <v>35</v>
      </c>
      <c r="G489">
        <v>36</v>
      </c>
      <c r="H489">
        <v>35</v>
      </c>
      <c r="I489">
        <v>37</v>
      </c>
      <c r="J489">
        <v>43</v>
      </c>
      <c r="K489">
        <v>20</v>
      </c>
      <c r="L489">
        <v>28</v>
      </c>
      <c r="M489">
        <v>40</v>
      </c>
      <c r="N489">
        <v>20</v>
      </c>
      <c r="O489">
        <v>29</v>
      </c>
      <c r="P489">
        <v>12</v>
      </c>
      <c r="Q489">
        <v>36</v>
      </c>
      <c r="R489" t="s">
        <v>49</v>
      </c>
      <c r="S489" t="s">
        <v>78</v>
      </c>
    </row>
    <row r="490" spans="1:19" x14ac:dyDescent="0.25">
      <c r="A490" s="1">
        <v>44652</v>
      </c>
      <c r="B490" t="s">
        <v>13</v>
      </c>
      <c r="C490">
        <v>6444</v>
      </c>
      <c r="D490">
        <v>81</v>
      </c>
      <c r="E490">
        <v>57</v>
      </c>
      <c r="F490">
        <v>64</v>
      </c>
      <c r="G490">
        <v>61</v>
      </c>
      <c r="H490">
        <v>60</v>
      </c>
      <c r="I490">
        <v>49</v>
      </c>
      <c r="J490">
        <v>54</v>
      </c>
      <c r="K490">
        <v>34</v>
      </c>
      <c r="L490">
        <v>47</v>
      </c>
      <c r="M490">
        <v>58</v>
      </c>
      <c r="N490">
        <v>50</v>
      </c>
      <c r="O490">
        <v>54</v>
      </c>
      <c r="P490">
        <v>26</v>
      </c>
      <c r="Q490">
        <v>55</v>
      </c>
      <c r="R490" t="s">
        <v>60</v>
      </c>
      <c r="S490" t="s">
        <v>84</v>
      </c>
    </row>
    <row r="491" spans="1:19" x14ac:dyDescent="0.25">
      <c r="A491" s="1">
        <v>44652</v>
      </c>
      <c r="B491" t="s">
        <v>14</v>
      </c>
      <c r="C491">
        <v>5880</v>
      </c>
      <c r="D491">
        <v>83</v>
      </c>
      <c r="E491">
        <v>61</v>
      </c>
      <c r="F491">
        <v>63</v>
      </c>
      <c r="G491">
        <v>69</v>
      </c>
      <c r="H491">
        <v>67</v>
      </c>
      <c r="I491">
        <v>60</v>
      </c>
      <c r="J491">
        <v>62</v>
      </c>
      <c r="K491">
        <v>39</v>
      </c>
      <c r="L491">
        <v>44</v>
      </c>
      <c r="M491">
        <v>74</v>
      </c>
      <c r="N491">
        <v>33</v>
      </c>
      <c r="O491">
        <v>43</v>
      </c>
      <c r="P491">
        <v>19</v>
      </c>
      <c r="Q491">
        <v>64</v>
      </c>
      <c r="R491" t="s">
        <v>63</v>
      </c>
      <c r="S491" t="s">
        <v>84</v>
      </c>
    </row>
    <row r="492" spans="1:19" x14ac:dyDescent="0.25">
      <c r="A492" s="1">
        <v>44652</v>
      </c>
      <c r="B492" t="s">
        <v>15</v>
      </c>
      <c r="C492">
        <v>7013</v>
      </c>
      <c r="D492">
        <v>48</v>
      </c>
      <c r="E492">
        <v>22</v>
      </c>
      <c r="F492">
        <v>24</v>
      </c>
      <c r="G492">
        <v>21</v>
      </c>
      <c r="H492">
        <v>27</v>
      </c>
      <c r="I492">
        <v>19</v>
      </c>
      <c r="J492">
        <v>24</v>
      </c>
      <c r="K492">
        <v>8</v>
      </c>
      <c r="L492">
        <v>40</v>
      </c>
      <c r="M492">
        <v>31</v>
      </c>
      <c r="N492">
        <v>10</v>
      </c>
      <c r="O492">
        <v>13</v>
      </c>
      <c r="P492">
        <v>4</v>
      </c>
      <c r="Q492">
        <v>44</v>
      </c>
      <c r="R492" t="s">
        <v>40</v>
      </c>
      <c r="S492" t="s">
        <v>76</v>
      </c>
    </row>
    <row r="493" spans="1:19" x14ac:dyDescent="0.25">
      <c r="A493" s="1">
        <v>44652</v>
      </c>
      <c r="B493" t="s">
        <v>16</v>
      </c>
      <c r="C493">
        <v>13283</v>
      </c>
      <c r="D493">
        <v>197</v>
      </c>
      <c r="E493">
        <v>112</v>
      </c>
      <c r="F493">
        <v>115</v>
      </c>
      <c r="G493">
        <v>133</v>
      </c>
      <c r="H493">
        <v>83</v>
      </c>
      <c r="I493">
        <v>119</v>
      </c>
      <c r="J493">
        <v>118</v>
      </c>
      <c r="K493">
        <v>59</v>
      </c>
      <c r="L493">
        <v>138</v>
      </c>
      <c r="M493">
        <v>87</v>
      </c>
      <c r="N493">
        <v>32</v>
      </c>
      <c r="O493">
        <v>34</v>
      </c>
      <c r="P493">
        <v>12</v>
      </c>
      <c r="Q493">
        <v>185</v>
      </c>
      <c r="R493" t="s">
        <v>47</v>
      </c>
      <c r="S493" t="s">
        <v>78</v>
      </c>
    </row>
    <row r="494" spans="1:19" x14ac:dyDescent="0.25">
      <c r="A494">
        <v>44652</v>
      </c>
      <c r="B494" t="s">
        <v>38</v>
      </c>
      <c r="F494">
        <v>37</v>
      </c>
      <c r="R494" t="s">
        <v>211</v>
      </c>
      <c r="S494" t="s">
        <v>76</v>
      </c>
    </row>
    <row r="495" spans="1:19" x14ac:dyDescent="0.25">
      <c r="A495">
        <v>44652</v>
      </c>
      <c r="B495" t="s">
        <v>17</v>
      </c>
      <c r="C495">
        <v>9214</v>
      </c>
      <c r="D495">
        <v>127</v>
      </c>
      <c r="E495">
        <v>87</v>
      </c>
      <c r="F495">
        <v>74</v>
      </c>
      <c r="G495">
        <v>79</v>
      </c>
      <c r="H495">
        <v>83</v>
      </c>
      <c r="I495">
        <v>69</v>
      </c>
      <c r="J495">
        <v>78</v>
      </c>
      <c r="K495">
        <v>33</v>
      </c>
      <c r="L495">
        <v>94</v>
      </c>
      <c r="M495">
        <v>93</v>
      </c>
      <c r="N495">
        <v>40</v>
      </c>
      <c r="O495">
        <v>46</v>
      </c>
      <c r="P495">
        <v>15</v>
      </c>
      <c r="Q495">
        <v>112</v>
      </c>
      <c r="R495" t="s">
        <v>70</v>
      </c>
      <c r="S495" t="s">
        <v>86</v>
      </c>
    </row>
    <row r="496" spans="1:19" x14ac:dyDescent="0.25">
      <c r="A496">
        <v>44652</v>
      </c>
      <c r="B496" t="s">
        <v>18</v>
      </c>
      <c r="C496">
        <v>8077</v>
      </c>
      <c r="D496">
        <v>112</v>
      </c>
      <c r="E496">
        <v>69</v>
      </c>
      <c r="F496">
        <v>67</v>
      </c>
      <c r="G496">
        <v>65</v>
      </c>
      <c r="H496">
        <v>68</v>
      </c>
      <c r="I496">
        <v>62</v>
      </c>
      <c r="J496">
        <v>67</v>
      </c>
      <c r="K496">
        <v>37</v>
      </c>
      <c r="L496">
        <v>75</v>
      </c>
      <c r="M496">
        <v>17</v>
      </c>
      <c r="N496">
        <v>20</v>
      </c>
      <c r="O496">
        <v>19</v>
      </c>
      <c r="P496">
        <v>9</v>
      </c>
      <c r="Q496">
        <v>103</v>
      </c>
      <c r="R496" t="s">
        <v>57</v>
      </c>
      <c r="S496" t="s">
        <v>82</v>
      </c>
    </row>
    <row r="497" spans="1:19" x14ac:dyDescent="0.25">
      <c r="A497">
        <v>44652</v>
      </c>
      <c r="B497" t="s">
        <v>19</v>
      </c>
      <c r="C497">
        <v>8471</v>
      </c>
      <c r="D497">
        <v>96</v>
      </c>
      <c r="E497">
        <v>66</v>
      </c>
      <c r="F497">
        <v>55</v>
      </c>
      <c r="G497">
        <v>54</v>
      </c>
      <c r="H497">
        <v>56</v>
      </c>
      <c r="I497">
        <v>43</v>
      </c>
      <c r="J497">
        <v>62</v>
      </c>
      <c r="K497">
        <v>36</v>
      </c>
      <c r="L497">
        <v>60</v>
      </c>
      <c r="M497">
        <v>71</v>
      </c>
      <c r="N497">
        <v>47</v>
      </c>
      <c r="O497">
        <v>46</v>
      </c>
      <c r="P497">
        <v>28</v>
      </c>
      <c r="Q497">
        <v>68</v>
      </c>
      <c r="R497" t="s">
        <v>37</v>
      </c>
      <c r="S497" t="s">
        <v>76</v>
      </c>
    </row>
    <row r="498" spans="1:19" x14ac:dyDescent="0.25">
      <c r="A498">
        <v>44652</v>
      </c>
      <c r="B498" t="s">
        <v>20</v>
      </c>
      <c r="C498">
        <v>14976</v>
      </c>
      <c r="D498">
        <v>207</v>
      </c>
      <c r="E498">
        <v>147</v>
      </c>
      <c r="F498">
        <v>161</v>
      </c>
      <c r="G498">
        <v>161</v>
      </c>
      <c r="H498">
        <v>155</v>
      </c>
      <c r="I498">
        <v>145</v>
      </c>
      <c r="J498">
        <v>157</v>
      </c>
      <c r="K498">
        <v>118</v>
      </c>
      <c r="L498">
        <v>89</v>
      </c>
      <c r="M498">
        <v>102</v>
      </c>
      <c r="N498">
        <v>123</v>
      </c>
      <c r="O498">
        <v>95</v>
      </c>
      <c r="P498">
        <v>32</v>
      </c>
      <c r="Q498">
        <v>175</v>
      </c>
      <c r="R498" t="s">
        <v>64</v>
      </c>
      <c r="S498" t="s">
        <v>84</v>
      </c>
    </row>
    <row r="499" spans="1:19" x14ac:dyDescent="0.25">
      <c r="A499">
        <v>44652</v>
      </c>
      <c r="B499" t="s">
        <v>21</v>
      </c>
      <c r="C499">
        <v>6371</v>
      </c>
      <c r="D499">
        <v>27</v>
      </c>
      <c r="E499">
        <v>24</v>
      </c>
      <c r="F499">
        <v>23</v>
      </c>
      <c r="G499">
        <v>19</v>
      </c>
      <c r="H499">
        <v>23</v>
      </c>
      <c r="I499">
        <v>20</v>
      </c>
      <c r="J499">
        <v>21</v>
      </c>
      <c r="K499">
        <v>15</v>
      </c>
      <c r="L499">
        <v>12</v>
      </c>
      <c r="M499">
        <v>23</v>
      </c>
      <c r="N499">
        <v>20</v>
      </c>
      <c r="O499">
        <v>20</v>
      </c>
      <c r="P499">
        <v>14</v>
      </c>
      <c r="Q499">
        <v>13</v>
      </c>
      <c r="R499" t="s">
        <v>74</v>
      </c>
      <c r="S499" t="s">
        <v>88</v>
      </c>
    </row>
    <row r="500" spans="1:19" x14ac:dyDescent="0.25">
      <c r="A500">
        <v>44652</v>
      </c>
      <c r="B500" t="s">
        <v>22</v>
      </c>
      <c r="C500">
        <v>4395</v>
      </c>
      <c r="D500">
        <v>27</v>
      </c>
      <c r="E500">
        <v>23</v>
      </c>
      <c r="F500">
        <v>25</v>
      </c>
      <c r="G500">
        <v>23</v>
      </c>
      <c r="H500">
        <v>25</v>
      </c>
      <c r="I500">
        <v>23</v>
      </c>
      <c r="J500">
        <v>22</v>
      </c>
      <c r="K500">
        <v>18</v>
      </c>
      <c r="L500">
        <v>9</v>
      </c>
      <c r="M500">
        <v>17</v>
      </c>
      <c r="N500">
        <v>12</v>
      </c>
      <c r="O500">
        <v>13</v>
      </c>
      <c r="P500">
        <v>9</v>
      </c>
      <c r="Q500">
        <v>18</v>
      </c>
      <c r="R500" t="s">
        <v>42</v>
      </c>
      <c r="S500" t="s">
        <v>76</v>
      </c>
    </row>
    <row r="501" spans="1:19" x14ac:dyDescent="0.25">
      <c r="A501">
        <v>44652</v>
      </c>
      <c r="B501" t="s">
        <v>23</v>
      </c>
      <c r="C501">
        <v>6873</v>
      </c>
      <c r="D501">
        <v>49</v>
      </c>
      <c r="E501">
        <v>22</v>
      </c>
      <c r="F501">
        <v>16</v>
      </c>
      <c r="G501">
        <v>27</v>
      </c>
      <c r="H501">
        <v>14</v>
      </c>
      <c r="I501">
        <v>25</v>
      </c>
      <c r="J501">
        <v>26</v>
      </c>
      <c r="K501">
        <v>5</v>
      </c>
      <c r="L501">
        <v>44</v>
      </c>
      <c r="M501">
        <v>13</v>
      </c>
      <c r="N501">
        <v>6</v>
      </c>
      <c r="O501">
        <v>6</v>
      </c>
      <c r="P501">
        <v>1</v>
      </c>
      <c r="Q501">
        <v>48</v>
      </c>
      <c r="R501" t="s">
        <v>55</v>
      </c>
      <c r="S501" t="s">
        <v>82</v>
      </c>
    </row>
    <row r="502" spans="1:19" x14ac:dyDescent="0.25">
      <c r="A502">
        <v>44652</v>
      </c>
      <c r="B502" t="s">
        <v>24</v>
      </c>
      <c r="C502">
        <v>3901</v>
      </c>
      <c r="D502">
        <v>49</v>
      </c>
      <c r="E502">
        <v>33</v>
      </c>
      <c r="F502">
        <v>39</v>
      </c>
      <c r="G502">
        <v>38</v>
      </c>
      <c r="H502">
        <v>42</v>
      </c>
      <c r="I502">
        <v>26</v>
      </c>
      <c r="J502">
        <v>31</v>
      </c>
      <c r="K502">
        <v>19</v>
      </c>
      <c r="L502">
        <v>30</v>
      </c>
      <c r="M502">
        <v>10</v>
      </c>
      <c r="N502">
        <v>15</v>
      </c>
      <c r="O502">
        <v>5</v>
      </c>
      <c r="P502">
        <v>0</v>
      </c>
      <c r="Q502">
        <v>49</v>
      </c>
      <c r="R502" t="s">
        <v>36</v>
      </c>
      <c r="S502" t="s">
        <v>76</v>
      </c>
    </row>
    <row r="503" spans="1:19" x14ac:dyDescent="0.25">
      <c r="A503">
        <v>44652</v>
      </c>
      <c r="B503" t="s">
        <v>25</v>
      </c>
      <c r="C503">
        <v>3853</v>
      </c>
      <c r="D503">
        <v>59</v>
      </c>
      <c r="E503">
        <v>52</v>
      </c>
      <c r="F503">
        <v>45</v>
      </c>
      <c r="G503">
        <v>50</v>
      </c>
      <c r="H503">
        <v>48</v>
      </c>
      <c r="I503">
        <v>41</v>
      </c>
      <c r="J503">
        <v>47</v>
      </c>
      <c r="K503">
        <v>33</v>
      </c>
      <c r="L503">
        <v>26</v>
      </c>
      <c r="M503">
        <v>47</v>
      </c>
      <c r="N503">
        <v>45</v>
      </c>
      <c r="O503">
        <v>45</v>
      </c>
      <c r="P503">
        <v>28</v>
      </c>
      <c r="Q503">
        <v>31</v>
      </c>
      <c r="R503" t="s">
        <v>62</v>
      </c>
      <c r="S503" t="s">
        <v>84</v>
      </c>
    </row>
    <row r="504" spans="1:19" x14ac:dyDescent="0.25">
      <c r="A504">
        <v>44652</v>
      </c>
      <c r="B504" t="s">
        <v>26</v>
      </c>
      <c r="C504">
        <v>3507</v>
      </c>
      <c r="D504">
        <v>32</v>
      </c>
      <c r="E504">
        <v>29</v>
      </c>
      <c r="F504">
        <v>31</v>
      </c>
      <c r="G504">
        <v>31</v>
      </c>
      <c r="H504">
        <v>31</v>
      </c>
      <c r="I504">
        <v>31</v>
      </c>
      <c r="J504">
        <v>31</v>
      </c>
      <c r="K504">
        <v>29</v>
      </c>
      <c r="L504">
        <v>3</v>
      </c>
      <c r="M504">
        <v>30</v>
      </c>
      <c r="N504">
        <v>26</v>
      </c>
      <c r="O504">
        <v>28</v>
      </c>
      <c r="P504">
        <v>23</v>
      </c>
      <c r="Q504">
        <v>9</v>
      </c>
      <c r="R504" t="s">
        <v>65</v>
      </c>
      <c r="S504" t="s">
        <v>84</v>
      </c>
    </row>
    <row r="505" spans="1:19" x14ac:dyDescent="0.25">
      <c r="A505">
        <v>44652</v>
      </c>
      <c r="B505" t="s">
        <v>27</v>
      </c>
      <c r="C505">
        <v>2782</v>
      </c>
      <c r="D505">
        <v>19</v>
      </c>
      <c r="E505">
        <v>12</v>
      </c>
      <c r="F505">
        <v>14</v>
      </c>
      <c r="G505">
        <v>14</v>
      </c>
      <c r="H505">
        <v>13</v>
      </c>
      <c r="I505">
        <v>9</v>
      </c>
      <c r="J505">
        <v>13</v>
      </c>
      <c r="K505">
        <v>6</v>
      </c>
      <c r="L505">
        <v>13</v>
      </c>
      <c r="M505">
        <v>7</v>
      </c>
      <c r="N505">
        <v>10</v>
      </c>
      <c r="O505">
        <v>9</v>
      </c>
      <c r="P505">
        <v>4</v>
      </c>
      <c r="Q505">
        <v>15</v>
      </c>
      <c r="R505" t="s">
        <v>67</v>
      </c>
      <c r="S505" t="s">
        <v>86</v>
      </c>
    </row>
    <row r="506" spans="1:19" x14ac:dyDescent="0.25">
      <c r="A506">
        <v>44652</v>
      </c>
      <c r="B506" t="s">
        <v>30</v>
      </c>
      <c r="C506">
        <v>3392</v>
      </c>
      <c r="D506">
        <v>13</v>
      </c>
      <c r="E506">
        <v>8</v>
      </c>
      <c r="F506">
        <v>9</v>
      </c>
      <c r="G506">
        <v>8</v>
      </c>
      <c r="H506">
        <v>5</v>
      </c>
      <c r="I506">
        <v>6</v>
      </c>
      <c r="J506">
        <v>7</v>
      </c>
      <c r="K506">
        <v>4</v>
      </c>
      <c r="L506">
        <v>9</v>
      </c>
      <c r="M506">
        <v>3</v>
      </c>
      <c r="N506">
        <v>4</v>
      </c>
      <c r="O506">
        <v>4</v>
      </c>
      <c r="P506">
        <v>2</v>
      </c>
      <c r="Q506">
        <v>11</v>
      </c>
      <c r="R506" t="s">
        <v>56</v>
      </c>
      <c r="S506" t="s">
        <v>82</v>
      </c>
    </row>
    <row r="507" spans="1:19" x14ac:dyDescent="0.25">
      <c r="A507">
        <v>44652</v>
      </c>
      <c r="B507" t="s">
        <v>28</v>
      </c>
      <c r="C507">
        <v>9172</v>
      </c>
      <c r="D507">
        <v>95</v>
      </c>
      <c r="E507">
        <v>63</v>
      </c>
      <c r="F507">
        <v>65</v>
      </c>
      <c r="G507">
        <v>64</v>
      </c>
      <c r="H507">
        <v>50</v>
      </c>
      <c r="I507">
        <v>56</v>
      </c>
      <c r="J507">
        <v>61</v>
      </c>
      <c r="K507">
        <v>37</v>
      </c>
      <c r="L507">
        <v>58</v>
      </c>
      <c r="M507">
        <v>50</v>
      </c>
      <c r="N507">
        <v>22</v>
      </c>
      <c r="O507">
        <v>22</v>
      </c>
      <c r="P507">
        <v>11</v>
      </c>
      <c r="Q507">
        <v>84</v>
      </c>
      <c r="R507" t="s">
        <v>46</v>
      </c>
      <c r="S507" t="s">
        <v>78</v>
      </c>
    </row>
    <row r="508" spans="1:19" x14ac:dyDescent="0.25">
      <c r="A508">
        <v>44652</v>
      </c>
      <c r="B508" t="s">
        <v>29</v>
      </c>
      <c r="C508">
        <v>6230</v>
      </c>
      <c r="D508">
        <v>80</v>
      </c>
      <c r="E508">
        <v>40</v>
      </c>
      <c r="F508">
        <v>39</v>
      </c>
      <c r="G508">
        <v>38</v>
      </c>
      <c r="H508">
        <v>37</v>
      </c>
      <c r="I508">
        <v>42</v>
      </c>
      <c r="J508">
        <v>46</v>
      </c>
      <c r="K508">
        <v>19</v>
      </c>
      <c r="L508">
        <v>61</v>
      </c>
      <c r="M508">
        <v>55</v>
      </c>
      <c r="N508">
        <v>23</v>
      </c>
      <c r="O508">
        <v>18</v>
      </c>
      <c r="P508">
        <v>13</v>
      </c>
      <c r="Q508">
        <v>67</v>
      </c>
      <c r="R508" t="s">
        <v>41</v>
      </c>
      <c r="S508" t="s">
        <v>76</v>
      </c>
    </row>
    <row r="509" spans="1:19" x14ac:dyDescent="0.25">
      <c r="A509">
        <v>44621</v>
      </c>
      <c r="B509" t="s">
        <v>35</v>
      </c>
      <c r="C509">
        <v>7737</v>
      </c>
      <c r="D509">
        <v>88</v>
      </c>
      <c r="E509">
        <v>61</v>
      </c>
      <c r="F509">
        <v>51</v>
      </c>
      <c r="G509">
        <v>50</v>
      </c>
      <c r="H509">
        <v>45</v>
      </c>
      <c r="I509">
        <v>37</v>
      </c>
      <c r="J509">
        <v>44</v>
      </c>
      <c r="K509">
        <v>25</v>
      </c>
      <c r="L509">
        <v>63</v>
      </c>
      <c r="M509">
        <v>30</v>
      </c>
      <c r="N509">
        <v>13</v>
      </c>
      <c r="O509">
        <v>11</v>
      </c>
      <c r="P509">
        <v>4</v>
      </c>
      <c r="Q509">
        <v>84</v>
      </c>
      <c r="R509" t="s">
        <v>213</v>
      </c>
      <c r="S509" t="s">
        <v>86</v>
      </c>
    </row>
    <row r="510" spans="1:19" x14ac:dyDescent="0.25">
      <c r="A510">
        <v>44621</v>
      </c>
      <c r="B510" t="s">
        <v>44</v>
      </c>
      <c r="F510">
        <v>40</v>
      </c>
      <c r="R510" t="s">
        <v>45</v>
      </c>
      <c r="S510" t="s">
        <v>78</v>
      </c>
    </row>
    <row r="511" spans="1:19" x14ac:dyDescent="0.25">
      <c r="A511">
        <v>44621</v>
      </c>
      <c r="B511" t="s">
        <v>34</v>
      </c>
      <c r="C511">
        <v>9521</v>
      </c>
      <c r="D511">
        <v>61</v>
      </c>
      <c r="E511">
        <v>41</v>
      </c>
      <c r="F511">
        <v>37</v>
      </c>
      <c r="G511">
        <v>38</v>
      </c>
      <c r="H511">
        <v>38</v>
      </c>
      <c r="I511">
        <v>29</v>
      </c>
      <c r="J511">
        <v>36</v>
      </c>
      <c r="K511">
        <v>16</v>
      </c>
      <c r="L511">
        <v>45</v>
      </c>
      <c r="M511">
        <v>46</v>
      </c>
      <c r="N511">
        <v>13</v>
      </c>
      <c r="O511">
        <v>17</v>
      </c>
      <c r="P511">
        <v>9</v>
      </c>
      <c r="Q511">
        <v>52</v>
      </c>
      <c r="R511" t="s">
        <v>214</v>
      </c>
      <c r="S511" t="s">
        <v>76</v>
      </c>
    </row>
    <row r="512" spans="1:19" x14ac:dyDescent="0.25">
      <c r="A512">
        <v>44621</v>
      </c>
      <c r="B512" t="s">
        <v>2</v>
      </c>
      <c r="C512">
        <v>6820</v>
      </c>
      <c r="D512">
        <v>56</v>
      </c>
      <c r="E512">
        <v>33</v>
      </c>
      <c r="F512">
        <v>30</v>
      </c>
      <c r="G512">
        <v>34</v>
      </c>
      <c r="H512">
        <v>27</v>
      </c>
      <c r="I512">
        <v>23</v>
      </c>
      <c r="J512">
        <v>31</v>
      </c>
      <c r="K512">
        <v>11</v>
      </c>
      <c r="L512">
        <v>45</v>
      </c>
      <c r="M512">
        <v>28</v>
      </c>
      <c r="N512">
        <v>19</v>
      </c>
      <c r="O512">
        <v>17</v>
      </c>
      <c r="P512">
        <v>8</v>
      </c>
      <c r="Q512">
        <v>48</v>
      </c>
      <c r="R512" t="s">
        <v>71</v>
      </c>
      <c r="S512" t="s">
        <v>88</v>
      </c>
    </row>
    <row r="513" spans="1:19" x14ac:dyDescent="0.25">
      <c r="A513">
        <v>44621</v>
      </c>
      <c r="B513" t="s">
        <v>33</v>
      </c>
      <c r="C513">
        <v>9693</v>
      </c>
      <c r="D513">
        <v>164</v>
      </c>
      <c r="E513">
        <v>127</v>
      </c>
      <c r="F513">
        <v>134</v>
      </c>
      <c r="G513">
        <v>134</v>
      </c>
      <c r="H513">
        <v>128</v>
      </c>
      <c r="I513">
        <v>116</v>
      </c>
      <c r="J513">
        <v>134</v>
      </c>
      <c r="K513">
        <v>83</v>
      </c>
      <c r="L513">
        <v>81</v>
      </c>
      <c r="M513">
        <v>131</v>
      </c>
      <c r="N513">
        <v>104</v>
      </c>
      <c r="O513">
        <v>114</v>
      </c>
      <c r="P513">
        <v>65</v>
      </c>
      <c r="Q513">
        <v>99</v>
      </c>
      <c r="R513" t="s">
        <v>50</v>
      </c>
      <c r="S513" t="s">
        <v>80</v>
      </c>
    </row>
    <row r="514" spans="1:19" x14ac:dyDescent="0.25">
      <c r="A514">
        <v>44621</v>
      </c>
      <c r="B514" t="s">
        <v>59</v>
      </c>
      <c r="F514">
        <v>77</v>
      </c>
      <c r="R514" t="s">
        <v>208</v>
      </c>
      <c r="S514" t="s">
        <v>82</v>
      </c>
    </row>
    <row r="515" spans="1:19" x14ac:dyDescent="0.25">
      <c r="A515">
        <v>44621</v>
      </c>
      <c r="B515" t="s">
        <v>43</v>
      </c>
      <c r="F515">
        <v>51</v>
      </c>
      <c r="R515" t="s">
        <v>209</v>
      </c>
      <c r="S515" t="s">
        <v>76</v>
      </c>
    </row>
    <row r="516" spans="1:19" x14ac:dyDescent="0.25">
      <c r="A516">
        <v>44621</v>
      </c>
      <c r="B516" t="s">
        <v>3</v>
      </c>
      <c r="C516">
        <v>8107</v>
      </c>
      <c r="D516">
        <v>30</v>
      </c>
      <c r="E516">
        <v>26</v>
      </c>
      <c r="F516">
        <v>23</v>
      </c>
      <c r="G516">
        <v>24</v>
      </c>
      <c r="H516">
        <v>26</v>
      </c>
      <c r="I516">
        <v>20</v>
      </c>
      <c r="J516">
        <v>25</v>
      </c>
      <c r="K516">
        <v>17</v>
      </c>
      <c r="L516">
        <v>13</v>
      </c>
      <c r="M516">
        <v>26</v>
      </c>
      <c r="N516">
        <v>24</v>
      </c>
      <c r="O516">
        <v>23</v>
      </c>
      <c r="P516">
        <v>16</v>
      </c>
      <c r="Q516">
        <v>14</v>
      </c>
      <c r="R516" t="s">
        <v>207</v>
      </c>
      <c r="S516" t="s">
        <v>88</v>
      </c>
    </row>
    <row r="517" spans="1:19" x14ac:dyDescent="0.25">
      <c r="A517">
        <v>44621</v>
      </c>
      <c r="B517" t="s">
        <v>4</v>
      </c>
      <c r="C517">
        <v>14787</v>
      </c>
      <c r="D517">
        <v>181</v>
      </c>
      <c r="E517">
        <v>138</v>
      </c>
      <c r="F517">
        <v>130</v>
      </c>
      <c r="G517">
        <v>127</v>
      </c>
      <c r="H517">
        <v>128</v>
      </c>
      <c r="I517">
        <v>126</v>
      </c>
      <c r="J517">
        <v>140</v>
      </c>
      <c r="K517">
        <v>102</v>
      </c>
      <c r="L517">
        <v>79</v>
      </c>
      <c r="M517">
        <v>137</v>
      </c>
      <c r="N517">
        <v>103</v>
      </c>
      <c r="O517">
        <v>94</v>
      </c>
      <c r="P517">
        <v>70</v>
      </c>
      <c r="Q517">
        <v>111</v>
      </c>
      <c r="R517" t="s">
        <v>53</v>
      </c>
      <c r="S517" t="s">
        <v>82</v>
      </c>
    </row>
    <row r="518" spans="1:19" x14ac:dyDescent="0.25">
      <c r="A518">
        <v>44621</v>
      </c>
      <c r="B518" t="s">
        <v>5</v>
      </c>
      <c r="C518">
        <v>11108</v>
      </c>
      <c r="D518">
        <v>126</v>
      </c>
      <c r="E518">
        <v>113</v>
      </c>
      <c r="F518">
        <v>116</v>
      </c>
      <c r="G518">
        <v>111</v>
      </c>
      <c r="H518">
        <v>118</v>
      </c>
      <c r="I518">
        <v>90</v>
      </c>
      <c r="J518">
        <v>106</v>
      </c>
      <c r="K518">
        <v>79</v>
      </c>
      <c r="L518">
        <v>47</v>
      </c>
      <c r="M518">
        <v>92</v>
      </c>
      <c r="N518">
        <v>108</v>
      </c>
      <c r="O518">
        <v>107</v>
      </c>
      <c r="P518">
        <v>59</v>
      </c>
      <c r="Q518">
        <v>67</v>
      </c>
      <c r="R518" t="s">
        <v>51</v>
      </c>
      <c r="S518" t="s">
        <v>80</v>
      </c>
    </row>
    <row r="519" spans="1:19" x14ac:dyDescent="0.25">
      <c r="A519">
        <v>44621</v>
      </c>
      <c r="B519" t="s">
        <v>32</v>
      </c>
      <c r="C519">
        <v>10689</v>
      </c>
      <c r="D519">
        <v>113</v>
      </c>
      <c r="E519">
        <v>53</v>
      </c>
      <c r="F519">
        <v>56</v>
      </c>
      <c r="G519">
        <v>60</v>
      </c>
      <c r="H519">
        <v>39</v>
      </c>
      <c r="I519">
        <v>52</v>
      </c>
      <c r="J519">
        <v>56</v>
      </c>
      <c r="K519">
        <v>19</v>
      </c>
      <c r="L519">
        <v>94</v>
      </c>
      <c r="M519">
        <v>25</v>
      </c>
      <c r="N519">
        <v>17</v>
      </c>
      <c r="O519">
        <v>15</v>
      </c>
      <c r="P519">
        <v>0</v>
      </c>
      <c r="Q519">
        <v>113</v>
      </c>
      <c r="R519" t="s">
        <v>204</v>
      </c>
      <c r="S519" t="s">
        <v>82</v>
      </c>
    </row>
    <row r="520" spans="1:19" x14ac:dyDescent="0.25">
      <c r="A520">
        <v>44621</v>
      </c>
      <c r="B520" t="s">
        <v>6</v>
      </c>
      <c r="C520">
        <v>2027</v>
      </c>
      <c r="D520">
        <v>29</v>
      </c>
      <c r="E520">
        <v>25</v>
      </c>
      <c r="F520">
        <v>22</v>
      </c>
      <c r="G520">
        <v>21</v>
      </c>
      <c r="H520">
        <v>26</v>
      </c>
      <c r="I520">
        <v>23</v>
      </c>
      <c r="J520">
        <v>23</v>
      </c>
      <c r="K520">
        <v>19</v>
      </c>
      <c r="L520">
        <v>10</v>
      </c>
      <c r="M520">
        <v>12</v>
      </c>
      <c r="N520">
        <v>18</v>
      </c>
      <c r="O520">
        <v>18</v>
      </c>
      <c r="P520">
        <v>10</v>
      </c>
      <c r="Q520">
        <v>19</v>
      </c>
      <c r="R520" t="s">
        <v>61</v>
      </c>
      <c r="S520" t="s">
        <v>84</v>
      </c>
    </row>
    <row r="521" spans="1:19" x14ac:dyDescent="0.25">
      <c r="A521">
        <v>44621</v>
      </c>
      <c r="B521" t="s">
        <v>7</v>
      </c>
      <c r="C521">
        <v>16718</v>
      </c>
      <c r="D521">
        <v>177</v>
      </c>
      <c r="E521">
        <v>132</v>
      </c>
      <c r="F521">
        <v>144</v>
      </c>
      <c r="G521">
        <v>135</v>
      </c>
      <c r="H521">
        <v>136</v>
      </c>
      <c r="I521">
        <v>119</v>
      </c>
      <c r="J521">
        <v>142</v>
      </c>
      <c r="K521">
        <v>96</v>
      </c>
      <c r="L521">
        <v>81</v>
      </c>
      <c r="M521">
        <v>142</v>
      </c>
      <c r="N521">
        <v>126</v>
      </c>
      <c r="O521">
        <v>122</v>
      </c>
      <c r="P521">
        <v>89</v>
      </c>
      <c r="Q521">
        <v>88</v>
      </c>
      <c r="R521" t="s">
        <v>75</v>
      </c>
      <c r="S521" t="s">
        <v>88</v>
      </c>
    </row>
    <row r="522" spans="1:19" x14ac:dyDescent="0.25">
      <c r="A522">
        <v>44621</v>
      </c>
      <c r="B522" t="s">
        <v>8</v>
      </c>
      <c r="C522">
        <v>7172</v>
      </c>
      <c r="D522">
        <v>75</v>
      </c>
      <c r="E522">
        <v>66</v>
      </c>
      <c r="F522">
        <v>62</v>
      </c>
      <c r="G522">
        <v>63</v>
      </c>
      <c r="H522">
        <v>65</v>
      </c>
      <c r="I522">
        <v>54</v>
      </c>
      <c r="J522">
        <v>66</v>
      </c>
      <c r="K522">
        <v>44</v>
      </c>
      <c r="L522">
        <v>31</v>
      </c>
      <c r="M522">
        <v>66</v>
      </c>
      <c r="N522">
        <v>56</v>
      </c>
      <c r="O522">
        <v>53</v>
      </c>
      <c r="P522">
        <v>41</v>
      </c>
      <c r="Q522">
        <v>34</v>
      </c>
      <c r="R522" t="s">
        <v>73</v>
      </c>
      <c r="S522" t="s">
        <v>88</v>
      </c>
    </row>
    <row r="523" spans="1:19" x14ac:dyDescent="0.25">
      <c r="A523">
        <v>44621</v>
      </c>
      <c r="B523" t="s">
        <v>52</v>
      </c>
      <c r="F523">
        <v>119</v>
      </c>
      <c r="R523" t="s">
        <v>210</v>
      </c>
      <c r="S523" t="s">
        <v>80</v>
      </c>
    </row>
    <row r="524" spans="1:19" x14ac:dyDescent="0.25">
      <c r="A524">
        <v>44621</v>
      </c>
      <c r="B524" t="s">
        <v>9</v>
      </c>
      <c r="C524">
        <v>6875</v>
      </c>
      <c r="D524">
        <v>58</v>
      </c>
      <c r="E524">
        <v>23</v>
      </c>
      <c r="F524">
        <v>22</v>
      </c>
      <c r="G524">
        <v>28</v>
      </c>
      <c r="H524">
        <v>19</v>
      </c>
      <c r="I524">
        <v>23</v>
      </c>
      <c r="J524">
        <v>31</v>
      </c>
      <c r="K524">
        <v>7</v>
      </c>
      <c r="L524">
        <v>51</v>
      </c>
      <c r="M524">
        <v>15</v>
      </c>
      <c r="N524">
        <v>3</v>
      </c>
      <c r="O524">
        <v>2</v>
      </c>
      <c r="P524">
        <v>1</v>
      </c>
      <c r="Q524">
        <v>57</v>
      </c>
      <c r="R524" t="s">
        <v>48</v>
      </c>
      <c r="S524" t="s">
        <v>78</v>
      </c>
    </row>
    <row r="525" spans="1:19" x14ac:dyDescent="0.25">
      <c r="A525">
        <v>44621</v>
      </c>
      <c r="B525" t="s">
        <v>10</v>
      </c>
      <c r="C525">
        <v>6251</v>
      </c>
      <c r="D525">
        <v>84</v>
      </c>
      <c r="E525">
        <v>43</v>
      </c>
      <c r="F525">
        <v>39</v>
      </c>
      <c r="G525">
        <v>44</v>
      </c>
      <c r="H525">
        <v>39</v>
      </c>
      <c r="I525">
        <v>36</v>
      </c>
      <c r="J525">
        <v>45</v>
      </c>
      <c r="K525">
        <v>21</v>
      </c>
      <c r="L525">
        <v>63</v>
      </c>
      <c r="M525">
        <v>67</v>
      </c>
      <c r="N525">
        <v>20</v>
      </c>
      <c r="O525">
        <v>10</v>
      </c>
      <c r="P525">
        <v>6</v>
      </c>
      <c r="Q525">
        <v>78</v>
      </c>
      <c r="R525" t="s">
        <v>69</v>
      </c>
      <c r="S525" t="s">
        <v>86</v>
      </c>
    </row>
    <row r="526" spans="1:19" x14ac:dyDescent="0.25">
      <c r="A526">
        <v>44621</v>
      </c>
      <c r="B526" t="s">
        <v>11</v>
      </c>
      <c r="C526">
        <v>5003</v>
      </c>
      <c r="D526">
        <v>53</v>
      </c>
      <c r="E526">
        <v>20</v>
      </c>
      <c r="F526">
        <v>24</v>
      </c>
      <c r="G526">
        <v>28</v>
      </c>
      <c r="H526">
        <v>10</v>
      </c>
      <c r="I526">
        <v>26</v>
      </c>
      <c r="J526">
        <v>28</v>
      </c>
      <c r="K526">
        <v>7</v>
      </c>
      <c r="L526">
        <v>46</v>
      </c>
      <c r="M526">
        <v>17</v>
      </c>
      <c r="N526">
        <v>2</v>
      </c>
      <c r="O526">
        <v>3</v>
      </c>
      <c r="P526">
        <v>1</v>
      </c>
      <c r="Q526">
        <v>52</v>
      </c>
      <c r="R526" t="s">
        <v>58</v>
      </c>
      <c r="S526" t="s">
        <v>82</v>
      </c>
    </row>
    <row r="527" spans="1:19" x14ac:dyDescent="0.25">
      <c r="A527">
        <v>44621</v>
      </c>
      <c r="B527" t="s">
        <v>12</v>
      </c>
      <c r="C527">
        <v>15495</v>
      </c>
      <c r="D527">
        <v>194</v>
      </c>
      <c r="E527">
        <v>158</v>
      </c>
      <c r="F527">
        <v>156</v>
      </c>
      <c r="G527">
        <v>154</v>
      </c>
      <c r="H527">
        <v>143</v>
      </c>
      <c r="I527">
        <v>115</v>
      </c>
      <c r="J527">
        <v>150</v>
      </c>
      <c r="K527">
        <v>94</v>
      </c>
      <c r="L527">
        <v>100</v>
      </c>
      <c r="M527">
        <v>101</v>
      </c>
      <c r="N527">
        <v>109</v>
      </c>
      <c r="O527">
        <v>130</v>
      </c>
      <c r="P527">
        <v>49</v>
      </c>
      <c r="Q527">
        <v>145</v>
      </c>
      <c r="R527" t="s">
        <v>66</v>
      </c>
      <c r="S527" t="s">
        <v>86</v>
      </c>
    </row>
    <row r="528" spans="1:19" x14ac:dyDescent="0.25">
      <c r="A528">
        <v>44621</v>
      </c>
      <c r="B528" t="s">
        <v>31</v>
      </c>
      <c r="C528">
        <v>7971</v>
      </c>
      <c r="D528">
        <v>46</v>
      </c>
      <c r="E528">
        <v>33</v>
      </c>
      <c r="F528">
        <v>35</v>
      </c>
      <c r="G528">
        <v>35</v>
      </c>
      <c r="H528">
        <v>32</v>
      </c>
      <c r="I528">
        <v>38</v>
      </c>
      <c r="J528">
        <v>42</v>
      </c>
      <c r="K528">
        <v>21</v>
      </c>
      <c r="L528">
        <v>25</v>
      </c>
      <c r="M528">
        <v>39</v>
      </c>
      <c r="N528">
        <v>19</v>
      </c>
      <c r="O528">
        <v>28</v>
      </c>
      <c r="P528">
        <v>12</v>
      </c>
      <c r="Q528">
        <v>34</v>
      </c>
      <c r="R528" t="s">
        <v>49</v>
      </c>
      <c r="S528" t="s">
        <v>78</v>
      </c>
    </row>
    <row r="529" spans="1:19" x14ac:dyDescent="0.25">
      <c r="A529">
        <v>44621</v>
      </c>
      <c r="B529" t="s">
        <v>13</v>
      </c>
      <c r="C529">
        <v>6419</v>
      </c>
      <c r="D529">
        <v>81</v>
      </c>
      <c r="E529">
        <v>43</v>
      </c>
      <c r="F529">
        <v>45</v>
      </c>
      <c r="G529">
        <v>50</v>
      </c>
      <c r="H529">
        <v>45</v>
      </c>
      <c r="I529">
        <v>45</v>
      </c>
      <c r="J529">
        <v>48</v>
      </c>
      <c r="K529">
        <v>23</v>
      </c>
      <c r="L529">
        <v>58</v>
      </c>
      <c r="M529">
        <v>43</v>
      </c>
      <c r="N529">
        <v>31</v>
      </c>
      <c r="O529">
        <v>31</v>
      </c>
      <c r="P529">
        <v>14</v>
      </c>
      <c r="Q529">
        <v>67</v>
      </c>
      <c r="R529" t="s">
        <v>60</v>
      </c>
      <c r="S529" t="s">
        <v>84</v>
      </c>
    </row>
    <row r="530" spans="1:19" x14ac:dyDescent="0.25">
      <c r="A530">
        <v>44621</v>
      </c>
      <c r="B530" t="s">
        <v>14</v>
      </c>
      <c r="C530">
        <v>5881</v>
      </c>
      <c r="D530">
        <v>83</v>
      </c>
      <c r="E530">
        <v>62</v>
      </c>
      <c r="F530">
        <v>61</v>
      </c>
      <c r="G530">
        <v>68</v>
      </c>
      <c r="H530">
        <v>65</v>
      </c>
      <c r="I530">
        <v>58</v>
      </c>
      <c r="J530">
        <v>62</v>
      </c>
      <c r="K530">
        <v>38</v>
      </c>
      <c r="L530">
        <v>45</v>
      </c>
      <c r="M530">
        <v>74</v>
      </c>
      <c r="N530">
        <v>29</v>
      </c>
      <c r="O530">
        <v>43</v>
      </c>
      <c r="P530">
        <v>17</v>
      </c>
      <c r="Q530">
        <v>66</v>
      </c>
      <c r="R530" t="s">
        <v>63</v>
      </c>
      <c r="S530" t="s">
        <v>84</v>
      </c>
    </row>
    <row r="531" spans="1:19" x14ac:dyDescent="0.25">
      <c r="A531">
        <v>44621</v>
      </c>
      <c r="B531" t="s">
        <v>15</v>
      </c>
      <c r="C531">
        <v>7000</v>
      </c>
      <c r="D531">
        <v>45</v>
      </c>
      <c r="E531">
        <v>27</v>
      </c>
      <c r="F531">
        <v>30</v>
      </c>
      <c r="G531">
        <v>30</v>
      </c>
      <c r="H531">
        <v>37</v>
      </c>
      <c r="I531">
        <v>22</v>
      </c>
      <c r="J531">
        <v>29</v>
      </c>
      <c r="K531">
        <v>14</v>
      </c>
      <c r="L531">
        <v>31</v>
      </c>
      <c r="M531">
        <v>34</v>
      </c>
      <c r="N531">
        <v>18</v>
      </c>
      <c r="O531">
        <v>20</v>
      </c>
      <c r="P531">
        <v>10</v>
      </c>
      <c r="Q531">
        <v>35</v>
      </c>
      <c r="R531" t="s">
        <v>40</v>
      </c>
      <c r="S531" t="s">
        <v>76</v>
      </c>
    </row>
    <row r="532" spans="1:19" x14ac:dyDescent="0.25">
      <c r="A532">
        <v>44621</v>
      </c>
      <c r="B532" t="s">
        <v>16</v>
      </c>
      <c r="C532">
        <v>13278</v>
      </c>
      <c r="D532">
        <v>197</v>
      </c>
      <c r="E532">
        <v>109</v>
      </c>
      <c r="F532">
        <v>109</v>
      </c>
      <c r="G532">
        <v>126</v>
      </c>
      <c r="H532">
        <v>79</v>
      </c>
      <c r="I532">
        <v>112</v>
      </c>
      <c r="J532">
        <v>109</v>
      </c>
      <c r="K532">
        <v>53</v>
      </c>
      <c r="L532">
        <v>144</v>
      </c>
      <c r="M532">
        <v>81</v>
      </c>
      <c r="N532">
        <v>30</v>
      </c>
      <c r="O532">
        <v>34</v>
      </c>
      <c r="P532">
        <v>12</v>
      </c>
      <c r="Q532">
        <v>185</v>
      </c>
      <c r="R532" t="s">
        <v>47</v>
      </c>
      <c r="S532" t="s">
        <v>78</v>
      </c>
    </row>
    <row r="533" spans="1:19" x14ac:dyDescent="0.25">
      <c r="A533">
        <v>44621</v>
      </c>
      <c r="B533" t="s">
        <v>38</v>
      </c>
      <c r="F533">
        <v>24</v>
      </c>
      <c r="R533" t="s">
        <v>211</v>
      </c>
      <c r="S533" t="s">
        <v>76</v>
      </c>
    </row>
    <row r="534" spans="1:19" x14ac:dyDescent="0.25">
      <c r="A534">
        <v>44621</v>
      </c>
      <c r="B534" t="s">
        <v>17</v>
      </c>
      <c r="C534">
        <v>9330</v>
      </c>
      <c r="D534">
        <v>129</v>
      </c>
      <c r="E534">
        <v>57</v>
      </c>
      <c r="F534">
        <v>50</v>
      </c>
      <c r="G534">
        <v>57</v>
      </c>
      <c r="H534">
        <v>49</v>
      </c>
      <c r="I534">
        <v>65</v>
      </c>
      <c r="J534">
        <v>64</v>
      </c>
      <c r="K534">
        <v>19</v>
      </c>
      <c r="L534">
        <v>110</v>
      </c>
      <c r="M534">
        <v>84</v>
      </c>
      <c r="N534">
        <v>12</v>
      </c>
      <c r="O534">
        <v>13</v>
      </c>
      <c r="P534">
        <v>4</v>
      </c>
      <c r="Q534">
        <v>125</v>
      </c>
      <c r="R534" t="s">
        <v>70</v>
      </c>
      <c r="S534" t="s">
        <v>86</v>
      </c>
    </row>
    <row r="535" spans="1:19" x14ac:dyDescent="0.25">
      <c r="A535">
        <v>44621</v>
      </c>
      <c r="B535" t="s">
        <v>18</v>
      </c>
      <c r="C535">
        <v>8087</v>
      </c>
      <c r="D535">
        <v>110</v>
      </c>
      <c r="E535">
        <v>64</v>
      </c>
      <c r="F535">
        <v>57</v>
      </c>
      <c r="G535">
        <v>55</v>
      </c>
      <c r="H535">
        <v>47</v>
      </c>
      <c r="I535">
        <v>57</v>
      </c>
      <c r="J535">
        <v>60</v>
      </c>
      <c r="K535">
        <v>32</v>
      </c>
      <c r="L535">
        <v>78</v>
      </c>
      <c r="M535">
        <v>16</v>
      </c>
      <c r="N535">
        <v>17</v>
      </c>
      <c r="O535">
        <v>16</v>
      </c>
      <c r="P535">
        <v>9</v>
      </c>
      <c r="Q535">
        <v>101</v>
      </c>
      <c r="R535" t="s">
        <v>57</v>
      </c>
      <c r="S535" t="s">
        <v>82</v>
      </c>
    </row>
    <row r="536" spans="1:19" x14ac:dyDescent="0.25">
      <c r="A536">
        <v>44621</v>
      </c>
      <c r="B536" t="s">
        <v>19</v>
      </c>
      <c r="C536">
        <v>8452</v>
      </c>
      <c r="D536">
        <v>98</v>
      </c>
      <c r="E536">
        <v>71</v>
      </c>
      <c r="F536">
        <v>63</v>
      </c>
      <c r="G536">
        <v>63</v>
      </c>
      <c r="H536">
        <v>64</v>
      </c>
      <c r="I536">
        <v>45</v>
      </c>
      <c r="J536">
        <v>65</v>
      </c>
      <c r="K536">
        <v>40</v>
      </c>
      <c r="L536">
        <v>58</v>
      </c>
      <c r="M536">
        <v>76</v>
      </c>
      <c r="N536">
        <v>55</v>
      </c>
      <c r="O536">
        <v>53</v>
      </c>
      <c r="P536">
        <v>33</v>
      </c>
      <c r="Q536">
        <v>65</v>
      </c>
      <c r="R536" t="s">
        <v>37</v>
      </c>
      <c r="S536" t="s">
        <v>76</v>
      </c>
    </row>
    <row r="537" spans="1:19" x14ac:dyDescent="0.25">
      <c r="A537">
        <v>44621</v>
      </c>
      <c r="B537" t="s">
        <v>20</v>
      </c>
      <c r="C537">
        <v>14948</v>
      </c>
      <c r="D537">
        <v>205</v>
      </c>
      <c r="E537">
        <v>145</v>
      </c>
      <c r="F537">
        <v>155</v>
      </c>
      <c r="G537">
        <v>151</v>
      </c>
      <c r="H537">
        <v>147</v>
      </c>
      <c r="I537">
        <v>137</v>
      </c>
      <c r="J537">
        <v>152</v>
      </c>
      <c r="K537">
        <v>110</v>
      </c>
      <c r="L537">
        <v>95</v>
      </c>
      <c r="M537">
        <v>85</v>
      </c>
      <c r="N537">
        <v>116</v>
      </c>
      <c r="O537">
        <v>77</v>
      </c>
      <c r="P537">
        <v>23</v>
      </c>
      <c r="Q537">
        <v>182</v>
      </c>
      <c r="R537" t="s">
        <v>64</v>
      </c>
      <c r="S537" t="s">
        <v>84</v>
      </c>
    </row>
    <row r="538" spans="1:19" x14ac:dyDescent="0.25">
      <c r="A538">
        <v>44621</v>
      </c>
      <c r="B538" t="s">
        <v>21</v>
      </c>
      <c r="C538">
        <v>6359</v>
      </c>
      <c r="D538">
        <v>30</v>
      </c>
      <c r="E538">
        <v>23</v>
      </c>
      <c r="F538">
        <v>23</v>
      </c>
      <c r="G538">
        <v>20</v>
      </c>
      <c r="H538">
        <v>23</v>
      </c>
      <c r="I538">
        <v>22</v>
      </c>
      <c r="J538">
        <v>23</v>
      </c>
      <c r="K538">
        <v>17</v>
      </c>
      <c r="L538">
        <v>13</v>
      </c>
      <c r="M538">
        <v>24</v>
      </c>
      <c r="N538">
        <v>20</v>
      </c>
      <c r="O538">
        <v>20</v>
      </c>
      <c r="P538">
        <v>16</v>
      </c>
      <c r="Q538">
        <v>14</v>
      </c>
      <c r="R538" t="s">
        <v>74</v>
      </c>
      <c r="S538" t="s">
        <v>88</v>
      </c>
    </row>
    <row r="539" spans="1:19" x14ac:dyDescent="0.25">
      <c r="A539">
        <v>44621</v>
      </c>
      <c r="B539" t="s">
        <v>22</v>
      </c>
      <c r="C539">
        <v>4374</v>
      </c>
      <c r="D539">
        <v>26</v>
      </c>
      <c r="E539">
        <v>22</v>
      </c>
      <c r="F539">
        <v>25</v>
      </c>
      <c r="G539">
        <v>23</v>
      </c>
      <c r="H539">
        <v>24</v>
      </c>
      <c r="I539">
        <v>24</v>
      </c>
      <c r="J539">
        <v>22</v>
      </c>
      <c r="K539">
        <v>18</v>
      </c>
      <c r="L539">
        <v>8</v>
      </c>
      <c r="M539">
        <v>17</v>
      </c>
      <c r="N539">
        <v>12</v>
      </c>
      <c r="O539">
        <v>13</v>
      </c>
      <c r="P539">
        <v>9</v>
      </c>
      <c r="Q539">
        <v>17</v>
      </c>
      <c r="R539" t="s">
        <v>42</v>
      </c>
      <c r="S539" t="s">
        <v>76</v>
      </c>
    </row>
    <row r="540" spans="1:19" x14ac:dyDescent="0.25">
      <c r="A540">
        <v>44621</v>
      </c>
      <c r="B540" t="s">
        <v>23</v>
      </c>
      <c r="C540">
        <v>6844</v>
      </c>
      <c r="D540">
        <v>48</v>
      </c>
      <c r="E540">
        <v>24</v>
      </c>
      <c r="F540">
        <v>18</v>
      </c>
      <c r="G540">
        <v>26</v>
      </c>
      <c r="H540">
        <v>19</v>
      </c>
      <c r="I540">
        <v>24</v>
      </c>
      <c r="J540">
        <v>25</v>
      </c>
      <c r="K540">
        <v>6</v>
      </c>
      <c r="L540">
        <v>42</v>
      </c>
      <c r="M540">
        <v>9</v>
      </c>
      <c r="N540">
        <v>8</v>
      </c>
      <c r="O540">
        <v>10</v>
      </c>
      <c r="P540">
        <v>2</v>
      </c>
      <c r="Q540">
        <v>46</v>
      </c>
      <c r="R540" t="s">
        <v>55</v>
      </c>
      <c r="S540" t="s">
        <v>82</v>
      </c>
    </row>
    <row r="541" spans="1:19" x14ac:dyDescent="0.25">
      <c r="A541">
        <v>44621</v>
      </c>
      <c r="B541" t="s">
        <v>24</v>
      </c>
      <c r="C541">
        <v>3846</v>
      </c>
      <c r="D541">
        <v>48</v>
      </c>
      <c r="E541">
        <v>33</v>
      </c>
      <c r="F541">
        <v>39</v>
      </c>
      <c r="G541">
        <v>38</v>
      </c>
      <c r="H541">
        <v>40</v>
      </c>
      <c r="I541">
        <v>25</v>
      </c>
      <c r="J541">
        <v>29</v>
      </c>
      <c r="K541">
        <v>18</v>
      </c>
      <c r="L541">
        <v>30</v>
      </c>
      <c r="M541">
        <v>10</v>
      </c>
      <c r="N541">
        <v>14</v>
      </c>
      <c r="O541">
        <v>4</v>
      </c>
      <c r="P541">
        <v>0</v>
      </c>
      <c r="Q541">
        <v>48</v>
      </c>
      <c r="R541" t="s">
        <v>36</v>
      </c>
      <c r="S541" t="s">
        <v>76</v>
      </c>
    </row>
    <row r="542" spans="1:19" x14ac:dyDescent="0.25">
      <c r="A542">
        <v>44621</v>
      </c>
      <c r="B542" t="s">
        <v>25</v>
      </c>
      <c r="C542">
        <v>3829</v>
      </c>
      <c r="D542">
        <v>56</v>
      </c>
      <c r="E542">
        <v>49</v>
      </c>
      <c r="F542">
        <v>42</v>
      </c>
      <c r="G542">
        <v>48</v>
      </c>
      <c r="H542">
        <v>45</v>
      </c>
      <c r="I542">
        <v>38</v>
      </c>
      <c r="J542">
        <v>45</v>
      </c>
      <c r="K542">
        <v>29</v>
      </c>
      <c r="L542">
        <v>27</v>
      </c>
      <c r="M542">
        <v>36</v>
      </c>
      <c r="N542">
        <v>42</v>
      </c>
      <c r="O542">
        <v>43</v>
      </c>
      <c r="P542">
        <v>21</v>
      </c>
      <c r="Q542">
        <v>35</v>
      </c>
      <c r="R542" t="s">
        <v>62</v>
      </c>
      <c r="S542" t="s">
        <v>84</v>
      </c>
    </row>
    <row r="543" spans="1:19" x14ac:dyDescent="0.25">
      <c r="A543">
        <v>44621</v>
      </c>
      <c r="B543" t="s">
        <v>26</v>
      </c>
      <c r="C543">
        <v>3535</v>
      </c>
      <c r="D543">
        <v>34</v>
      </c>
      <c r="E543">
        <v>30</v>
      </c>
      <c r="F543">
        <v>31</v>
      </c>
      <c r="G543">
        <v>31</v>
      </c>
      <c r="H543">
        <v>30</v>
      </c>
      <c r="I543">
        <v>28</v>
      </c>
      <c r="J543">
        <v>31</v>
      </c>
      <c r="K543">
        <v>24</v>
      </c>
      <c r="L543">
        <v>10</v>
      </c>
      <c r="M543">
        <v>31</v>
      </c>
      <c r="N543">
        <v>26</v>
      </c>
      <c r="O543">
        <v>28</v>
      </c>
      <c r="P543">
        <v>18</v>
      </c>
      <c r="Q543">
        <v>16</v>
      </c>
      <c r="R543" t="s">
        <v>65</v>
      </c>
      <c r="S543" t="s">
        <v>84</v>
      </c>
    </row>
    <row r="544" spans="1:19" x14ac:dyDescent="0.25">
      <c r="A544">
        <v>44621</v>
      </c>
      <c r="B544" t="s">
        <v>27</v>
      </c>
      <c r="C544">
        <v>2788</v>
      </c>
      <c r="D544">
        <v>18</v>
      </c>
      <c r="E544">
        <v>10</v>
      </c>
      <c r="F544">
        <v>13</v>
      </c>
      <c r="G544">
        <v>12</v>
      </c>
      <c r="H544">
        <v>12</v>
      </c>
      <c r="I544">
        <v>9</v>
      </c>
      <c r="J544">
        <v>12</v>
      </c>
      <c r="K544">
        <v>6</v>
      </c>
      <c r="L544">
        <v>12</v>
      </c>
      <c r="M544">
        <v>8</v>
      </c>
      <c r="N544">
        <v>10</v>
      </c>
      <c r="O544">
        <v>9</v>
      </c>
      <c r="P544">
        <v>5</v>
      </c>
      <c r="Q544">
        <v>13</v>
      </c>
      <c r="R544" t="s">
        <v>67</v>
      </c>
      <c r="S544" t="s">
        <v>86</v>
      </c>
    </row>
    <row r="545" spans="1:19" x14ac:dyDescent="0.25">
      <c r="A545">
        <v>44621</v>
      </c>
      <c r="B545" t="s">
        <v>30</v>
      </c>
      <c r="C545">
        <v>3368</v>
      </c>
      <c r="D545">
        <v>13</v>
      </c>
      <c r="E545">
        <v>9</v>
      </c>
      <c r="F545">
        <v>9</v>
      </c>
      <c r="G545">
        <v>8</v>
      </c>
      <c r="H545">
        <v>6</v>
      </c>
      <c r="I545">
        <v>6</v>
      </c>
      <c r="J545">
        <v>7</v>
      </c>
      <c r="K545">
        <v>4</v>
      </c>
      <c r="L545">
        <v>9</v>
      </c>
      <c r="M545">
        <v>3</v>
      </c>
      <c r="N545">
        <v>4</v>
      </c>
      <c r="O545">
        <v>4</v>
      </c>
      <c r="P545">
        <v>2</v>
      </c>
      <c r="Q545">
        <v>11</v>
      </c>
      <c r="R545" t="s">
        <v>56</v>
      </c>
      <c r="S545" t="s">
        <v>82</v>
      </c>
    </row>
    <row r="546" spans="1:19" x14ac:dyDescent="0.25">
      <c r="A546">
        <v>44621</v>
      </c>
      <c r="B546" t="s">
        <v>28</v>
      </c>
      <c r="C546">
        <v>9168</v>
      </c>
      <c r="D546">
        <v>95</v>
      </c>
      <c r="E546">
        <v>64</v>
      </c>
      <c r="F546">
        <v>66</v>
      </c>
      <c r="G546">
        <v>62</v>
      </c>
      <c r="H546">
        <v>50</v>
      </c>
      <c r="I546">
        <v>57</v>
      </c>
      <c r="J546">
        <v>63</v>
      </c>
      <c r="K546">
        <v>36</v>
      </c>
      <c r="L546">
        <v>59</v>
      </c>
      <c r="M546">
        <v>52</v>
      </c>
      <c r="N546">
        <v>22</v>
      </c>
      <c r="O546">
        <v>22</v>
      </c>
      <c r="P546">
        <v>11</v>
      </c>
      <c r="Q546">
        <v>84</v>
      </c>
      <c r="R546" t="s">
        <v>46</v>
      </c>
      <c r="S546" t="s">
        <v>78</v>
      </c>
    </row>
    <row r="547" spans="1:19" x14ac:dyDescent="0.25">
      <c r="A547">
        <v>44621</v>
      </c>
      <c r="B547" t="s">
        <v>29</v>
      </c>
      <c r="C547">
        <v>6246</v>
      </c>
      <c r="D547">
        <v>79</v>
      </c>
      <c r="E547">
        <v>40</v>
      </c>
      <c r="F547">
        <v>41</v>
      </c>
      <c r="G547">
        <v>39</v>
      </c>
      <c r="H547">
        <v>30</v>
      </c>
      <c r="I547">
        <v>44</v>
      </c>
      <c r="J547">
        <v>49</v>
      </c>
      <c r="K547">
        <v>20</v>
      </c>
      <c r="L547">
        <v>59</v>
      </c>
      <c r="M547">
        <v>54</v>
      </c>
      <c r="N547">
        <v>23</v>
      </c>
      <c r="O547">
        <v>18</v>
      </c>
      <c r="P547">
        <v>13</v>
      </c>
      <c r="Q547">
        <v>66</v>
      </c>
      <c r="R547" t="s">
        <v>41</v>
      </c>
      <c r="S547" t="s">
        <v>76</v>
      </c>
    </row>
    <row r="548" spans="1:19" x14ac:dyDescent="0.25">
      <c r="A548">
        <v>44593</v>
      </c>
      <c r="B548" t="s">
        <v>35</v>
      </c>
      <c r="C548">
        <v>7727</v>
      </c>
      <c r="D548">
        <v>88</v>
      </c>
      <c r="E548">
        <v>60</v>
      </c>
      <c r="F548">
        <v>49</v>
      </c>
      <c r="G548">
        <v>47</v>
      </c>
      <c r="H548">
        <v>42</v>
      </c>
      <c r="I548">
        <v>40</v>
      </c>
      <c r="J548">
        <v>46</v>
      </c>
      <c r="K548">
        <v>24</v>
      </c>
      <c r="L548">
        <v>64</v>
      </c>
      <c r="M548">
        <v>28</v>
      </c>
      <c r="N548">
        <v>13</v>
      </c>
      <c r="O548">
        <v>11</v>
      </c>
      <c r="P548">
        <v>4</v>
      </c>
      <c r="Q548">
        <v>84</v>
      </c>
      <c r="R548" t="s">
        <v>213</v>
      </c>
      <c r="S548" t="s">
        <v>86</v>
      </c>
    </row>
    <row r="549" spans="1:19" x14ac:dyDescent="0.25">
      <c r="A549">
        <v>44593</v>
      </c>
      <c r="B549" t="s">
        <v>44</v>
      </c>
      <c r="F549">
        <v>41</v>
      </c>
      <c r="R549" t="s">
        <v>45</v>
      </c>
      <c r="S549" t="s">
        <v>78</v>
      </c>
    </row>
    <row r="550" spans="1:19" x14ac:dyDescent="0.25">
      <c r="A550">
        <v>44593</v>
      </c>
      <c r="B550" t="s">
        <v>34</v>
      </c>
      <c r="C550">
        <v>9507</v>
      </c>
      <c r="D550">
        <v>61</v>
      </c>
      <c r="E550">
        <v>41</v>
      </c>
      <c r="F550">
        <v>37</v>
      </c>
      <c r="G550">
        <v>36</v>
      </c>
      <c r="H550">
        <v>37</v>
      </c>
      <c r="I550">
        <v>28</v>
      </c>
      <c r="J550">
        <v>34</v>
      </c>
      <c r="K550">
        <v>15</v>
      </c>
      <c r="L550">
        <v>46</v>
      </c>
      <c r="M550">
        <v>45</v>
      </c>
      <c r="N550">
        <v>13</v>
      </c>
      <c r="O550">
        <v>16</v>
      </c>
      <c r="P550">
        <v>7</v>
      </c>
      <c r="Q550">
        <v>54</v>
      </c>
      <c r="R550" t="s">
        <v>214</v>
      </c>
      <c r="S550" t="s">
        <v>76</v>
      </c>
    </row>
    <row r="551" spans="1:19" x14ac:dyDescent="0.25">
      <c r="A551">
        <v>44593</v>
      </c>
      <c r="B551" t="s">
        <v>2</v>
      </c>
      <c r="C551">
        <v>6788</v>
      </c>
      <c r="D551">
        <v>57</v>
      </c>
      <c r="E551">
        <v>32</v>
      </c>
      <c r="F551">
        <v>32</v>
      </c>
      <c r="G551">
        <v>35</v>
      </c>
      <c r="H551">
        <v>26</v>
      </c>
      <c r="I551">
        <v>27</v>
      </c>
      <c r="J551">
        <v>33</v>
      </c>
      <c r="K551">
        <v>13</v>
      </c>
      <c r="L551">
        <v>44</v>
      </c>
      <c r="M551">
        <v>27</v>
      </c>
      <c r="N551">
        <v>19</v>
      </c>
      <c r="O551">
        <v>17</v>
      </c>
      <c r="P551">
        <v>9</v>
      </c>
      <c r="Q551">
        <v>48</v>
      </c>
      <c r="R551" t="s">
        <v>71</v>
      </c>
      <c r="S551" t="s">
        <v>88</v>
      </c>
    </row>
    <row r="552" spans="1:19" x14ac:dyDescent="0.25">
      <c r="A552">
        <v>44593</v>
      </c>
      <c r="B552" t="s">
        <v>33</v>
      </c>
      <c r="C552">
        <v>9691</v>
      </c>
      <c r="D552">
        <v>158</v>
      </c>
      <c r="E552">
        <v>118</v>
      </c>
      <c r="F552">
        <v>125</v>
      </c>
      <c r="G552">
        <v>123</v>
      </c>
      <c r="H552">
        <v>118</v>
      </c>
      <c r="I552">
        <v>97</v>
      </c>
      <c r="J552">
        <v>121</v>
      </c>
      <c r="K552">
        <v>67</v>
      </c>
      <c r="L552">
        <v>91</v>
      </c>
      <c r="M552">
        <v>117</v>
      </c>
      <c r="N552">
        <v>95</v>
      </c>
      <c r="O552">
        <v>102</v>
      </c>
      <c r="P552">
        <v>47</v>
      </c>
      <c r="Q552">
        <v>111</v>
      </c>
      <c r="R552" t="s">
        <v>50</v>
      </c>
      <c r="S552" t="s">
        <v>80</v>
      </c>
    </row>
    <row r="553" spans="1:19" x14ac:dyDescent="0.25">
      <c r="A553">
        <v>44593</v>
      </c>
      <c r="B553" t="s">
        <v>59</v>
      </c>
      <c r="F553">
        <v>71</v>
      </c>
      <c r="R553" t="s">
        <v>208</v>
      </c>
      <c r="S553" t="s">
        <v>82</v>
      </c>
    </row>
    <row r="554" spans="1:19" x14ac:dyDescent="0.25">
      <c r="A554">
        <v>44593</v>
      </c>
      <c r="B554" t="s">
        <v>43</v>
      </c>
      <c r="F554">
        <v>52</v>
      </c>
      <c r="R554" t="s">
        <v>209</v>
      </c>
      <c r="S554" t="s">
        <v>76</v>
      </c>
    </row>
    <row r="555" spans="1:19" x14ac:dyDescent="0.25">
      <c r="A555">
        <v>44593</v>
      </c>
      <c r="B555" t="s">
        <v>3</v>
      </c>
      <c r="C555">
        <v>8095</v>
      </c>
      <c r="D555">
        <v>28</v>
      </c>
      <c r="E555">
        <v>25</v>
      </c>
      <c r="F555">
        <v>22</v>
      </c>
      <c r="G555">
        <v>23</v>
      </c>
      <c r="H555">
        <v>24</v>
      </c>
      <c r="I555">
        <v>20</v>
      </c>
      <c r="J555">
        <v>25</v>
      </c>
      <c r="K555">
        <v>17</v>
      </c>
      <c r="L555">
        <v>11</v>
      </c>
      <c r="M555">
        <v>24</v>
      </c>
      <c r="N555">
        <v>23</v>
      </c>
      <c r="O555">
        <v>22</v>
      </c>
      <c r="P555">
        <v>16</v>
      </c>
      <c r="Q555">
        <v>12</v>
      </c>
      <c r="R555" t="s">
        <v>207</v>
      </c>
      <c r="S555" t="s">
        <v>88</v>
      </c>
    </row>
    <row r="556" spans="1:19" x14ac:dyDescent="0.25">
      <c r="A556">
        <v>44593</v>
      </c>
      <c r="B556" t="s">
        <v>4</v>
      </c>
      <c r="C556">
        <v>14841</v>
      </c>
      <c r="D556">
        <v>181</v>
      </c>
      <c r="E556">
        <v>137</v>
      </c>
      <c r="F556">
        <v>129</v>
      </c>
      <c r="G556">
        <v>130</v>
      </c>
      <c r="H556">
        <v>125</v>
      </c>
      <c r="I556">
        <v>124</v>
      </c>
      <c r="J556">
        <v>125</v>
      </c>
      <c r="K556">
        <v>95</v>
      </c>
      <c r="L556">
        <v>86</v>
      </c>
      <c r="M556">
        <v>132</v>
      </c>
      <c r="N556">
        <v>101</v>
      </c>
      <c r="O556">
        <v>90</v>
      </c>
      <c r="P556">
        <v>65</v>
      </c>
      <c r="Q556">
        <v>116</v>
      </c>
      <c r="R556" t="s">
        <v>53</v>
      </c>
      <c r="S556" t="s">
        <v>82</v>
      </c>
    </row>
    <row r="557" spans="1:19" x14ac:dyDescent="0.25">
      <c r="A557">
        <v>44593</v>
      </c>
      <c r="B557" t="s">
        <v>5</v>
      </c>
      <c r="C557">
        <v>11266</v>
      </c>
      <c r="D557">
        <v>127</v>
      </c>
      <c r="E557">
        <v>114</v>
      </c>
      <c r="F557">
        <v>115</v>
      </c>
      <c r="G557">
        <v>111</v>
      </c>
      <c r="H557">
        <v>118</v>
      </c>
      <c r="I557">
        <v>88</v>
      </c>
      <c r="J557">
        <v>106</v>
      </c>
      <c r="K557">
        <v>77</v>
      </c>
      <c r="L557">
        <v>50</v>
      </c>
      <c r="M557">
        <v>88</v>
      </c>
      <c r="N557">
        <v>108</v>
      </c>
      <c r="O557">
        <v>106</v>
      </c>
      <c r="P557">
        <v>57</v>
      </c>
      <c r="Q557">
        <v>70</v>
      </c>
      <c r="R557" t="s">
        <v>51</v>
      </c>
      <c r="S557" t="s">
        <v>80</v>
      </c>
    </row>
    <row r="558" spans="1:19" x14ac:dyDescent="0.25">
      <c r="A558">
        <v>44593</v>
      </c>
      <c r="B558" t="s">
        <v>32</v>
      </c>
      <c r="C558">
        <v>10506</v>
      </c>
      <c r="D558">
        <v>111</v>
      </c>
      <c r="E558">
        <v>50</v>
      </c>
      <c r="F558">
        <v>54</v>
      </c>
      <c r="G558">
        <v>59</v>
      </c>
      <c r="H558">
        <v>34</v>
      </c>
      <c r="I558">
        <v>49</v>
      </c>
      <c r="J558">
        <v>52</v>
      </c>
      <c r="K558">
        <v>16</v>
      </c>
      <c r="L558">
        <v>95</v>
      </c>
      <c r="M558">
        <v>24</v>
      </c>
      <c r="N558">
        <v>14</v>
      </c>
      <c r="O558">
        <v>10</v>
      </c>
      <c r="P558">
        <v>0</v>
      </c>
      <c r="Q558">
        <v>111</v>
      </c>
      <c r="R558" t="s">
        <v>204</v>
      </c>
      <c r="S558" t="s">
        <v>82</v>
      </c>
    </row>
    <row r="559" spans="1:19" x14ac:dyDescent="0.25">
      <c r="A559">
        <v>44593</v>
      </c>
      <c r="B559" t="s">
        <v>6</v>
      </c>
      <c r="C559">
        <v>2025</v>
      </c>
      <c r="D559">
        <v>30</v>
      </c>
      <c r="E559">
        <v>18</v>
      </c>
      <c r="F559">
        <v>20</v>
      </c>
      <c r="G559">
        <v>19</v>
      </c>
      <c r="H559">
        <v>18</v>
      </c>
      <c r="I559">
        <v>23</v>
      </c>
      <c r="J559">
        <v>23</v>
      </c>
      <c r="K559">
        <v>18</v>
      </c>
      <c r="L559">
        <v>12</v>
      </c>
      <c r="M559">
        <v>7</v>
      </c>
      <c r="N559">
        <v>16</v>
      </c>
      <c r="O559">
        <v>15</v>
      </c>
      <c r="P559">
        <v>6</v>
      </c>
      <c r="Q559">
        <v>24</v>
      </c>
      <c r="R559" t="s">
        <v>61</v>
      </c>
      <c r="S559" t="s">
        <v>84</v>
      </c>
    </row>
    <row r="560" spans="1:19" x14ac:dyDescent="0.25">
      <c r="A560">
        <v>44593</v>
      </c>
      <c r="B560" t="s">
        <v>7</v>
      </c>
      <c r="C560">
        <v>16789</v>
      </c>
      <c r="D560">
        <v>184</v>
      </c>
      <c r="E560">
        <v>131</v>
      </c>
      <c r="F560">
        <v>143</v>
      </c>
      <c r="G560">
        <v>138</v>
      </c>
      <c r="H560">
        <v>132</v>
      </c>
      <c r="I560">
        <v>123</v>
      </c>
      <c r="J560">
        <v>138</v>
      </c>
      <c r="K560">
        <v>98</v>
      </c>
      <c r="L560">
        <v>86</v>
      </c>
      <c r="M560">
        <v>141</v>
      </c>
      <c r="N560">
        <v>120</v>
      </c>
      <c r="O560">
        <v>117</v>
      </c>
      <c r="P560">
        <v>91</v>
      </c>
      <c r="Q560">
        <v>93</v>
      </c>
      <c r="R560" t="s">
        <v>75</v>
      </c>
      <c r="S560" t="s">
        <v>88</v>
      </c>
    </row>
    <row r="561" spans="1:19" x14ac:dyDescent="0.25">
      <c r="A561">
        <v>44593</v>
      </c>
      <c r="B561" t="s">
        <v>8</v>
      </c>
      <c r="C561">
        <v>7198</v>
      </c>
      <c r="D561">
        <v>76</v>
      </c>
      <c r="E561">
        <v>66</v>
      </c>
      <c r="F561">
        <v>63</v>
      </c>
      <c r="G561">
        <v>63</v>
      </c>
      <c r="H561">
        <v>65</v>
      </c>
      <c r="I561">
        <v>55</v>
      </c>
      <c r="J561">
        <v>68</v>
      </c>
      <c r="K561">
        <v>44</v>
      </c>
      <c r="L561">
        <v>32</v>
      </c>
      <c r="M561">
        <v>67</v>
      </c>
      <c r="N561">
        <v>56</v>
      </c>
      <c r="O561">
        <v>54</v>
      </c>
      <c r="P561">
        <v>41</v>
      </c>
      <c r="Q561">
        <v>35</v>
      </c>
      <c r="R561" t="s">
        <v>73</v>
      </c>
      <c r="S561" t="s">
        <v>88</v>
      </c>
    </row>
    <row r="562" spans="1:19" x14ac:dyDescent="0.25">
      <c r="A562">
        <v>44593</v>
      </c>
      <c r="B562" t="s">
        <v>52</v>
      </c>
      <c r="F562">
        <v>118</v>
      </c>
      <c r="R562" t="s">
        <v>210</v>
      </c>
      <c r="S562" t="s">
        <v>80</v>
      </c>
    </row>
    <row r="563" spans="1:19" x14ac:dyDescent="0.25">
      <c r="A563">
        <v>44593</v>
      </c>
      <c r="B563" t="s">
        <v>9</v>
      </c>
      <c r="C563">
        <v>6914</v>
      </c>
      <c r="D563">
        <v>58</v>
      </c>
      <c r="E563">
        <v>22</v>
      </c>
      <c r="F563">
        <v>21</v>
      </c>
      <c r="G563">
        <v>26</v>
      </c>
      <c r="H563">
        <v>19</v>
      </c>
      <c r="I563">
        <v>19</v>
      </c>
      <c r="J563">
        <v>27</v>
      </c>
      <c r="K563">
        <v>6</v>
      </c>
      <c r="L563">
        <v>52</v>
      </c>
      <c r="M563">
        <v>18</v>
      </c>
      <c r="N563">
        <v>4</v>
      </c>
      <c r="O563">
        <v>3</v>
      </c>
      <c r="P563">
        <v>1</v>
      </c>
      <c r="Q563">
        <v>57</v>
      </c>
      <c r="R563" t="s">
        <v>48</v>
      </c>
      <c r="S563" t="s">
        <v>78</v>
      </c>
    </row>
    <row r="564" spans="1:19" x14ac:dyDescent="0.25">
      <c r="A564">
        <v>44593</v>
      </c>
      <c r="B564" t="s">
        <v>10</v>
      </c>
      <c r="C564">
        <v>6237</v>
      </c>
      <c r="D564">
        <v>83</v>
      </c>
      <c r="E564">
        <v>45</v>
      </c>
      <c r="F564">
        <v>37</v>
      </c>
      <c r="G564">
        <v>42</v>
      </c>
      <c r="H564">
        <v>35</v>
      </c>
      <c r="I564">
        <v>35</v>
      </c>
      <c r="J564">
        <v>43</v>
      </c>
      <c r="K564">
        <v>20</v>
      </c>
      <c r="L564">
        <v>63</v>
      </c>
      <c r="M564">
        <v>67</v>
      </c>
      <c r="N564">
        <v>20</v>
      </c>
      <c r="O564">
        <v>10</v>
      </c>
      <c r="P564">
        <v>6</v>
      </c>
      <c r="Q564">
        <v>77</v>
      </c>
      <c r="R564" t="s">
        <v>69</v>
      </c>
      <c r="S564" t="s">
        <v>86</v>
      </c>
    </row>
    <row r="565" spans="1:19" x14ac:dyDescent="0.25">
      <c r="A565">
        <v>44593</v>
      </c>
      <c r="B565" t="s">
        <v>11</v>
      </c>
      <c r="C565">
        <v>4998</v>
      </c>
      <c r="D565">
        <v>51</v>
      </c>
      <c r="E565">
        <v>17</v>
      </c>
      <c r="F565">
        <v>22</v>
      </c>
      <c r="G565">
        <v>25</v>
      </c>
      <c r="H565">
        <v>9</v>
      </c>
      <c r="I565">
        <v>25</v>
      </c>
      <c r="J565">
        <v>27</v>
      </c>
      <c r="K565">
        <v>6</v>
      </c>
      <c r="L565">
        <v>45</v>
      </c>
      <c r="M565">
        <v>18</v>
      </c>
      <c r="N565">
        <v>1</v>
      </c>
      <c r="O565">
        <v>2</v>
      </c>
      <c r="P565">
        <v>1</v>
      </c>
      <c r="Q565">
        <v>50</v>
      </c>
      <c r="R565" t="s">
        <v>58</v>
      </c>
      <c r="S565" t="s">
        <v>82</v>
      </c>
    </row>
    <row r="566" spans="1:19" x14ac:dyDescent="0.25">
      <c r="A566">
        <v>44593</v>
      </c>
      <c r="B566" t="s">
        <v>12</v>
      </c>
      <c r="C566">
        <v>15420</v>
      </c>
      <c r="D566">
        <v>193</v>
      </c>
      <c r="E566">
        <v>155</v>
      </c>
      <c r="F566">
        <v>152</v>
      </c>
      <c r="G566">
        <v>155</v>
      </c>
      <c r="H566">
        <v>137</v>
      </c>
      <c r="I566">
        <v>108</v>
      </c>
      <c r="J566">
        <v>144</v>
      </c>
      <c r="K566">
        <v>87</v>
      </c>
      <c r="L566">
        <v>106</v>
      </c>
      <c r="M566">
        <v>94</v>
      </c>
      <c r="N566">
        <v>106</v>
      </c>
      <c r="O566">
        <v>121</v>
      </c>
      <c r="P566">
        <v>45</v>
      </c>
      <c r="Q566">
        <v>148</v>
      </c>
      <c r="R566" t="s">
        <v>66</v>
      </c>
      <c r="S566" t="s">
        <v>86</v>
      </c>
    </row>
    <row r="567" spans="1:19" x14ac:dyDescent="0.25">
      <c r="A567">
        <v>44593</v>
      </c>
      <c r="B567" t="s">
        <v>31</v>
      </c>
      <c r="C567">
        <v>7956</v>
      </c>
      <c r="D567">
        <v>45</v>
      </c>
      <c r="E567">
        <v>33</v>
      </c>
      <c r="F567">
        <v>34</v>
      </c>
      <c r="G567">
        <v>34</v>
      </c>
      <c r="H567">
        <v>32</v>
      </c>
      <c r="I567">
        <v>36</v>
      </c>
      <c r="J567">
        <v>40</v>
      </c>
      <c r="K567">
        <v>21</v>
      </c>
      <c r="L567">
        <v>24</v>
      </c>
      <c r="M567">
        <v>40</v>
      </c>
      <c r="N567">
        <v>21</v>
      </c>
      <c r="O567">
        <v>29</v>
      </c>
      <c r="P567">
        <v>13</v>
      </c>
      <c r="Q567">
        <v>32</v>
      </c>
      <c r="R567" t="s">
        <v>49</v>
      </c>
      <c r="S567" t="s">
        <v>78</v>
      </c>
    </row>
    <row r="568" spans="1:19" x14ac:dyDescent="0.25">
      <c r="A568">
        <v>44593</v>
      </c>
      <c r="B568" t="s">
        <v>13</v>
      </c>
      <c r="C568">
        <v>6384</v>
      </c>
      <c r="D568">
        <v>81</v>
      </c>
      <c r="E568">
        <v>44</v>
      </c>
      <c r="F568">
        <v>48</v>
      </c>
      <c r="G568">
        <v>52</v>
      </c>
      <c r="H568">
        <v>47</v>
      </c>
      <c r="I568">
        <v>45</v>
      </c>
      <c r="J568">
        <v>48</v>
      </c>
      <c r="K568">
        <v>24</v>
      </c>
      <c r="L568">
        <v>57</v>
      </c>
      <c r="M568">
        <v>48</v>
      </c>
      <c r="N568">
        <v>34</v>
      </c>
      <c r="O568">
        <v>35</v>
      </c>
      <c r="P568">
        <v>17</v>
      </c>
      <c r="Q568">
        <v>64</v>
      </c>
      <c r="R568" t="s">
        <v>60</v>
      </c>
      <c r="S568" t="s">
        <v>84</v>
      </c>
    </row>
    <row r="569" spans="1:19" x14ac:dyDescent="0.25">
      <c r="A569">
        <v>44593</v>
      </c>
      <c r="B569" t="s">
        <v>14</v>
      </c>
      <c r="C569">
        <v>5908</v>
      </c>
      <c r="D569">
        <v>83</v>
      </c>
      <c r="E569">
        <v>60</v>
      </c>
      <c r="F569">
        <v>60</v>
      </c>
      <c r="G569">
        <v>66</v>
      </c>
      <c r="H569">
        <v>61</v>
      </c>
      <c r="I569">
        <v>56</v>
      </c>
      <c r="J569">
        <v>60</v>
      </c>
      <c r="K569">
        <v>39</v>
      </c>
      <c r="L569">
        <v>44</v>
      </c>
      <c r="M569">
        <v>72</v>
      </c>
      <c r="N569">
        <v>27</v>
      </c>
      <c r="O569">
        <v>39</v>
      </c>
      <c r="P569">
        <v>19</v>
      </c>
      <c r="Q569">
        <v>64</v>
      </c>
      <c r="R569" t="s">
        <v>63</v>
      </c>
      <c r="S569" t="s">
        <v>84</v>
      </c>
    </row>
    <row r="570" spans="1:19" x14ac:dyDescent="0.25">
      <c r="A570">
        <v>44593</v>
      </c>
      <c r="B570" t="s">
        <v>15</v>
      </c>
      <c r="C570">
        <v>6974</v>
      </c>
      <c r="D570">
        <v>45</v>
      </c>
      <c r="E570">
        <v>24</v>
      </c>
      <c r="F570">
        <v>25</v>
      </c>
      <c r="G570">
        <v>28</v>
      </c>
      <c r="H570">
        <v>22</v>
      </c>
      <c r="I570">
        <v>22</v>
      </c>
      <c r="J570">
        <v>27</v>
      </c>
      <c r="K570">
        <v>14</v>
      </c>
      <c r="L570">
        <v>31</v>
      </c>
      <c r="M570">
        <v>35</v>
      </c>
      <c r="N570">
        <v>15</v>
      </c>
      <c r="O570">
        <v>18</v>
      </c>
      <c r="P570">
        <v>10</v>
      </c>
      <c r="Q570">
        <v>35</v>
      </c>
      <c r="R570" t="s">
        <v>40</v>
      </c>
      <c r="S570" t="s">
        <v>76</v>
      </c>
    </row>
    <row r="571" spans="1:19" x14ac:dyDescent="0.25">
      <c r="A571">
        <v>44593</v>
      </c>
      <c r="B571" t="s">
        <v>16</v>
      </c>
      <c r="C571">
        <v>13275</v>
      </c>
      <c r="D571">
        <v>197</v>
      </c>
      <c r="E571">
        <v>100</v>
      </c>
      <c r="F571">
        <v>104</v>
      </c>
      <c r="G571">
        <v>122</v>
      </c>
      <c r="H571">
        <v>70</v>
      </c>
      <c r="I571">
        <v>113</v>
      </c>
      <c r="J571">
        <v>110</v>
      </c>
      <c r="K571">
        <v>48</v>
      </c>
      <c r="L571">
        <v>149</v>
      </c>
      <c r="M571">
        <v>73</v>
      </c>
      <c r="N571">
        <v>30</v>
      </c>
      <c r="O571">
        <v>33</v>
      </c>
      <c r="P571">
        <v>11</v>
      </c>
      <c r="Q571">
        <v>186</v>
      </c>
      <c r="R571" t="s">
        <v>47</v>
      </c>
      <c r="S571" t="s">
        <v>78</v>
      </c>
    </row>
    <row r="572" spans="1:19" x14ac:dyDescent="0.25">
      <c r="A572">
        <v>44593</v>
      </c>
      <c r="B572" t="s">
        <v>38</v>
      </c>
      <c r="F572">
        <v>35</v>
      </c>
      <c r="R572" t="s">
        <v>211</v>
      </c>
      <c r="S572" t="s">
        <v>76</v>
      </c>
    </row>
    <row r="573" spans="1:19" x14ac:dyDescent="0.25">
      <c r="A573">
        <v>44593</v>
      </c>
      <c r="B573" t="s">
        <v>17</v>
      </c>
      <c r="C573">
        <v>9371</v>
      </c>
      <c r="D573">
        <v>128</v>
      </c>
      <c r="E573">
        <v>54</v>
      </c>
      <c r="F573">
        <v>49</v>
      </c>
      <c r="G573">
        <v>56</v>
      </c>
      <c r="H573">
        <v>42</v>
      </c>
      <c r="I573">
        <v>63</v>
      </c>
      <c r="J573">
        <v>63</v>
      </c>
      <c r="K573">
        <v>17</v>
      </c>
      <c r="L573">
        <v>111</v>
      </c>
      <c r="M573">
        <v>82</v>
      </c>
      <c r="N573">
        <v>11</v>
      </c>
      <c r="O573">
        <v>12</v>
      </c>
      <c r="P573">
        <v>4</v>
      </c>
      <c r="Q573">
        <v>124</v>
      </c>
      <c r="R573" t="s">
        <v>70</v>
      </c>
      <c r="S573" t="s">
        <v>86</v>
      </c>
    </row>
    <row r="574" spans="1:19" x14ac:dyDescent="0.25">
      <c r="A574">
        <v>44593</v>
      </c>
      <c r="B574" t="s">
        <v>18</v>
      </c>
      <c r="C574">
        <v>8096</v>
      </c>
      <c r="D574">
        <v>109</v>
      </c>
      <c r="E574">
        <v>61</v>
      </c>
      <c r="F574">
        <v>59</v>
      </c>
      <c r="G574">
        <v>55</v>
      </c>
      <c r="H574">
        <v>40</v>
      </c>
      <c r="I574">
        <v>55</v>
      </c>
      <c r="J574">
        <v>57</v>
      </c>
      <c r="K574">
        <v>26</v>
      </c>
      <c r="L574">
        <v>83</v>
      </c>
      <c r="M574">
        <v>20</v>
      </c>
      <c r="N574">
        <v>16</v>
      </c>
      <c r="O574">
        <v>16</v>
      </c>
      <c r="P574">
        <v>9</v>
      </c>
      <c r="Q574">
        <v>100</v>
      </c>
      <c r="R574" t="s">
        <v>57</v>
      </c>
      <c r="S574" t="s">
        <v>82</v>
      </c>
    </row>
    <row r="575" spans="1:19" x14ac:dyDescent="0.25">
      <c r="A575">
        <v>44593</v>
      </c>
      <c r="B575" t="s">
        <v>19</v>
      </c>
      <c r="C575">
        <v>8450</v>
      </c>
      <c r="D575">
        <v>98</v>
      </c>
      <c r="E575">
        <v>70</v>
      </c>
      <c r="F575">
        <v>61</v>
      </c>
      <c r="G575">
        <v>61</v>
      </c>
      <c r="H575">
        <v>64</v>
      </c>
      <c r="I575">
        <v>44</v>
      </c>
      <c r="J575">
        <v>62</v>
      </c>
      <c r="K575">
        <v>38</v>
      </c>
      <c r="L575">
        <v>60</v>
      </c>
      <c r="M575">
        <v>72</v>
      </c>
      <c r="N575">
        <v>56</v>
      </c>
      <c r="O575">
        <v>54</v>
      </c>
      <c r="P575">
        <v>32</v>
      </c>
      <c r="Q575">
        <v>66</v>
      </c>
      <c r="R575" t="s">
        <v>37</v>
      </c>
      <c r="S575" t="s">
        <v>76</v>
      </c>
    </row>
    <row r="576" spans="1:19" x14ac:dyDescent="0.25">
      <c r="A576">
        <v>44593</v>
      </c>
      <c r="B576" t="s">
        <v>20</v>
      </c>
      <c r="C576">
        <v>14919</v>
      </c>
      <c r="D576">
        <v>208</v>
      </c>
      <c r="E576">
        <v>148</v>
      </c>
      <c r="F576">
        <v>160</v>
      </c>
      <c r="G576">
        <v>155</v>
      </c>
      <c r="H576">
        <v>150</v>
      </c>
      <c r="I576">
        <v>134</v>
      </c>
      <c r="J576">
        <v>152</v>
      </c>
      <c r="K576">
        <v>108</v>
      </c>
      <c r="L576">
        <v>100</v>
      </c>
      <c r="M576">
        <v>89</v>
      </c>
      <c r="N576">
        <v>119</v>
      </c>
      <c r="O576">
        <v>71</v>
      </c>
      <c r="P576">
        <v>17</v>
      </c>
      <c r="Q576">
        <v>191</v>
      </c>
      <c r="R576" t="s">
        <v>64</v>
      </c>
      <c r="S576" t="s">
        <v>84</v>
      </c>
    </row>
    <row r="577" spans="1:19" x14ac:dyDescent="0.25">
      <c r="A577">
        <v>44593</v>
      </c>
      <c r="B577" t="s">
        <v>21</v>
      </c>
      <c r="C577">
        <v>6309</v>
      </c>
      <c r="D577">
        <v>28</v>
      </c>
      <c r="E577">
        <v>20</v>
      </c>
      <c r="F577">
        <v>21</v>
      </c>
      <c r="G577">
        <v>20</v>
      </c>
      <c r="H577">
        <v>21</v>
      </c>
      <c r="I577">
        <v>20</v>
      </c>
      <c r="J577">
        <v>21</v>
      </c>
      <c r="K577">
        <v>15</v>
      </c>
      <c r="L577">
        <v>13</v>
      </c>
      <c r="M577">
        <v>22</v>
      </c>
      <c r="N577">
        <v>19</v>
      </c>
      <c r="O577">
        <v>19</v>
      </c>
      <c r="P577">
        <v>14</v>
      </c>
      <c r="Q577">
        <v>14</v>
      </c>
      <c r="R577" t="s">
        <v>74</v>
      </c>
      <c r="S577" t="s">
        <v>88</v>
      </c>
    </row>
    <row r="578" spans="1:19" x14ac:dyDescent="0.25">
      <c r="A578">
        <v>44593</v>
      </c>
      <c r="B578" t="s">
        <v>22</v>
      </c>
      <c r="C578">
        <v>4371</v>
      </c>
      <c r="D578">
        <v>26</v>
      </c>
      <c r="E578">
        <v>22</v>
      </c>
      <c r="F578">
        <v>25</v>
      </c>
      <c r="G578">
        <v>23</v>
      </c>
      <c r="H578">
        <v>24</v>
      </c>
      <c r="I578">
        <v>23</v>
      </c>
      <c r="J578">
        <v>22</v>
      </c>
      <c r="K578">
        <v>17</v>
      </c>
      <c r="L578">
        <v>9</v>
      </c>
      <c r="M578">
        <v>17</v>
      </c>
      <c r="N578">
        <v>12</v>
      </c>
      <c r="O578">
        <v>13</v>
      </c>
      <c r="P578">
        <v>8</v>
      </c>
      <c r="Q578">
        <v>18</v>
      </c>
      <c r="R578" t="s">
        <v>42</v>
      </c>
      <c r="S578" t="s">
        <v>76</v>
      </c>
    </row>
    <row r="579" spans="1:19" x14ac:dyDescent="0.25">
      <c r="A579">
        <v>44593</v>
      </c>
      <c r="B579" t="s">
        <v>23</v>
      </c>
      <c r="C579">
        <v>6864</v>
      </c>
      <c r="D579">
        <v>49</v>
      </c>
      <c r="E579">
        <v>25</v>
      </c>
      <c r="F579">
        <v>19</v>
      </c>
      <c r="G579">
        <v>24</v>
      </c>
      <c r="H579">
        <v>20</v>
      </c>
      <c r="I579">
        <v>23</v>
      </c>
      <c r="J579">
        <v>25</v>
      </c>
      <c r="K579">
        <v>8</v>
      </c>
      <c r="L579">
        <v>41</v>
      </c>
      <c r="M579">
        <v>10</v>
      </c>
      <c r="N579">
        <v>9</v>
      </c>
      <c r="O579">
        <v>12</v>
      </c>
      <c r="P579">
        <v>2</v>
      </c>
      <c r="Q579">
        <v>47</v>
      </c>
      <c r="R579" t="s">
        <v>55</v>
      </c>
      <c r="S579" t="s">
        <v>82</v>
      </c>
    </row>
    <row r="580" spans="1:19" x14ac:dyDescent="0.25">
      <c r="A580">
        <v>44593</v>
      </c>
      <c r="B580" t="s">
        <v>24</v>
      </c>
      <c r="C580">
        <v>3856</v>
      </c>
      <c r="D580">
        <v>49</v>
      </c>
      <c r="E580">
        <v>27</v>
      </c>
      <c r="F580">
        <v>31</v>
      </c>
      <c r="G580">
        <v>35</v>
      </c>
      <c r="H580">
        <v>25</v>
      </c>
      <c r="I580">
        <v>23</v>
      </c>
      <c r="J580">
        <v>28</v>
      </c>
      <c r="K580">
        <v>14</v>
      </c>
      <c r="L580">
        <v>35</v>
      </c>
      <c r="M580">
        <v>12</v>
      </c>
      <c r="N580">
        <v>13</v>
      </c>
      <c r="O580">
        <v>5</v>
      </c>
      <c r="P580">
        <v>0</v>
      </c>
      <c r="Q580">
        <v>49</v>
      </c>
      <c r="R580" t="s">
        <v>36</v>
      </c>
      <c r="S580" t="s">
        <v>76</v>
      </c>
    </row>
    <row r="581" spans="1:19" x14ac:dyDescent="0.25">
      <c r="A581">
        <v>44593</v>
      </c>
      <c r="B581" t="s">
        <v>25</v>
      </c>
      <c r="C581">
        <v>3822</v>
      </c>
      <c r="D581">
        <v>54</v>
      </c>
      <c r="E581">
        <v>46</v>
      </c>
      <c r="F581">
        <v>43</v>
      </c>
      <c r="G581">
        <v>48</v>
      </c>
      <c r="H581">
        <v>43</v>
      </c>
      <c r="I581">
        <v>39</v>
      </c>
      <c r="J581">
        <v>46</v>
      </c>
      <c r="K581">
        <v>31</v>
      </c>
      <c r="L581">
        <v>23</v>
      </c>
      <c r="M581">
        <v>30</v>
      </c>
      <c r="N581">
        <v>40</v>
      </c>
      <c r="O581">
        <v>40</v>
      </c>
      <c r="P581">
        <v>18</v>
      </c>
      <c r="Q581">
        <v>36</v>
      </c>
      <c r="R581" t="s">
        <v>62</v>
      </c>
      <c r="S581" t="s">
        <v>84</v>
      </c>
    </row>
    <row r="582" spans="1:19" x14ac:dyDescent="0.25">
      <c r="A582">
        <v>44593</v>
      </c>
      <c r="B582" t="s">
        <v>26</v>
      </c>
      <c r="C582">
        <v>3542</v>
      </c>
      <c r="D582">
        <v>34</v>
      </c>
      <c r="E582">
        <v>30</v>
      </c>
      <c r="F582">
        <v>30</v>
      </c>
      <c r="G582">
        <v>30</v>
      </c>
      <c r="H582">
        <v>29</v>
      </c>
      <c r="I582">
        <v>28</v>
      </c>
      <c r="J582">
        <v>31</v>
      </c>
      <c r="K582">
        <v>24</v>
      </c>
      <c r="L582">
        <v>10</v>
      </c>
      <c r="M582">
        <v>31</v>
      </c>
      <c r="N582">
        <v>24</v>
      </c>
      <c r="O582">
        <v>26</v>
      </c>
      <c r="P582">
        <v>17</v>
      </c>
      <c r="Q582">
        <v>17</v>
      </c>
      <c r="R582" t="s">
        <v>65</v>
      </c>
      <c r="S582" t="s">
        <v>84</v>
      </c>
    </row>
    <row r="583" spans="1:19" x14ac:dyDescent="0.25">
      <c r="A583">
        <v>44593</v>
      </c>
      <c r="B583" t="s">
        <v>27</v>
      </c>
      <c r="C583">
        <v>2789</v>
      </c>
      <c r="D583">
        <v>18</v>
      </c>
      <c r="E583">
        <v>10</v>
      </c>
      <c r="F583">
        <v>13</v>
      </c>
      <c r="G583">
        <v>12</v>
      </c>
      <c r="H583">
        <v>12</v>
      </c>
      <c r="I583">
        <v>9</v>
      </c>
      <c r="J583">
        <v>12</v>
      </c>
      <c r="K583">
        <v>6</v>
      </c>
      <c r="L583">
        <v>12</v>
      </c>
      <c r="M583">
        <v>9</v>
      </c>
      <c r="N583">
        <v>10</v>
      </c>
      <c r="O583">
        <v>9</v>
      </c>
      <c r="P583">
        <v>5</v>
      </c>
      <c r="Q583">
        <v>13</v>
      </c>
      <c r="R583" t="s">
        <v>67</v>
      </c>
      <c r="S583" t="s">
        <v>86</v>
      </c>
    </row>
    <row r="584" spans="1:19" x14ac:dyDescent="0.25">
      <c r="A584">
        <v>44593</v>
      </c>
      <c r="B584" t="s">
        <v>30</v>
      </c>
      <c r="C584">
        <v>3371</v>
      </c>
      <c r="D584">
        <v>13</v>
      </c>
      <c r="E584">
        <v>9</v>
      </c>
      <c r="F584">
        <v>9</v>
      </c>
      <c r="G584">
        <v>7</v>
      </c>
      <c r="H584">
        <v>6</v>
      </c>
      <c r="I584">
        <v>6</v>
      </c>
      <c r="J584">
        <v>7</v>
      </c>
      <c r="K584">
        <v>4</v>
      </c>
      <c r="L584">
        <v>9</v>
      </c>
      <c r="M584">
        <v>3</v>
      </c>
      <c r="N584">
        <v>4</v>
      </c>
      <c r="O584">
        <v>4</v>
      </c>
      <c r="P584">
        <v>2</v>
      </c>
      <c r="Q584">
        <v>11</v>
      </c>
      <c r="R584" t="s">
        <v>56</v>
      </c>
      <c r="S584" t="s">
        <v>82</v>
      </c>
    </row>
    <row r="585" spans="1:19" x14ac:dyDescent="0.25">
      <c r="A585">
        <v>44593</v>
      </c>
      <c r="B585" t="s">
        <v>28</v>
      </c>
      <c r="C585">
        <v>9176</v>
      </c>
      <c r="D585">
        <v>95</v>
      </c>
      <c r="E585">
        <v>62</v>
      </c>
      <c r="F585">
        <v>65</v>
      </c>
      <c r="G585">
        <v>62</v>
      </c>
      <c r="H585">
        <v>49</v>
      </c>
      <c r="I585">
        <v>56</v>
      </c>
      <c r="J585">
        <v>59</v>
      </c>
      <c r="K585">
        <v>32</v>
      </c>
      <c r="L585">
        <v>63</v>
      </c>
      <c r="M585">
        <v>52</v>
      </c>
      <c r="N585">
        <v>22</v>
      </c>
      <c r="O585">
        <v>23</v>
      </c>
      <c r="P585">
        <v>10</v>
      </c>
      <c r="Q585">
        <v>85</v>
      </c>
      <c r="R585" t="s">
        <v>46</v>
      </c>
      <c r="S585" t="s">
        <v>78</v>
      </c>
    </row>
    <row r="586" spans="1:19" x14ac:dyDescent="0.25">
      <c r="A586">
        <v>44593</v>
      </c>
      <c r="B586" t="s">
        <v>29</v>
      </c>
      <c r="C586">
        <v>6266</v>
      </c>
      <c r="D586">
        <v>79</v>
      </c>
      <c r="E586">
        <v>39</v>
      </c>
      <c r="F586">
        <v>40</v>
      </c>
      <c r="G586">
        <v>38</v>
      </c>
      <c r="H586">
        <v>28</v>
      </c>
      <c r="I586">
        <v>43</v>
      </c>
      <c r="J586">
        <v>49</v>
      </c>
      <c r="K586">
        <v>18</v>
      </c>
      <c r="L586">
        <v>61</v>
      </c>
      <c r="M586">
        <v>53</v>
      </c>
      <c r="N586">
        <v>21</v>
      </c>
      <c r="O586">
        <v>16</v>
      </c>
      <c r="P586">
        <v>10</v>
      </c>
      <c r="Q586">
        <v>69</v>
      </c>
      <c r="R586" t="s">
        <v>41</v>
      </c>
      <c r="S586" t="s">
        <v>76</v>
      </c>
    </row>
    <row r="587" spans="1:19" x14ac:dyDescent="0.25">
      <c r="A587">
        <v>44562</v>
      </c>
      <c r="B587" t="s">
        <v>35</v>
      </c>
      <c r="C587">
        <v>7743</v>
      </c>
      <c r="D587">
        <v>88</v>
      </c>
      <c r="E587">
        <v>58</v>
      </c>
      <c r="F587">
        <v>47</v>
      </c>
      <c r="G587">
        <v>45</v>
      </c>
      <c r="H587">
        <v>41</v>
      </c>
      <c r="I587">
        <v>37</v>
      </c>
      <c r="J587">
        <v>45</v>
      </c>
      <c r="K587">
        <v>19</v>
      </c>
      <c r="L587">
        <v>69</v>
      </c>
      <c r="M587">
        <v>28</v>
      </c>
      <c r="N587">
        <v>13</v>
      </c>
      <c r="O587">
        <v>11</v>
      </c>
      <c r="P587">
        <v>3</v>
      </c>
      <c r="Q587">
        <v>85</v>
      </c>
      <c r="R587" t="s">
        <v>213</v>
      </c>
      <c r="S587" t="s">
        <v>86</v>
      </c>
    </row>
    <row r="588" spans="1:19" x14ac:dyDescent="0.25">
      <c r="A588">
        <v>44562</v>
      </c>
      <c r="B588" t="s">
        <v>44</v>
      </c>
      <c r="C588">
        <v>15965</v>
      </c>
      <c r="F588">
        <v>42</v>
      </c>
      <c r="R588" t="s">
        <v>45</v>
      </c>
      <c r="S588" t="s">
        <v>78</v>
      </c>
    </row>
    <row r="589" spans="1:19" x14ac:dyDescent="0.25">
      <c r="A589">
        <v>44562</v>
      </c>
      <c r="B589" t="s">
        <v>34</v>
      </c>
      <c r="C589">
        <v>9491</v>
      </c>
      <c r="D589">
        <v>63</v>
      </c>
      <c r="E589">
        <v>44</v>
      </c>
      <c r="F589">
        <v>33</v>
      </c>
      <c r="G589">
        <v>40</v>
      </c>
      <c r="H589">
        <v>33</v>
      </c>
      <c r="I589">
        <v>27</v>
      </c>
      <c r="J589">
        <v>33</v>
      </c>
      <c r="K589">
        <v>14</v>
      </c>
      <c r="L589">
        <v>49</v>
      </c>
      <c r="M589">
        <v>47</v>
      </c>
      <c r="N589">
        <v>10</v>
      </c>
      <c r="O589">
        <v>13</v>
      </c>
      <c r="P589">
        <v>7</v>
      </c>
      <c r="Q589">
        <v>56</v>
      </c>
      <c r="R589" t="s">
        <v>214</v>
      </c>
      <c r="S589" t="s">
        <v>76</v>
      </c>
    </row>
    <row r="590" spans="1:19" x14ac:dyDescent="0.25">
      <c r="A590">
        <v>44562</v>
      </c>
      <c r="B590" t="s">
        <v>2</v>
      </c>
      <c r="C590">
        <v>6771</v>
      </c>
      <c r="D590">
        <v>58</v>
      </c>
      <c r="E590">
        <v>32</v>
      </c>
      <c r="F590">
        <v>30</v>
      </c>
      <c r="G590">
        <v>30</v>
      </c>
      <c r="H590">
        <v>25</v>
      </c>
      <c r="I590">
        <v>25</v>
      </c>
      <c r="J590">
        <v>31</v>
      </c>
      <c r="K590">
        <v>11</v>
      </c>
      <c r="L590">
        <v>47</v>
      </c>
      <c r="M590">
        <v>24</v>
      </c>
      <c r="N590">
        <v>18</v>
      </c>
      <c r="O590">
        <v>16</v>
      </c>
      <c r="P590">
        <v>7</v>
      </c>
      <c r="Q590">
        <v>51</v>
      </c>
      <c r="R590" t="s">
        <v>71</v>
      </c>
      <c r="S590" t="s">
        <v>88</v>
      </c>
    </row>
    <row r="591" spans="1:19" x14ac:dyDescent="0.25">
      <c r="A591">
        <v>44562</v>
      </c>
      <c r="B591" t="s">
        <v>33</v>
      </c>
      <c r="C591">
        <v>9658</v>
      </c>
      <c r="D591">
        <v>157</v>
      </c>
      <c r="E591">
        <v>123</v>
      </c>
      <c r="F591">
        <v>125</v>
      </c>
      <c r="G591">
        <v>119</v>
      </c>
      <c r="H591">
        <v>123</v>
      </c>
      <c r="I591">
        <v>104</v>
      </c>
      <c r="J591">
        <v>129</v>
      </c>
      <c r="K591">
        <v>74</v>
      </c>
      <c r="L591">
        <v>83</v>
      </c>
      <c r="M591">
        <v>128</v>
      </c>
      <c r="N591">
        <v>103</v>
      </c>
      <c r="O591">
        <v>112</v>
      </c>
      <c r="P591">
        <v>59</v>
      </c>
      <c r="Q591">
        <v>98</v>
      </c>
      <c r="R591" t="s">
        <v>50</v>
      </c>
      <c r="S591" t="s">
        <v>80</v>
      </c>
    </row>
    <row r="592" spans="1:19" x14ac:dyDescent="0.25">
      <c r="A592">
        <v>44562</v>
      </c>
      <c r="B592" t="s">
        <v>59</v>
      </c>
      <c r="C592">
        <v>9972</v>
      </c>
      <c r="F592">
        <v>66</v>
      </c>
      <c r="R592" t="s">
        <v>208</v>
      </c>
      <c r="S592" t="s">
        <v>82</v>
      </c>
    </row>
    <row r="593" spans="1:19" x14ac:dyDescent="0.25">
      <c r="A593">
        <v>44562</v>
      </c>
      <c r="B593" t="s">
        <v>43</v>
      </c>
      <c r="C593">
        <v>7276</v>
      </c>
      <c r="F593">
        <v>55</v>
      </c>
      <c r="R593" t="s">
        <v>209</v>
      </c>
      <c r="S593" t="s">
        <v>76</v>
      </c>
    </row>
    <row r="594" spans="1:19" x14ac:dyDescent="0.25">
      <c r="A594">
        <v>44562</v>
      </c>
      <c r="B594" t="s">
        <v>3</v>
      </c>
      <c r="C594">
        <v>8128</v>
      </c>
      <c r="D594">
        <v>28</v>
      </c>
      <c r="E594">
        <v>25</v>
      </c>
      <c r="F594">
        <v>22</v>
      </c>
      <c r="G594">
        <v>23</v>
      </c>
      <c r="H594">
        <v>24</v>
      </c>
      <c r="I594">
        <v>18</v>
      </c>
      <c r="J594">
        <v>24</v>
      </c>
      <c r="K594">
        <v>17</v>
      </c>
      <c r="L594">
        <v>11</v>
      </c>
      <c r="M594">
        <v>24</v>
      </c>
      <c r="N594">
        <v>23</v>
      </c>
      <c r="O594">
        <v>22</v>
      </c>
      <c r="P594">
        <v>16</v>
      </c>
      <c r="Q594">
        <v>12</v>
      </c>
      <c r="R594" t="s">
        <v>207</v>
      </c>
      <c r="S594" t="s">
        <v>88</v>
      </c>
    </row>
    <row r="595" spans="1:19" x14ac:dyDescent="0.25">
      <c r="A595">
        <v>44562</v>
      </c>
      <c r="B595" t="s">
        <v>4</v>
      </c>
      <c r="C595">
        <v>14935</v>
      </c>
      <c r="D595">
        <v>185</v>
      </c>
      <c r="E595">
        <v>135</v>
      </c>
      <c r="F595">
        <v>126</v>
      </c>
      <c r="G595">
        <v>129</v>
      </c>
      <c r="H595">
        <v>119</v>
      </c>
      <c r="I595">
        <v>126</v>
      </c>
      <c r="J595">
        <v>129</v>
      </c>
      <c r="K595">
        <v>89</v>
      </c>
      <c r="L595">
        <v>96</v>
      </c>
      <c r="M595">
        <v>124</v>
      </c>
      <c r="N595">
        <v>96</v>
      </c>
      <c r="O595">
        <v>90</v>
      </c>
      <c r="P595">
        <v>61</v>
      </c>
      <c r="Q595">
        <v>124</v>
      </c>
      <c r="R595" t="s">
        <v>53</v>
      </c>
      <c r="S595" t="s">
        <v>82</v>
      </c>
    </row>
    <row r="596" spans="1:19" x14ac:dyDescent="0.25">
      <c r="A596">
        <v>44562</v>
      </c>
      <c r="B596" t="s">
        <v>5</v>
      </c>
      <c r="C596">
        <v>11371</v>
      </c>
      <c r="D596">
        <v>128</v>
      </c>
      <c r="E596">
        <v>114</v>
      </c>
      <c r="F596">
        <v>115</v>
      </c>
      <c r="G596">
        <v>113</v>
      </c>
      <c r="H596">
        <v>117</v>
      </c>
      <c r="I596">
        <v>83</v>
      </c>
      <c r="J596">
        <v>105</v>
      </c>
      <c r="K596">
        <v>70</v>
      </c>
      <c r="L596">
        <v>58</v>
      </c>
      <c r="M596">
        <v>82</v>
      </c>
      <c r="N596">
        <v>107</v>
      </c>
      <c r="O596">
        <v>108</v>
      </c>
      <c r="P596">
        <v>49</v>
      </c>
      <c r="Q596">
        <v>79</v>
      </c>
      <c r="R596" t="s">
        <v>51</v>
      </c>
      <c r="S596" t="s">
        <v>80</v>
      </c>
    </row>
    <row r="597" spans="1:19" x14ac:dyDescent="0.25">
      <c r="A597">
        <v>44562</v>
      </c>
      <c r="B597" t="s">
        <v>32</v>
      </c>
      <c r="C597">
        <v>10358</v>
      </c>
      <c r="D597">
        <v>110</v>
      </c>
      <c r="E597">
        <v>47</v>
      </c>
      <c r="F597">
        <v>51</v>
      </c>
      <c r="G597">
        <v>56</v>
      </c>
      <c r="H597">
        <v>31</v>
      </c>
      <c r="I597">
        <v>48</v>
      </c>
      <c r="J597">
        <v>50</v>
      </c>
      <c r="K597">
        <v>16</v>
      </c>
      <c r="L597">
        <v>94</v>
      </c>
      <c r="M597">
        <v>21</v>
      </c>
      <c r="N597">
        <v>13</v>
      </c>
      <c r="O597">
        <v>8</v>
      </c>
      <c r="P597">
        <v>0</v>
      </c>
      <c r="Q597">
        <v>110</v>
      </c>
      <c r="R597" t="s">
        <v>204</v>
      </c>
      <c r="S597" t="s">
        <v>82</v>
      </c>
    </row>
    <row r="598" spans="1:19" x14ac:dyDescent="0.25">
      <c r="A598">
        <v>44562</v>
      </c>
      <c r="B598" t="s">
        <v>6</v>
      </c>
      <c r="C598">
        <v>2020</v>
      </c>
      <c r="D598">
        <v>29</v>
      </c>
      <c r="E598">
        <v>17</v>
      </c>
      <c r="F598">
        <v>19</v>
      </c>
      <c r="G598">
        <v>17</v>
      </c>
      <c r="H598">
        <v>16</v>
      </c>
      <c r="I598">
        <v>22</v>
      </c>
      <c r="J598">
        <v>22</v>
      </c>
      <c r="K598">
        <v>16</v>
      </c>
      <c r="L598">
        <v>13</v>
      </c>
      <c r="M598">
        <v>2</v>
      </c>
      <c r="N598">
        <v>14</v>
      </c>
      <c r="O598">
        <v>15</v>
      </c>
      <c r="P598">
        <v>0</v>
      </c>
      <c r="Q598">
        <v>29</v>
      </c>
      <c r="R598" t="s">
        <v>61</v>
      </c>
      <c r="S598" t="s">
        <v>84</v>
      </c>
    </row>
    <row r="599" spans="1:19" x14ac:dyDescent="0.25">
      <c r="A599">
        <v>44562</v>
      </c>
      <c r="B599" t="s">
        <v>7</v>
      </c>
      <c r="C599">
        <v>16682</v>
      </c>
      <c r="D599">
        <v>183</v>
      </c>
      <c r="E599">
        <v>132</v>
      </c>
      <c r="F599">
        <v>142</v>
      </c>
      <c r="G599">
        <v>135</v>
      </c>
      <c r="H599">
        <v>130</v>
      </c>
      <c r="I599">
        <v>123</v>
      </c>
      <c r="J599">
        <v>138</v>
      </c>
      <c r="K599">
        <v>96</v>
      </c>
      <c r="L599">
        <v>87</v>
      </c>
      <c r="M599">
        <v>142</v>
      </c>
      <c r="N599">
        <v>117</v>
      </c>
      <c r="O599">
        <v>114</v>
      </c>
      <c r="P599">
        <v>88</v>
      </c>
      <c r="Q599">
        <v>95</v>
      </c>
      <c r="R599" t="s">
        <v>75</v>
      </c>
      <c r="S599" t="s">
        <v>88</v>
      </c>
    </row>
    <row r="600" spans="1:19" x14ac:dyDescent="0.25">
      <c r="A600">
        <v>44562</v>
      </c>
      <c r="B600" t="s">
        <v>8</v>
      </c>
      <c r="C600">
        <v>7233</v>
      </c>
      <c r="D600">
        <v>76</v>
      </c>
      <c r="E600">
        <v>67</v>
      </c>
      <c r="F600">
        <v>62</v>
      </c>
      <c r="G600">
        <v>63</v>
      </c>
      <c r="H600">
        <v>67</v>
      </c>
      <c r="I600">
        <v>55</v>
      </c>
      <c r="J600">
        <v>67</v>
      </c>
      <c r="K600">
        <v>44</v>
      </c>
      <c r="L600">
        <v>32</v>
      </c>
      <c r="M600">
        <v>68</v>
      </c>
      <c r="N600">
        <v>56</v>
      </c>
      <c r="O600">
        <v>54</v>
      </c>
      <c r="P600">
        <v>40</v>
      </c>
      <c r="Q600">
        <v>36</v>
      </c>
      <c r="R600" t="s">
        <v>73</v>
      </c>
      <c r="S600" t="s">
        <v>88</v>
      </c>
    </row>
    <row r="601" spans="1:19" x14ac:dyDescent="0.25">
      <c r="A601">
        <v>44562</v>
      </c>
      <c r="B601" t="s">
        <v>52</v>
      </c>
      <c r="C601">
        <v>15221</v>
      </c>
      <c r="F601">
        <v>113</v>
      </c>
      <c r="R601" t="s">
        <v>210</v>
      </c>
      <c r="S601" t="s">
        <v>80</v>
      </c>
    </row>
    <row r="602" spans="1:19" x14ac:dyDescent="0.25">
      <c r="A602">
        <v>44562</v>
      </c>
      <c r="B602" t="s">
        <v>9</v>
      </c>
      <c r="C602">
        <v>6927</v>
      </c>
      <c r="D602">
        <v>57</v>
      </c>
      <c r="E602">
        <v>23</v>
      </c>
      <c r="F602">
        <v>19</v>
      </c>
      <c r="G602">
        <v>22</v>
      </c>
      <c r="H602">
        <v>18</v>
      </c>
      <c r="I602">
        <v>19</v>
      </c>
      <c r="J602">
        <v>27</v>
      </c>
      <c r="K602">
        <v>7</v>
      </c>
      <c r="L602">
        <v>50</v>
      </c>
      <c r="M602">
        <v>18</v>
      </c>
      <c r="N602">
        <v>6</v>
      </c>
      <c r="O602">
        <v>5</v>
      </c>
      <c r="P602">
        <v>2</v>
      </c>
      <c r="Q602">
        <v>55</v>
      </c>
      <c r="R602" t="s">
        <v>48</v>
      </c>
      <c r="S602" t="s">
        <v>78</v>
      </c>
    </row>
    <row r="603" spans="1:19" x14ac:dyDescent="0.25">
      <c r="A603">
        <v>44562</v>
      </c>
      <c r="B603" t="s">
        <v>10</v>
      </c>
      <c r="C603">
        <v>6191</v>
      </c>
      <c r="D603">
        <v>83</v>
      </c>
      <c r="E603">
        <v>39</v>
      </c>
      <c r="F603">
        <v>37</v>
      </c>
      <c r="G603">
        <v>40</v>
      </c>
      <c r="H603">
        <v>31</v>
      </c>
      <c r="I603">
        <v>35</v>
      </c>
      <c r="J603">
        <v>43</v>
      </c>
      <c r="K603">
        <v>18</v>
      </c>
      <c r="L603">
        <v>65</v>
      </c>
      <c r="M603">
        <v>66</v>
      </c>
      <c r="N603">
        <v>20</v>
      </c>
      <c r="O603">
        <v>10</v>
      </c>
      <c r="P603">
        <v>6</v>
      </c>
      <c r="Q603">
        <v>77</v>
      </c>
      <c r="R603" t="s">
        <v>69</v>
      </c>
      <c r="S603" t="s">
        <v>86</v>
      </c>
    </row>
    <row r="604" spans="1:19" x14ac:dyDescent="0.25">
      <c r="A604">
        <v>44562</v>
      </c>
      <c r="B604" t="s">
        <v>11</v>
      </c>
      <c r="C604">
        <v>4967</v>
      </c>
      <c r="D604">
        <v>51</v>
      </c>
      <c r="E604">
        <v>17</v>
      </c>
      <c r="F604">
        <v>20</v>
      </c>
      <c r="G604">
        <v>23</v>
      </c>
      <c r="H604">
        <v>8</v>
      </c>
      <c r="I604">
        <v>22</v>
      </c>
      <c r="J604">
        <v>24</v>
      </c>
      <c r="K604">
        <v>5</v>
      </c>
      <c r="L604">
        <v>46</v>
      </c>
      <c r="M604">
        <v>19</v>
      </c>
      <c r="N604">
        <v>0</v>
      </c>
      <c r="O604">
        <v>0</v>
      </c>
      <c r="P604">
        <v>0</v>
      </c>
      <c r="Q604">
        <v>51</v>
      </c>
      <c r="R604" t="s">
        <v>58</v>
      </c>
      <c r="S604" t="s">
        <v>82</v>
      </c>
    </row>
    <row r="605" spans="1:19" x14ac:dyDescent="0.25">
      <c r="A605">
        <v>44562</v>
      </c>
      <c r="B605" t="s">
        <v>12</v>
      </c>
      <c r="C605">
        <v>15376</v>
      </c>
      <c r="D605">
        <v>190</v>
      </c>
      <c r="E605">
        <v>149</v>
      </c>
      <c r="F605">
        <v>150</v>
      </c>
      <c r="G605">
        <v>152</v>
      </c>
      <c r="H605">
        <v>135</v>
      </c>
      <c r="I605">
        <v>105</v>
      </c>
      <c r="J605">
        <v>142</v>
      </c>
      <c r="K605">
        <v>81</v>
      </c>
      <c r="L605">
        <v>109</v>
      </c>
      <c r="M605">
        <v>93</v>
      </c>
      <c r="N605">
        <v>104</v>
      </c>
      <c r="O605">
        <v>114</v>
      </c>
      <c r="P605">
        <v>40</v>
      </c>
      <c r="Q605">
        <v>150</v>
      </c>
      <c r="R605" t="s">
        <v>66</v>
      </c>
      <c r="S605" t="s">
        <v>86</v>
      </c>
    </row>
    <row r="606" spans="1:19" x14ac:dyDescent="0.25">
      <c r="A606">
        <v>44562</v>
      </c>
      <c r="B606" t="s">
        <v>31</v>
      </c>
      <c r="C606">
        <v>7911</v>
      </c>
      <c r="D606">
        <v>47</v>
      </c>
      <c r="E606">
        <v>36</v>
      </c>
      <c r="F606">
        <v>32</v>
      </c>
      <c r="G606">
        <v>35</v>
      </c>
      <c r="H606">
        <v>34</v>
      </c>
      <c r="I606">
        <v>37</v>
      </c>
      <c r="J606">
        <v>42</v>
      </c>
      <c r="K606">
        <v>21</v>
      </c>
      <c r="L606">
        <v>26</v>
      </c>
      <c r="M606">
        <v>42</v>
      </c>
      <c r="N606">
        <v>18</v>
      </c>
      <c r="O606">
        <v>27</v>
      </c>
      <c r="P606">
        <v>11</v>
      </c>
      <c r="Q606">
        <v>36</v>
      </c>
      <c r="R606" t="s">
        <v>49</v>
      </c>
      <c r="S606" t="s">
        <v>78</v>
      </c>
    </row>
    <row r="607" spans="1:19" x14ac:dyDescent="0.25">
      <c r="A607">
        <v>44562</v>
      </c>
      <c r="B607" t="s">
        <v>13</v>
      </c>
      <c r="C607">
        <v>6394</v>
      </c>
      <c r="D607">
        <v>81</v>
      </c>
      <c r="E607">
        <v>52</v>
      </c>
      <c r="F607">
        <v>55</v>
      </c>
      <c r="G607">
        <v>56</v>
      </c>
      <c r="H607">
        <v>53</v>
      </c>
      <c r="I607">
        <v>49</v>
      </c>
      <c r="J607">
        <v>53</v>
      </c>
      <c r="K607">
        <v>30</v>
      </c>
      <c r="L607">
        <v>51</v>
      </c>
      <c r="M607">
        <v>55</v>
      </c>
      <c r="N607">
        <v>45</v>
      </c>
      <c r="O607">
        <v>46</v>
      </c>
      <c r="P607">
        <v>23</v>
      </c>
      <c r="Q607">
        <v>58</v>
      </c>
      <c r="R607" t="s">
        <v>60</v>
      </c>
      <c r="S607" t="s">
        <v>84</v>
      </c>
    </row>
    <row r="608" spans="1:19" x14ac:dyDescent="0.25">
      <c r="A608">
        <v>44562</v>
      </c>
      <c r="B608" t="s">
        <v>14</v>
      </c>
      <c r="C608">
        <v>5900</v>
      </c>
      <c r="D608">
        <v>84</v>
      </c>
      <c r="E608">
        <v>59</v>
      </c>
      <c r="F608">
        <v>58</v>
      </c>
      <c r="G608">
        <v>65</v>
      </c>
      <c r="H608">
        <v>56</v>
      </c>
      <c r="I608">
        <v>58</v>
      </c>
      <c r="J608">
        <v>63</v>
      </c>
      <c r="K608">
        <v>39</v>
      </c>
      <c r="L608">
        <v>45</v>
      </c>
      <c r="M608">
        <v>72</v>
      </c>
      <c r="N608">
        <v>25</v>
      </c>
      <c r="O608">
        <v>38</v>
      </c>
      <c r="P608">
        <v>18</v>
      </c>
      <c r="Q608">
        <v>66</v>
      </c>
      <c r="R608" t="s">
        <v>63</v>
      </c>
      <c r="S608" t="s">
        <v>84</v>
      </c>
    </row>
    <row r="609" spans="1:19" x14ac:dyDescent="0.25">
      <c r="A609">
        <v>44562</v>
      </c>
      <c r="B609" t="s">
        <v>15</v>
      </c>
      <c r="C609">
        <v>6933</v>
      </c>
      <c r="D609">
        <v>45</v>
      </c>
      <c r="E609">
        <v>24</v>
      </c>
      <c r="F609">
        <v>25</v>
      </c>
      <c r="G609">
        <v>29</v>
      </c>
      <c r="H609">
        <v>22</v>
      </c>
      <c r="I609">
        <v>22</v>
      </c>
      <c r="J609">
        <v>27</v>
      </c>
      <c r="K609">
        <v>14</v>
      </c>
      <c r="L609">
        <v>31</v>
      </c>
      <c r="M609">
        <v>34</v>
      </c>
      <c r="N609">
        <v>14</v>
      </c>
      <c r="O609">
        <v>17</v>
      </c>
      <c r="P609">
        <v>10</v>
      </c>
      <c r="Q609">
        <v>35</v>
      </c>
      <c r="R609" t="s">
        <v>40</v>
      </c>
      <c r="S609" t="s">
        <v>76</v>
      </c>
    </row>
    <row r="610" spans="1:19" x14ac:dyDescent="0.25">
      <c r="A610">
        <v>44562</v>
      </c>
      <c r="B610" t="s">
        <v>16</v>
      </c>
      <c r="C610">
        <v>13287</v>
      </c>
      <c r="D610">
        <v>196</v>
      </c>
      <c r="E610">
        <v>96</v>
      </c>
      <c r="F610">
        <v>105</v>
      </c>
      <c r="G610">
        <v>116</v>
      </c>
      <c r="H610">
        <v>66</v>
      </c>
      <c r="I610">
        <v>105</v>
      </c>
      <c r="J610">
        <v>109</v>
      </c>
      <c r="K610">
        <v>47</v>
      </c>
      <c r="L610">
        <v>149</v>
      </c>
      <c r="M610">
        <v>75</v>
      </c>
      <c r="N610">
        <v>28</v>
      </c>
      <c r="O610">
        <v>31</v>
      </c>
      <c r="P610">
        <v>11</v>
      </c>
      <c r="Q610">
        <v>185</v>
      </c>
      <c r="R610" t="s">
        <v>47</v>
      </c>
      <c r="S610" t="s">
        <v>78</v>
      </c>
    </row>
    <row r="611" spans="1:19" x14ac:dyDescent="0.25">
      <c r="A611">
        <v>44562</v>
      </c>
      <c r="B611" t="s">
        <v>38</v>
      </c>
      <c r="C611">
        <v>5270</v>
      </c>
      <c r="F611">
        <v>37</v>
      </c>
      <c r="R611" t="s">
        <v>211</v>
      </c>
      <c r="S611" t="s">
        <v>76</v>
      </c>
    </row>
    <row r="612" spans="1:19" x14ac:dyDescent="0.25">
      <c r="A612">
        <v>44562</v>
      </c>
      <c r="B612" t="s">
        <v>17</v>
      </c>
      <c r="C612">
        <v>9406</v>
      </c>
      <c r="D612">
        <v>127</v>
      </c>
      <c r="E612">
        <v>47</v>
      </c>
      <c r="F612">
        <v>47</v>
      </c>
      <c r="G612">
        <v>55</v>
      </c>
      <c r="H612">
        <v>42</v>
      </c>
      <c r="I612">
        <v>57</v>
      </c>
      <c r="J612">
        <v>57</v>
      </c>
      <c r="K612">
        <v>14</v>
      </c>
      <c r="L612">
        <v>113</v>
      </c>
      <c r="M612">
        <v>81</v>
      </c>
      <c r="N612">
        <v>10</v>
      </c>
      <c r="O612">
        <v>9</v>
      </c>
      <c r="P612">
        <v>1</v>
      </c>
      <c r="Q612">
        <v>126</v>
      </c>
      <c r="R612" t="s">
        <v>70</v>
      </c>
      <c r="S612" t="s">
        <v>86</v>
      </c>
    </row>
    <row r="613" spans="1:19" x14ac:dyDescent="0.25">
      <c r="A613">
        <v>44562</v>
      </c>
      <c r="B613" t="s">
        <v>18</v>
      </c>
      <c r="C613">
        <v>8075</v>
      </c>
      <c r="D613">
        <v>109</v>
      </c>
      <c r="E613">
        <v>61</v>
      </c>
      <c r="F613">
        <v>59</v>
      </c>
      <c r="G613">
        <v>55</v>
      </c>
      <c r="H613">
        <v>38</v>
      </c>
      <c r="I613">
        <v>50</v>
      </c>
      <c r="J613">
        <v>56</v>
      </c>
      <c r="K613">
        <v>24</v>
      </c>
      <c r="L613">
        <v>85</v>
      </c>
      <c r="M613">
        <v>18</v>
      </c>
      <c r="N613">
        <v>15</v>
      </c>
      <c r="O613">
        <v>15</v>
      </c>
      <c r="P613">
        <v>8</v>
      </c>
      <c r="Q613">
        <v>101</v>
      </c>
      <c r="R613" t="s">
        <v>57</v>
      </c>
      <c r="S613" t="s">
        <v>82</v>
      </c>
    </row>
    <row r="614" spans="1:19" x14ac:dyDescent="0.25">
      <c r="A614">
        <v>44562</v>
      </c>
      <c r="B614" t="s">
        <v>19</v>
      </c>
      <c r="C614">
        <v>8437</v>
      </c>
      <c r="D614">
        <v>98</v>
      </c>
      <c r="E614">
        <v>62</v>
      </c>
      <c r="F614">
        <v>54</v>
      </c>
      <c r="G614">
        <v>55</v>
      </c>
      <c r="H614">
        <v>57</v>
      </c>
      <c r="I614">
        <v>45</v>
      </c>
      <c r="J614">
        <v>60</v>
      </c>
      <c r="K614">
        <v>37</v>
      </c>
      <c r="L614">
        <v>61</v>
      </c>
      <c r="M614">
        <v>72</v>
      </c>
      <c r="N614">
        <v>51</v>
      </c>
      <c r="O614">
        <v>48</v>
      </c>
      <c r="P614">
        <v>30</v>
      </c>
      <c r="Q614">
        <v>68</v>
      </c>
      <c r="R614" t="s">
        <v>37</v>
      </c>
      <c r="S614" t="s">
        <v>76</v>
      </c>
    </row>
    <row r="615" spans="1:19" x14ac:dyDescent="0.25">
      <c r="A615">
        <v>44562</v>
      </c>
      <c r="B615" t="s">
        <v>20</v>
      </c>
      <c r="C615">
        <v>14888</v>
      </c>
      <c r="D615">
        <v>209</v>
      </c>
      <c r="E615">
        <v>149</v>
      </c>
      <c r="F615">
        <v>158</v>
      </c>
      <c r="G615">
        <v>153</v>
      </c>
      <c r="H615">
        <v>147</v>
      </c>
      <c r="I615">
        <v>128</v>
      </c>
      <c r="J615">
        <v>153</v>
      </c>
      <c r="K615">
        <v>105</v>
      </c>
      <c r="L615">
        <v>104</v>
      </c>
      <c r="M615">
        <v>91</v>
      </c>
      <c r="N615">
        <v>121</v>
      </c>
      <c r="O615">
        <v>61</v>
      </c>
      <c r="P615">
        <v>15</v>
      </c>
      <c r="Q615">
        <v>194</v>
      </c>
      <c r="R615" t="s">
        <v>64</v>
      </c>
      <c r="S615" t="s">
        <v>84</v>
      </c>
    </row>
    <row r="616" spans="1:19" x14ac:dyDescent="0.25">
      <c r="A616">
        <v>44562</v>
      </c>
      <c r="B616" t="s">
        <v>21</v>
      </c>
      <c r="C616">
        <v>6272</v>
      </c>
      <c r="D616">
        <v>29</v>
      </c>
      <c r="E616">
        <v>22</v>
      </c>
      <c r="F616">
        <v>21</v>
      </c>
      <c r="G616">
        <v>19</v>
      </c>
      <c r="H616">
        <v>23</v>
      </c>
      <c r="I616">
        <v>19</v>
      </c>
      <c r="J616">
        <v>20</v>
      </c>
      <c r="K616">
        <v>14</v>
      </c>
      <c r="L616">
        <v>15</v>
      </c>
      <c r="M616">
        <v>23</v>
      </c>
      <c r="N616">
        <v>20</v>
      </c>
      <c r="O616">
        <v>20</v>
      </c>
      <c r="P616">
        <v>13</v>
      </c>
      <c r="Q616">
        <v>16</v>
      </c>
      <c r="R616" t="s">
        <v>74</v>
      </c>
      <c r="S616" t="s">
        <v>88</v>
      </c>
    </row>
    <row r="617" spans="1:19" x14ac:dyDescent="0.25">
      <c r="A617">
        <v>44562</v>
      </c>
      <c r="B617" t="s">
        <v>22</v>
      </c>
      <c r="C617">
        <v>4374</v>
      </c>
      <c r="D617">
        <v>27</v>
      </c>
      <c r="E617">
        <v>23</v>
      </c>
      <c r="F617">
        <v>26</v>
      </c>
      <c r="G617">
        <v>24</v>
      </c>
      <c r="H617">
        <v>25</v>
      </c>
      <c r="I617">
        <v>23</v>
      </c>
      <c r="J617">
        <v>21</v>
      </c>
      <c r="K617">
        <v>16</v>
      </c>
      <c r="L617">
        <v>11</v>
      </c>
      <c r="M617">
        <v>18</v>
      </c>
      <c r="N617">
        <v>12</v>
      </c>
      <c r="O617">
        <v>12</v>
      </c>
      <c r="P617">
        <v>7</v>
      </c>
      <c r="Q617">
        <v>20</v>
      </c>
      <c r="R617" t="s">
        <v>42</v>
      </c>
      <c r="S617" t="s">
        <v>76</v>
      </c>
    </row>
    <row r="618" spans="1:19" x14ac:dyDescent="0.25">
      <c r="A618">
        <v>44562</v>
      </c>
      <c r="B618" t="s">
        <v>23</v>
      </c>
      <c r="C618">
        <v>6837</v>
      </c>
      <c r="D618">
        <v>50</v>
      </c>
      <c r="E618">
        <v>25</v>
      </c>
      <c r="F618">
        <v>22</v>
      </c>
      <c r="G618">
        <v>25</v>
      </c>
      <c r="H618">
        <v>21</v>
      </c>
      <c r="I618">
        <v>23</v>
      </c>
      <c r="J618">
        <v>27</v>
      </c>
      <c r="K618">
        <v>8</v>
      </c>
      <c r="L618">
        <v>42</v>
      </c>
      <c r="M618">
        <v>10</v>
      </c>
      <c r="N618">
        <v>11</v>
      </c>
      <c r="O618">
        <v>14</v>
      </c>
      <c r="P618">
        <v>2</v>
      </c>
      <c r="Q618">
        <v>48</v>
      </c>
      <c r="R618" t="s">
        <v>55</v>
      </c>
      <c r="S618" t="s">
        <v>82</v>
      </c>
    </row>
    <row r="619" spans="1:19" x14ac:dyDescent="0.25">
      <c r="A619">
        <v>44562</v>
      </c>
      <c r="B619" t="s">
        <v>24</v>
      </c>
      <c r="C619">
        <v>3887</v>
      </c>
      <c r="D619">
        <v>51</v>
      </c>
      <c r="E619">
        <v>24</v>
      </c>
      <c r="F619">
        <v>27</v>
      </c>
      <c r="G619">
        <v>29</v>
      </c>
      <c r="H619">
        <v>21</v>
      </c>
      <c r="I619">
        <v>18</v>
      </c>
      <c r="J619">
        <v>28</v>
      </c>
      <c r="K619">
        <v>12</v>
      </c>
      <c r="L619">
        <v>39</v>
      </c>
      <c r="M619">
        <v>13</v>
      </c>
      <c r="N619">
        <v>14</v>
      </c>
      <c r="O619">
        <v>5</v>
      </c>
      <c r="P619">
        <v>0</v>
      </c>
      <c r="Q619">
        <v>51</v>
      </c>
      <c r="R619" t="s">
        <v>36</v>
      </c>
      <c r="S619" t="s">
        <v>76</v>
      </c>
    </row>
    <row r="620" spans="1:19" x14ac:dyDescent="0.25">
      <c r="A620">
        <v>44562</v>
      </c>
      <c r="B620" t="s">
        <v>25</v>
      </c>
      <c r="C620">
        <v>3787</v>
      </c>
      <c r="D620">
        <v>52</v>
      </c>
      <c r="E620">
        <v>42</v>
      </c>
      <c r="F620">
        <v>41</v>
      </c>
      <c r="G620">
        <v>46</v>
      </c>
      <c r="H620">
        <v>39</v>
      </c>
      <c r="I620">
        <v>38</v>
      </c>
      <c r="J620">
        <v>45</v>
      </c>
      <c r="K620">
        <v>30</v>
      </c>
      <c r="L620">
        <v>22</v>
      </c>
      <c r="M620">
        <v>22</v>
      </c>
      <c r="N620">
        <v>37</v>
      </c>
      <c r="O620">
        <v>37</v>
      </c>
      <c r="P620">
        <v>12</v>
      </c>
      <c r="Q620">
        <v>40</v>
      </c>
      <c r="R620" t="s">
        <v>62</v>
      </c>
      <c r="S620" t="s">
        <v>84</v>
      </c>
    </row>
    <row r="621" spans="1:19" x14ac:dyDescent="0.25">
      <c r="A621">
        <v>44562</v>
      </c>
      <c r="B621" t="s">
        <v>26</v>
      </c>
      <c r="C621">
        <v>3547</v>
      </c>
      <c r="D621">
        <v>33</v>
      </c>
      <c r="E621">
        <v>29</v>
      </c>
      <c r="F621">
        <v>29</v>
      </c>
      <c r="G621">
        <v>29</v>
      </c>
      <c r="H621">
        <v>28</v>
      </c>
      <c r="I621">
        <v>27</v>
      </c>
      <c r="J621">
        <v>30</v>
      </c>
      <c r="K621">
        <v>23</v>
      </c>
      <c r="L621">
        <v>10</v>
      </c>
      <c r="M621">
        <v>30</v>
      </c>
      <c r="N621">
        <v>22</v>
      </c>
      <c r="O621">
        <v>24</v>
      </c>
      <c r="P621">
        <v>16</v>
      </c>
      <c r="Q621">
        <v>17</v>
      </c>
      <c r="R621" t="s">
        <v>65</v>
      </c>
      <c r="S621" t="s">
        <v>84</v>
      </c>
    </row>
    <row r="622" spans="1:19" x14ac:dyDescent="0.25">
      <c r="A622">
        <v>44562</v>
      </c>
      <c r="B622" t="s">
        <v>27</v>
      </c>
      <c r="C622">
        <v>2894</v>
      </c>
      <c r="D622">
        <v>21</v>
      </c>
      <c r="E622">
        <v>13</v>
      </c>
      <c r="F622">
        <v>16</v>
      </c>
      <c r="G622">
        <v>15</v>
      </c>
      <c r="H622">
        <v>15</v>
      </c>
      <c r="I622">
        <v>12</v>
      </c>
      <c r="J622">
        <v>15</v>
      </c>
      <c r="K622">
        <v>9</v>
      </c>
      <c r="L622">
        <v>12</v>
      </c>
      <c r="M622">
        <v>12</v>
      </c>
      <c r="N622">
        <v>13</v>
      </c>
      <c r="O622">
        <v>12</v>
      </c>
      <c r="P622">
        <v>8</v>
      </c>
      <c r="Q622">
        <v>13</v>
      </c>
      <c r="R622" t="s">
        <v>67</v>
      </c>
      <c r="S622" t="s">
        <v>86</v>
      </c>
    </row>
    <row r="623" spans="1:19" x14ac:dyDescent="0.25">
      <c r="A623">
        <v>44562</v>
      </c>
      <c r="B623" t="s">
        <v>30</v>
      </c>
      <c r="C623">
        <v>3370</v>
      </c>
      <c r="D623">
        <v>13</v>
      </c>
      <c r="E623">
        <v>9</v>
      </c>
      <c r="F623">
        <v>8</v>
      </c>
      <c r="G623">
        <v>7</v>
      </c>
      <c r="H623">
        <v>6</v>
      </c>
      <c r="I623">
        <v>6</v>
      </c>
      <c r="J623">
        <v>7</v>
      </c>
      <c r="K623">
        <v>4</v>
      </c>
      <c r="L623">
        <v>9</v>
      </c>
      <c r="M623">
        <v>3</v>
      </c>
      <c r="N623">
        <v>4</v>
      </c>
      <c r="O623">
        <v>4</v>
      </c>
      <c r="P623">
        <v>2</v>
      </c>
      <c r="Q623">
        <v>11</v>
      </c>
      <c r="R623" t="s">
        <v>56</v>
      </c>
      <c r="S623" t="s">
        <v>82</v>
      </c>
    </row>
    <row r="624" spans="1:19" x14ac:dyDescent="0.25">
      <c r="A624">
        <v>44562</v>
      </c>
      <c r="B624" t="s">
        <v>28</v>
      </c>
      <c r="C624">
        <v>9075</v>
      </c>
      <c r="D624">
        <v>95</v>
      </c>
      <c r="E624">
        <v>63</v>
      </c>
      <c r="F624">
        <v>64</v>
      </c>
      <c r="G624">
        <v>62</v>
      </c>
      <c r="H624">
        <v>49</v>
      </c>
      <c r="I624">
        <v>52</v>
      </c>
      <c r="J624">
        <v>57</v>
      </c>
      <c r="K624">
        <v>28</v>
      </c>
      <c r="L624">
        <v>67</v>
      </c>
      <c r="M624">
        <v>52</v>
      </c>
      <c r="N624">
        <v>22</v>
      </c>
      <c r="O624">
        <v>23</v>
      </c>
      <c r="P624">
        <v>9</v>
      </c>
      <c r="Q624">
        <v>86</v>
      </c>
      <c r="R624" t="s">
        <v>46</v>
      </c>
      <c r="S624" t="s">
        <v>78</v>
      </c>
    </row>
    <row r="625" spans="1:19" x14ac:dyDescent="0.25">
      <c r="A625">
        <v>44562</v>
      </c>
      <c r="B625" t="s">
        <v>29</v>
      </c>
      <c r="C625">
        <v>6271</v>
      </c>
      <c r="D625">
        <v>80</v>
      </c>
      <c r="E625">
        <v>37</v>
      </c>
      <c r="F625">
        <v>39</v>
      </c>
      <c r="G625">
        <v>35</v>
      </c>
      <c r="H625">
        <v>24</v>
      </c>
      <c r="I625">
        <v>41</v>
      </c>
      <c r="J625">
        <v>48</v>
      </c>
      <c r="K625">
        <v>16</v>
      </c>
      <c r="L625">
        <v>64</v>
      </c>
      <c r="M625">
        <v>56</v>
      </c>
      <c r="N625">
        <v>18</v>
      </c>
      <c r="O625">
        <v>14</v>
      </c>
      <c r="P625">
        <v>10</v>
      </c>
      <c r="Q625">
        <v>70</v>
      </c>
      <c r="R625" t="s">
        <v>41</v>
      </c>
      <c r="S625" t="s">
        <v>76</v>
      </c>
    </row>
    <row r="626" spans="1:19" x14ac:dyDescent="0.25">
      <c r="A626">
        <v>44531</v>
      </c>
      <c r="B626" t="s">
        <v>35</v>
      </c>
      <c r="C626">
        <v>7751</v>
      </c>
      <c r="D626">
        <v>88</v>
      </c>
      <c r="E626">
        <v>46</v>
      </c>
      <c r="F626">
        <v>47</v>
      </c>
      <c r="G626">
        <v>45</v>
      </c>
      <c r="H626">
        <v>36</v>
      </c>
      <c r="I626">
        <v>37</v>
      </c>
      <c r="J626">
        <v>44</v>
      </c>
      <c r="K626">
        <v>17</v>
      </c>
      <c r="L626">
        <v>71</v>
      </c>
      <c r="M626">
        <v>24</v>
      </c>
      <c r="N626">
        <v>10</v>
      </c>
      <c r="O626">
        <v>10</v>
      </c>
      <c r="P626">
        <v>3</v>
      </c>
      <c r="Q626">
        <v>85</v>
      </c>
      <c r="R626" t="s">
        <v>213</v>
      </c>
      <c r="S626" t="s">
        <v>86</v>
      </c>
    </row>
    <row r="627" spans="1:19" x14ac:dyDescent="0.25">
      <c r="A627">
        <v>44531</v>
      </c>
      <c r="B627" t="s">
        <v>44</v>
      </c>
      <c r="C627">
        <v>15994</v>
      </c>
      <c r="R627" t="s">
        <v>45</v>
      </c>
      <c r="S627" t="s">
        <v>78</v>
      </c>
    </row>
    <row r="628" spans="1:19" x14ac:dyDescent="0.25">
      <c r="A628">
        <v>44531</v>
      </c>
      <c r="B628" t="s">
        <v>34</v>
      </c>
      <c r="C628">
        <v>9513</v>
      </c>
      <c r="D628">
        <v>61</v>
      </c>
      <c r="E628">
        <v>32</v>
      </c>
      <c r="F628">
        <v>28</v>
      </c>
      <c r="G628">
        <v>37</v>
      </c>
      <c r="H628">
        <v>26</v>
      </c>
      <c r="I628">
        <v>24</v>
      </c>
      <c r="J628">
        <v>30</v>
      </c>
      <c r="K628">
        <v>8</v>
      </c>
      <c r="L628">
        <v>53</v>
      </c>
      <c r="M628">
        <v>45</v>
      </c>
      <c r="N628">
        <v>4</v>
      </c>
      <c r="O628">
        <v>6</v>
      </c>
      <c r="P628">
        <v>1</v>
      </c>
      <c r="Q628">
        <v>60</v>
      </c>
      <c r="R628" t="s">
        <v>214</v>
      </c>
      <c r="S628" t="s">
        <v>76</v>
      </c>
    </row>
    <row r="629" spans="1:19" x14ac:dyDescent="0.25">
      <c r="A629">
        <v>44531</v>
      </c>
      <c r="B629" t="s">
        <v>2</v>
      </c>
      <c r="C629">
        <v>6750</v>
      </c>
      <c r="D629">
        <v>57</v>
      </c>
      <c r="E629">
        <v>32</v>
      </c>
      <c r="F629">
        <v>29</v>
      </c>
      <c r="G629">
        <v>28</v>
      </c>
      <c r="H629">
        <v>21</v>
      </c>
      <c r="I629">
        <v>25</v>
      </c>
      <c r="J629">
        <v>29</v>
      </c>
      <c r="K629">
        <v>11</v>
      </c>
      <c r="L629">
        <v>46</v>
      </c>
      <c r="M629">
        <v>22</v>
      </c>
      <c r="N629">
        <v>16</v>
      </c>
      <c r="O629">
        <v>14</v>
      </c>
      <c r="P629">
        <v>7</v>
      </c>
      <c r="Q629">
        <v>50</v>
      </c>
      <c r="R629" t="s">
        <v>71</v>
      </c>
      <c r="S629" t="s">
        <v>88</v>
      </c>
    </row>
    <row r="630" spans="1:19" x14ac:dyDescent="0.25">
      <c r="A630">
        <v>44531</v>
      </c>
      <c r="B630" t="s">
        <v>33</v>
      </c>
      <c r="C630">
        <v>9624</v>
      </c>
      <c r="D630">
        <v>152</v>
      </c>
      <c r="E630">
        <v>124</v>
      </c>
      <c r="F630">
        <v>127</v>
      </c>
      <c r="G630">
        <v>118</v>
      </c>
      <c r="H630">
        <v>124</v>
      </c>
      <c r="I630">
        <v>101</v>
      </c>
      <c r="J630">
        <v>130</v>
      </c>
      <c r="K630">
        <v>75</v>
      </c>
      <c r="L630">
        <v>77</v>
      </c>
      <c r="M630">
        <v>128</v>
      </c>
      <c r="N630">
        <v>108</v>
      </c>
      <c r="O630">
        <v>115</v>
      </c>
      <c r="P630">
        <v>61</v>
      </c>
      <c r="Q630">
        <v>91</v>
      </c>
      <c r="R630" t="s">
        <v>50</v>
      </c>
      <c r="S630" t="s">
        <v>80</v>
      </c>
    </row>
    <row r="631" spans="1:19" x14ac:dyDescent="0.25">
      <c r="A631">
        <v>44531</v>
      </c>
      <c r="B631" t="s">
        <v>59</v>
      </c>
      <c r="C631">
        <v>9986</v>
      </c>
      <c r="R631" t="s">
        <v>208</v>
      </c>
      <c r="S631" t="s">
        <v>82</v>
      </c>
    </row>
    <row r="632" spans="1:19" x14ac:dyDescent="0.25">
      <c r="A632">
        <v>44531</v>
      </c>
      <c r="B632" t="s">
        <v>43</v>
      </c>
      <c r="C632">
        <v>7263</v>
      </c>
      <c r="R632" t="s">
        <v>209</v>
      </c>
      <c r="S632" t="s">
        <v>76</v>
      </c>
    </row>
    <row r="633" spans="1:19" x14ac:dyDescent="0.25">
      <c r="A633">
        <v>44531</v>
      </c>
      <c r="B633" t="s">
        <v>3</v>
      </c>
      <c r="C633">
        <v>8099</v>
      </c>
      <c r="D633">
        <v>27</v>
      </c>
      <c r="E633">
        <v>24</v>
      </c>
      <c r="F633">
        <v>22</v>
      </c>
      <c r="G633">
        <v>22</v>
      </c>
      <c r="H633">
        <v>23</v>
      </c>
      <c r="I633">
        <v>18</v>
      </c>
      <c r="J633">
        <v>23</v>
      </c>
      <c r="K633">
        <v>17</v>
      </c>
      <c r="L633">
        <v>10</v>
      </c>
      <c r="M633">
        <v>25</v>
      </c>
      <c r="N633">
        <v>23</v>
      </c>
      <c r="O633">
        <v>23</v>
      </c>
      <c r="P633">
        <v>17</v>
      </c>
      <c r="Q633">
        <v>10</v>
      </c>
      <c r="R633" t="s">
        <v>207</v>
      </c>
      <c r="S633" t="s">
        <v>88</v>
      </c>
    </row>
    <row r="634" spans="1:19" x14ac:dyDescent="0.25">
      <c r="A634">
        <v>44531</v>
      </c>
      <c r="B634" t="s">
        <v>4</v>
      </c>
      <c r="C634">
        <v>14979</v>
      </c>
      <c r="D634">
        <v>185</v>
      </c>
      <c r="E634">
        <v>132</v>
      </c>
      <c r="F634">
        <v>121</v>
      </c>
      <c r="G634">
        <v>120</v>
      </c>
      <c r="H634">
        <v>112</v>
      </c>
      <c r="I634">
        <v>118</v>
      </c>
      <c r="J634">
        <v>115</v>
      </c>
      <c r="K634">
        <v>74</v>
      </c>
      <c r="L634">
        <v>111</v>
      </c>
      <c r="M634">
        <v>113</v>
      </c>
      <c r="N634">
        <v>83</v>
      </c>
      <c r="O634">
        <v>76</v>
      </c>
      <c r="P634">
        <v>44</v>
      </c>
      <c r="Q634">
        <v>141</v>
      </c>
      <c r="R634" t="s">
        <v>53</v>
      </c>
      <c r="S634" t="s">
        <v>82</v>
      </c>
    </row>
    <row r="635" spans="1:19" x14ac:dyDescent="0.25">
      <c r="A635">
        <v>44531</v>
      </c>
      <c r="B635" t="s">
        <v>5</v>
      </c>
      <c r="C635">
        <v>11364</v>
      </c>
      <c r="D635">
        <v>128</v>
      </c>
      <c r="E635">
        <v>113</v>
      </c>
      <c r="F635">
        <v>112</v>
      </c>
      <c r="G635">
        <v>110</v>
      </c>
      <c r="H635">
        <v>116</v>
      </c>
      <c r="I635">
        <v>79</v>
      </c>
      <c r="J635">
        <v>105</v>
      </c>
      <c r="K635">
        <v>67</v>
      </c>
      <c r="L635">
        <v>61</v>
      </c>
      <c r="M635">
        <v>85</v>
      </c>
      <c r="N635">
        <v>102</v>
      </c>
      <c r="O635">
        <v>104</v>
      </c>
      <c r="P635">
        <v>48</v>
      </c>
      <c r="Q635">
        <v>80</v>
      </c>
      <c r="R635" t="s">
        <v>51</v>
      </c>
      <c r="S635" t="s">
        <v>80</v>
      </c>
    </row>
    <row r="636" spans="1:19" x14ac:dyDescent="0.25">
      <c r="A636">
        <v>44531</v>
      </c>
      <c r="B636" t="s">
        <v>32</v>
      </c>
      <c r="C636">
        <v>10257</v>
      </c>
      <c r="D636">
        <v>110</v>
      </c>
      <c r="E636">
        <v>45</v>
      </c>
      <c r="F636">
        <v>48</v>
      </c>
      <c r="G636">
        <v>57</v>
      </c>
      <c r="H636">
        <v>29</v>
      </c>
      <c r="I636">
        <v>45</v>
      </c>
      <c r="J636">
        <v>46</v>
      </c>
      <c r="K636">
        <v>13</v>
      </c>
      <c r="L636">
        <v>97</v>
      </c>
      <c r="M636">
        <v>24</v>
      </c>
      <c r="N636">
        <v>12</v>
      </c>
      <c r="O636">
        <v>7</v>
      </c>
      <c r="P636">
        <v>0</v>
      </c>
      <c r="Q636">
        <v>110</v>
      </c>
      <c r="R636" t="s">
        <v>204</v>
      </c>
      <c r="S636" t="s">
        <v>82</v>
      </c>
    </row>
    <row r="637" spans="1:19" x14ac:dyDescent="0.25">
      <c r="A637">
        <v>44531</v>
      </c>
      <c r="B637" t="s">
        <v>6</v>
      </c>
      <c r="C637">
        <v>2022</v>
      </c>
      <c r="D637">
        <v>30</v>
      </c>
      <c r="E637">
        <v>20</v>
      </c>
      <c r="F637">
        <v>19</v>
      </c>
      <c r="G637">
        <v>19</v>
      </c>
      <c r="H637">
        <v>17</v>
      </c>
      <c r="I637">
        <v>24</v>
      </c>
      <c r="J637">
        <v>24</v>
      </c>
      <c r="K637">
        <v>17</v>
      </c>
      <c r="L637">
        <v>13</v>
      </c>
      <c r="M637">
        <v>6</v>
      </c>
      <c r="N637">
        <v>17</v>
      </c>
      <c r="O637">
        <v>19</v>
      </c>
      <c r="P637">
        <v>3</v>
      </c>
      <c r="Q637">
        <v>27</v>
      </c>
      <c r="R637" t="s">
        <v>61</v>
      </c>
      <c r="S637" t="s">
        <v>84</v>
      </c>
    </row>
    <row r="638" spans="1:19" x14ac:dyDescent="0.25">
      <c r="A638">
        <v>44531</v>
      </c>
      <c r="B638" t="s">
        <v>7</v>
      </c>
      <c r="C638">
        <v>16622</v>
      </c>
      <c r="D638">
        <v>183</v>
      </c>
      <c r="E638">
        <v>130</v>
      </c>
      <c r="F638">
        <v>140</v>
      </c>
      <c r="G638">
        <v>134</v>
      </c>
      <c r="H638">
        <v>128</v>
      </c>
      <c r="I638">
        <v>119</v>
      </c>
      <c r="J638">
        <v>140</v>
      </c>
      <c r="K638">
        <v>89</v>
      </c>
      <c r="L638">
        <v>94</v>
      </c>
      <c r="M638">
        <v>142</v>
      </c>
      <c r="N638">
        <v>119</v>
      </c>
      <c r="O638">
        <v>115</v>
      </c>
      <c r="P638">
        <v>83</v>
      </c>
      <c r="Q638">
        <v>100</v>
      </c>
      <c r="R638" t="s">
        <v>75</v>
      </c>
      <c r="S638" t="s">
        <v>88</v>
      </c>
    </row>
    <row r="639" spans="1:19" x14ac:dyDescent="0.25">
      <c r="A639">
        <v>44531</v>
      </c>
      <c r="B639" t="s">
        <v>8</v>
      </c>
      <c r="C639">
        <v>7280</v>
      </c>
      <c r="D639">
        <v>76</v>
      </c>
      <c r="E639">
        <v>69</v>
      </c>
      <c r="F639">
        <v>65</v>
      </c>
      <c r="G639">
        <v>63</v>
      </c>
      <c r="H639">
        <v>68</v>
      </c>
      <c r="I639">
        <v>55</v>
      </c>
      <c r="J639">
        <v>68</v>
      </c>
      <c r="K639">
        <v>44</v>
      </c>
      <c r="L639">
        <v>32</v>
      </c>
      <c r="M639">
        <v>68</v>
      </c>
      <c r="N639">
        <v>55</v>
      </c>
      <c r="O639">
        <v>53</v>
      </c>
      <c r="P639">
        <v>38</v>
      </c>
      <c r="Q639">
        <v>38</v>
      </c>
      <c r="R639" t="s">
        <v>73</v>
      </c>
      <c r="S639" t="s">
        <v>88</v>
      </c>
    </row>
    <row r="640" spans="1:19" x14ac:dyDescent="0.25">
      <c r="A640">
        <v>44531</v>
      </c>
      <c r="B640" t="s">
        <v>52</v>
      </c>
      <c r="C640">
        <v>15236</v>
      </c>
      <c r="R640" t="s">
        <v>210</v>
      </c>
      <c r="S640" t="s">
        <v>80</v>
      </c>
    </row>
    <row r="641" spans="1:19" x14ac:dyDescent="0.25">
      <c r="A641">
        <v>44531</v>
      </c>
      <c r="B641" t="s">
        <v>9</v>
      </c>
      <c r="C641">
        <v>6916</v>
      </c>
      <c r="D641">
        <v>56</v>
      </c>
      <c r="E641">
        <v>22</v>
      </c>
      <c r="F641">
        <v>19</v>
      </c>
      <c r="G641">
        <v>19</v>
      </c>
      <c r="H641">
        <v>17</v>
      </c>
      <c r="I641">
        <v>17</v>
      </c>
      <c r="J641">
        <v>27</v>
      </c>
      <c r="K641">
        <v>7</v>
      </c>
      <c r="L641">
        <v>49</v>
      </c>
      <c r="M641">
        <v>22</v>
      </c>
      <c r="N641">
        <v>7</v>
      </c>
      <c r="O641">
        <v>7</v>
      </c>
      <c r="P641">
        <v>2</v>
      </c>
      <c r="Q641">
        <v>54</v>
      </c>
      <c r="R641" t="s">
        <v>48</v>
      </c>
      <c r="S641" t="s">
        <v>78</v>
      </c>
    </row>
    <row r="642" spans="1:19" x14ac:dyDescent="0.25">
      <c r="A642">
        <v>44531</v>
      </c>
      <c r="B642" t="s">
        <v>10</v>
      </c>
      <c r="C642">
        <v>6193</v>
      </c>
      <c r="D642">
        <v>83</v>
      </c>
      <c r="E642">
        <v>38</v>
      </c>
      <c r="F642">
        <v>37</v>
      </c>
      <c r="G642">
        <v>40</v>
      </c>
      <c r="H642">
        <v>30</v>
      </c>
      <c r="I642">
        <v>34</v>
      </c>
      <c r="J642">
        <v>41</v>
      </c>
      <c r="K642">
        <v>16</v>
      </c>
      <c r="L642">
        <v>67</v>
      </c>
      <c r="M642">
        <v>64</v>
      </c>
      <c r="N642">
        <v>19</v>
      </c>
      <c r="O642">
        <v>10</v>
      </c>
      <c r="P642">
        <v>6</v>
      </c>
      <c r="Q642">
        <v>77</v>
      </c>
      <c r="R642" t="s">
        <v>69</v>
      </c>
      <c r="S642" t="s">
        <v>86</v>
      </c>
    </row>
    <row r="643" spans="1:19" x14ac:dyDescent="0.25">
      <c r="A643">
        <v>44531</v>
      </c>
      <c r="B643" t="s">
        <v>11</v>
      </c>
      <c r="C643">
        <v>4948</v>
      </c>
      <c r="D643">
        <v>49</v>
      </c>
      <c r="E643">
        <v>17</v>
      </c>
      <c r="F643">
        <v>18</v>
      </c>
      <c r="G643">
        <v>24</v>
      </c>
      <c r="H643">
        <v>6</v>
      </c>
      <c r="I643">
        <v>18</v>
      </c>
      <c r="J643">
        <v>20</v>
      </c>
      <c r="K643">
        <v>4</v>
      </c>
      <c r="L643">
        <v>45</v>
      </c>
      <c r="M643">
        <v>22</v>
      </c>
      <c r="N643">
        <v>0</v>
      </c>
      <c r="O643">
        <v>0</v>
      </c>
      <c r="P643">
        <v>0</v>
      </c>
      <c r="Q643">
        <v>49</v>
      </c>
      <c r="R643" t="s">
        <v>58</v>
      </c>
      <c r="S643" t="s">
        <v>82</v>
      </c>
    </row>
    <row r="644" spans="1:19" x14ac:dyDescent="0.25">
      <c r="A644">
        <v>44531</v>
      </c>
      <c r="B644" t="s">
        <v>12</v>
      </c>
      <c r="C644">
        <v>15284</v>
      </c>
      <c r="D644">
        <v>188</v>
      </c>
      <c r="E644">
        <v>145</v>
      </c>
      <c r="F644">
        <v>144</v>
      </c>
      <c r="G644">
        <v>145</v>
      </c>
      <c r="H644">
        <v>128</v>
      </c>
      <c r="I644">
        <v>103</v>
      </c>
      <c r="J644">
        <v>138</v>
      </c>
      <c r="K644">
        <v>79</v>
      </c>
      <c r="L644">
        <v>109</v>
      </c>
      <c r="M644">
        <v>89</v>
      </c>
      <c r="N644">
        <v>102</v>
      </c>
      <c r="O644">
        <v>110</v>
      </c>
      <c r="P644">
        <v>38</v>
      </c>
      <c r="Q644">
        <v>150</v>
      </c>
      <c r="R644" t="s">
        <v>66</v>
      </c>
      <c r="S644" t="s">
        <v>86</v>
      </c>
    </row>
    <row r="645" spans="1:19" x14ac:dyDescent="0.25">
      <c r="A645">
        <v>44531</v>
      </c>
      <c r="B645" t="s">
        <v>31</v>
      </c>
      <c r="C645">
        <v>7861</v>
      </c>
      <c r="D645">
        <v>46</v>
      </c>
      <c r="E645">
        <v>36</v>
      </c>
      <c r="F645">
        <v>32</v>
      </c>
      <c r="G645">
        <v>34</v>
      </c>
      <c r="H645">
        <v>34</v>
      </c>
      <c r="I645">
        <v>38</v>
      </c>
      <c r="J645">
        <v>41</v>
      </c>
      <c r="K645">
        <v>22</v>
      </c>
      <c r="L645">
        <v>24</v>
      </c>
      <c r="M645">
        <v>41</v>
      </c>
      <c r="N645">
        <v>17</v>
      </c>
      <c r="O645">
        <v>27</v>
      </c>
      <c r="P645">
        <v>11</v>
      </c>
      <c r="Q645">
        <v>35</v>
      </c>
      <c r="R645" t="s">
        <v>49</v>
      </c>
      <c r="S645" t="s">
        <v>78</v>
      </c>
    </row>
    <row r="646" spans="1:19" x14ac:dyDescent="0.25">
      <c r="A646">
        <v>44531</v>
      </c>
      <c r="B646" t="s">
        <v>13</v>
      </c>
      <c r="C646">
        <v>6435</v>
      </c>
      <c r="D646">
        <v>82</v>
      </c>
      <c r="E646">
        <v>57</v>
      </c>
      <c r="F646">
        <v>61</v>
      </c>
      <c r="G646">
        <v>59</v>
      </c>
      <c r="H646">
        <v>56</v>
      </c>
      <c r="I646">
        <v>48</v>
      </c>
      <c r="J646">
        <v>54</v>
      </c>
      <c r="K646">
        <v>34</v>
      </c>
      <c r="L646">
        <v>48</v>
      </c>
      <c r="M646">
        <v>59</v>
      </c>
      <c r="N646">
        <v>47</v>
      </c>
      <c r="O646">
        <v>48</v>
      </c>
      <c r="P646">
        <v>27</v>
      </c>
      <c r="Q646">
        <v>55</v>
      </c>
      <c r="R646" t="s">
        <v>60</v>
      </c>
      <c r="S646" t="s">
        <v>84</v>
      </c>
    </row>
    <row r="647" spans="1:19" x14ac:dyDescent="0.25">
      <c r="A647">
        <v>44531</v>
      </c>
      <c r="B647" t="s">
        <v>14</v>
      </c>
      <c r="C647">
        <v>5903</v>
      </c>
      <c r="D647">
        <v>83</v>
      </c>
      <c r="E647">
        <v>55</v>
      </c>
      <c r="F647">
        <v>53</v>
      </c>
      <c r="G647">
        <v>62</v>
      </c>
      <c r="H647">
        <v>51</v>
      </c>
      <c r="I647">
        <v>53</v>
      </c>
      <c r="J647">
        <v>60</v>
      </c>
      <c r="K647">
        <v>31</v>
      </c>
      <c r="L647">
        <v>52</v>
      </c>
      <c r="M647">
        <v>67</v>
      </c>
      <c r="N647">
        <v>23</v>
      </c>
      <c r="O647">
        <v>34</v>
      </c>
      <c r="P647">
        <v>14</v>
      </c>
      <c r="Q647">
        <v>69</v>
      </c>
      <c r="R647" t="s">
        <v>63</v>
      </c>
      <c r="S647" t="s">
        <v>84</v>
      </c>
    </row>
    <row r="648" spans="1:19" x14ac:dyDescent="0.25">
      <c r="A648">
        <v>44531</v>
      </c>
      <c r="B648" t="s">
        <v>15</v>
      </c>
      <c r="C648">
        <v>6913</v>
      </c>
      <c r="D648">
        <v>44</v>
      </c>
      <c r="E648">
        <v>25</v>
      </c>
      <c r="F648">
        <v>25</v>
      </c>
      <c r="G648">
        <v>29</v>
      </c>
      <c r="H648">
        <v>22</v>
      </c>
      <c r="I648">
        <v>21</v>
      </c>
      <c r="J648">
        <v>26</v>
      </c>
      <c r="K648">
        <v>13</v>
      </c>
      <c r="L648">
        <v>31</v>
      </c>
      <c r="M648">
        <v>38</v>
      </c>
      <c r="N648">
        <v>14</v>
      </c>
      <c r="O648">
        <v>17</v>
      </c>
      <c r="P648">
        <v>9</v>
      </c>
      <c r="Q648">
        <v>35</v>
      </c>
      <c r="R648" t="s">
        <v>40</v>
      </c>
      <c r="S648" t="s">
        <v>76</v>
      </c>
    </row>
    <row r="649" spans="1:19" x14ac:dyDescent="0.25">
      <c r="A649">
        <v>44531</v>
      </c>
      <c r="B649" t="s">
        <v>16</v>
      </c>
      <c r="C649">
        <v>13317</v>
      </c>
      <c r="D649">
        <v>196</v>
      </c>
      <c r="E649">
        <v>89</v>
      </c>
      <c r="F649">
        <v>100</v>
      </c>
      <c r="G649">
        <v>110</v>
      </c>
      <c r="H649">
        <v>63</v>
      </c>
      <c r="I649">
        <v>107</v>
      </c>
      <c r="J649">
        <v>110</v>
      </c>
      <c r="K649">
        <v>45</v>
      </c>
      <c r="L649">
        <v>151</v>
      </c>
      <c r="M649">
        <v>81</v>
      </c>
      <c r="N649">
        <v>27</v>
      </c>
      <c r="O649">
        <v>28</v>
      </c>
      <c r="P649">
        <v>11</v>
      </c>
      <c r="Q649">
        <v>185</v>
      </c>
      <c r="R649" t="s">
        <v>47</v>
      </c>
      <c r="S649" t="s">
        <v>78</v>
      </c>
    </row>
    <row r="650" spans="1:19" x14ac:dyDescent="0.25">
      <c r="A650">
        <v>44531</v>
      </c>
      <c r="B650" t="s">
        <v>38</v>
      </c>
      <c r="C650">
        <v>5272</v>
      </c>
      <c r="R650" t="s">
        <v>211</v>
      </c>
      <c r="S650" t="s">
        <v>76</v>
      </c>
    </row>
    <row r="651" spans="1:19" x14ac:dyDescent="0.25">
      <c r="A651">
        <v>44531</v>
      </c>
      <c r="B651" t="s">
        <v>17</v>
      </c>
      <c r="C651">
        <v>9492</v>
      </c>
      <c r="D651">
        <v>129</v>
      </c>
      <c r="E651">
        <v>49</v>
      </c>
      <c r="F651">
        <v>51</v>
      </c>
      <c r="G651">
        <v>56</v>
      </c>
      <c r="H651">
        <v>42</v>
      </c>
      <c r="I651">
        <v>56</v>
      </c>
      <c r="J651">
        <v>59</v>
      </c>
      <c r="K651">
        <v>14</v>
      </c>
      <c r="L651">
        <v>115</v>
      </c>
      <c r="M651">
        <v>78</v>
      </c>
      <c r="N651">
        <v>11</v>
      </c>
      <c r="O651">
        <v>9</v>
      </c>
      <c r="P651">
        <v>2</v>
      </c>
      <c r="Q651">
        <v>127</v>
      </c>
      <c r="R651" t="s">
        <v>70</v>
      </c>
      <c r="S651" t="s">
        <v>86</v>
      </c>
    </row>
    <row r="652" spans="1:19" x14ac:dyDescent="0.25">
      <c r="A652">
        <v>44531</v>
      </c>
      <c r="B652" t="s">
        <v>18</v>
      </c>
      <c r="C652">
        <v>8073</v>
      </c>
      <c r="D652">
        <v>110</v>
      </c>
      <c r="E652">
        <v>63</v>
      </c>
      <c r="F652">
        <v>60</v>
      </c>
      <c r="G652">
        <v>55</v>
      </c>
      <c r="H652">
        <v>42</v>
      </c>
      <c r="I652">
        <v>51</v>
      </c>
      <c r="J652">
        <v>58</v>
      </c>
      <c r="K652">
        <v>28</v>
      </c>
      <c r="L652">
        <v>82</v>
      </c>
      <c r="M652">
        <v>24</v>
      </c>
      <c r="N652">
        <v>19</v>
      </c>
      <c r="O652">
        <v>19</v>
      </c>
      <c r="P652">
        <v>9</v>
      </c>
      <c r="Q652">
        <v>101</v>
      </c>
      <c r="R652" t="s">
        <v>57</v>
      </c>
      <c r="S652" t="s">
        <v>82</v>
      </c>
    </row>
    <row r="653" spans="1:19" x14ac:dyDescent="0.25">
      <c r="A653">
        <v>44531</v>
      </c>
      <c r="B653" t="s">
        <v>19</v>
      </c>
      <c r="C653">
        <v>8427</v>
      </c>
      <c r="D653">
        <v>96</v>
      </c>
      <c r="E653">
        <v>62</v>
      </c>
      <c r="F653">
        <v>60</v>
      </c>
      <c r="G653">
        <v>60</v>
      </c>
      <c r="H653">
        <v>62</v>
      </c>
      <c r="I653">
        <v>43</v>
      </c>
      <c r="J653">
        <v>60</v>
      </c>
      <c r="K653">
        <v>37</v>
      </c>
      <c r="L653">
        <v>59</v>
      </c>
      <c r="M653">
        <v>64</v>
      </c>
      <c r="N653">
        <v>58</v>
      </c>
      <c r="O653">
        <v>56</v>
      </c>
      <c r="P653">
        <v>27</v>
      </c>
      <c r="Q653">
        <v>69</v>
      </c>
      <c r="R653" t="s">
        <v>37</v>
      </c>
      <c r="S653" t="s">
        <v>76</v>
      </c>
    </row>
    <row r="654" spans="1:19" x14ac:dyDescent="0.25">
      <c r="A654">
        <v>44531</v>
      </c>
      <c r="B654" t="s">
        <v>20</v>
      </c>
      <c r="C654">
        <v>14845</v>
      </c>
      <c r="D654">
        <v>207</v>
      </c>
      <c r="E654">
        <v>149</v>
      </c>
      <c r="F654">
        <v>160</v>
      </c>
      <c r="G654">
        <v>156</v>
      </c>
      <c r="H654">
        <v>146</v>
      </c>
      <c r="I654">
        <v>121</v>
      </c>
      <c r="J654">
        <v>151</v>
      </c>
      <c r="K654">
        <v>101</v>
      </c>
      <c r="L654">
        <v>106</v>
      </c>
      <c r="M654">
        <v>90</v>
      </c>
      <c r="N654">
        <v>123</v>
      </c>
      <c r="O654">
        <v>52</v>
      </c>
      <c r="P654">
        <v>13</v>
      </c>
      <c r="Q654">
        <v>194</v>
      </c>
      <c r="R654" t="s">
        <v>64</v>
      </c>
      <c r="S654" t="s">
        <v>84</v>
      </c>
    </row>
    <row r="655" spans="1:19" x14ac:dyDescent="0.25">
      <c r="A655">
        <v>44531</v>
      </c>
      <c r="B655" t="s">
        <v>21</v>
      </c>
      <c r="C655">
        <v>6211</v>
      </c>
      <c r="D655">
        <v>29</v>
      </c>
      <c r="E655">
        <v>23</v>
      </c>
      <c r="F655">
        <v>22</v>
      </c>
      <c r="G655">
        <v>20</v>
      </c>
      <c r="H655">
        <v>24</v>
      </c>
      <c r="I655">
        <v>22</v>
      </c>
      <c r="J655">
        <v>21</v>
      </c>
      <c r="K655">
        <v>17</v>
      </c>
      <c r="L655">
        <v>12</v>
      </c>
      <c r="M655">
        <v>24</v>
      </c>
      <c r="N655">
        <v>21</v>
      </c>
      <c r="O655">
        <v>21</v>
      </c>
      <c r="P655">
        <v>16</v>
      </c>
      <c r="Q655">
        <v>13</v>
      </c>
      <c r="R655" t="s">
        <v>74</v>
      </c>
      <c r="S655" t="s">
        <v>88</v>
      </c>
    </row>
    <row r="656" spans="1:19" x14ac:dyDescent="0.25">
      <c r="A656">
        <v>44531</v>
      </c>
      <c r="B656" t="s">
        <v>22</v>
      </c>
      <c r="C656">
        <v>4382</v>
      </c>
      <c r="D656">
        <v>28</v>
      </c>
      <c r="E656">
        <v>21</v>
      </c>
      <c r="F656">
        <v>22</v>
      </c>
      <c r="G656">
        <v>21</v>
      </c>
      <c r="H656">
        <v>24</v>
      </c>
      <c r="I656">
        <v>21</v>
      </c>
      <c r="J656">
        <v>18</v>
      </c>
      <c r="K656">
        <v>13</v>
      </c>
      <c r="L656">
        <v>15</v>
      </c>
      <c r="M656">
        <v>19</v>
      </c>
      <c r="N656">
        <v>10</v>
      </c>
      <c r="O656">
        <v>11</v>
      </c>
      <c r="P656">
        <v>7</v>
      </c>
      <c r="Q656">
        <v>21</v>
      </c>
      <c r="R656" t="s">
        <v>42</v>
      </c>
      <c r="S656" t="s">
        <v>76</v>
      </c>
    </row>
    <row r="657" spans="1:19" x14ac:dyDescent="0.25">
      <c r="A657">
        <v>44531</v>
      </c>
      <c r="B657" t="s">
        <v>23</v>
      </c>
      <c r="C657">
        <v>6767</v>
      </c>
      <c r="D657">
        <v>49</v>
      </c>
      <c r="E657">
        <v>26</v>
      </c>
      <c r="F657">
        <v>22</v>
      </c>
      <c r="G657">
        <v>22</v>
      </c>
      <c r="H657">
        <v>20</v>
      </c>
      <c r="I657">
        <v>21</v>
      </c>
      <c r="J657">
        <v>27</v>
      </c>
      <c r="K657">
        <v>7</v>
      </c>
      <c r="L657">
        <v>42</v>
      </c>
      <c r="M657">
        <v>11</v>
      </c>
      <c r="N657">
        <v>11</v>
      </c>
      <c r="O657">
        <v>14</v>
      </c>
      <c r="P657">
        <v>2</v>
      </c>
      <c r="Q657">
        <v>47</v>
      </c>
      <c r="R657" t="s">
        <v>55</v>
      </c>
      <c r="S657" t="s">
        <v>82</v>
      </c>
    </row>
    <row r="658" spans="1:19" x14ac:dyDescent="0.25">
      <c r="A658">
        <v>44531</v>
      </c>
      <c r="B658" t="s">
        <v>24</v>
      </c>
      <c r="C658">
        <v>3892</v>
      </c>
      <c r="D658">
        <v>51</v>
      </c>
      <c r="E658">
        <v>23</v>
      </c>
      <c r="F658">
        <v>27</v>
      </c>
      <c r="G658">
        <v>27</v>
      </c>
      <c r="H658">
        <v>20</v>
      </c>
      <c r="I658">
        <v>12</v>
      </c>
      <c r="J658">
        <v>25</v>
      </c>
      <c r="K658">
        <v>9</v>
      </c>
      <c r="L658">
        <v>42</v>
      </c>
      <c r="M658">
        <v>14</v>
      </c>
      <c r="N658">
        <v>14</v>
      </c>
      <c r="O658">
        <v>5</v>
      </c>
      <c r="P658">
        <v>0</v>
      </c>
      <c r="Q658">
        <v>51</v>
      </c>
      <c r="R658" t="s">
        <v>36</v>
      </c>
      <c r="S658" t="s">
        <v>76</v>
      </c>
    </row>
    <row r="659" spans="1:19" x14ac:dyDescent="0.25">
      <c r="A659">
        <v>44531</v>
      </c>
      <c r="B659" t="s">
        <v>25</v>
      </c>
      <c r="C659">
        <v>3777</v>
      </c>
      <c r="D659">
        <v>53</v>
      </c>
      <c r="E659">
        <v>40</v>
      </c>
      <c r="F659">
        <v>42</v>
      </c>
      <c r="G659">
        <v>45</v>
      </c>
      <c r="H659">
        <v>38</v>
      </c>
      <c r="I659">
        <v>36</v>
      </c>
      <c r="J659">
        <v>45</v>
      </c>
      <c r="K659">
        <v>30</v>
      </c>
      <c r="L659">
        <v>23</v>
      </c>
      <c r="M659">
        <v>21</v>
      </c>
      <c r="N659">
        <v>33</v>
      </c>
      <c r="O659">
        <v>33</v>
      </c>
      <c r="P659">
        <v>13</v>
      </c>
      <c r="Q659">
        <v>40</v>
      </c>
      <c r="R659" t="s">
        <v>62</v>
      </c>
      <c r="S659" t="s">
        <v>84</v>
      </c>
    </row>
    <row r="660" spans="1:19" x14ac:dyDescent="0.25">
      <c r="A660">
        <v>44531</v>
      </c>
      <c r="B660" t="s">
        <v>26</v>
      </c>
      <c r="C660">
        <v>3531</v>
      </c>
      <c r="D660">
        <v>33</v>
      </c>
      <c r="E660">
        <v>27</v>
      </c>
      <c r="F660">
        <v>27</v>
      </c>
      <c r="G660">
        <v>27</v>
      </c>
      <c r="H660">
        <v>25</v>
      </c>
      <c r="I660">
        <v>23</v>
      </c>
      <c r="J660">
        <v>27</v>
      </c>
      <c r="K660">
        <v>20</v>
      </c>
      <c r="L660">
        <v>13</v>
      </c>
      <c r="M660">
        <v>28</v>
      </c>
      <c r="N660">
        <v>21</v>
      </c>
      <c r="O660">
        <v>21</v>
      </c>
      <c r="P660">
        <v>15</v>
      </c>
      <c r="Q660">
        <v>18</v>
      </c>
      <c r="R660" t="s">
        <v>65</v>
      </c>
      <c r="S660" t="s">
        <v>84</v>
      </c>
    </row>
    <row r="661" spans="1:19" x14ac:dyDescent="0.25">
      <c r="A661">
        <v>44531</v>
      </c>
      <c r="B661" t="s">
        <v>27</v>
      </c>
      <c r="C661">
        <v>2882</v>
      </c>
      <c r="D661">
        <v>21</v>
      </c>
      <c r="E661">
        <v>12</v>
      </c>
      <c r="F661">
        <v>12</v>
      </c>
      <c r="G661">
        <v>12</v>
      </c>
      <c r="H661">
        <v>12</v>
      </c>
      <c r="I661">
        <v>10</v>
      </c>
      <c r="J661">
        <v>11</v>
      </c>
      <c r="K661">
        <v>8</v>
      </c>
      <c r="L661">
        <v>13</v>
      </c>
      <c r="M661">
        <v>12</v>
      </c>
      <c r="N661">
        <v>11</v>
      </c>
      <c r="O661">
        <v>11</v>
      </c>
      <c r="P661">
        <v>7</v>
      </c>
      <c r="Q661">
        <v>14</v>
      </c>
      <c r="R661" t="s">
        <v>67</v>
      </c>
      <c r="S661" t="s">
        <v>86</v>
      </c>
    </row>
    <row r="662" spans="1:19" x14ac:dyDescent="0.25">
      <c r="A662">
        <v>44531</v>
      </c>
      <c r="B662" t="s">
        <v>30</v>
      </c>
      <c r="C662">
        <v>3373</v>
      </c>
      <c r="D662">
        <v>13</v>
      </c>
      <c r="E662">
        <v>9</v>
      </c>
      <c r="F662">
        <v>9</v>
      </c>
      <c r="G662">
        <v>8</v>
      </c>
      <c r="H662">
        <v>6</v>
      </c>
      <c r="I662">
        <v>6</v>
      </c>
      <c r="J662">
        <v>7</v>
      </c>
      <c r="K662">
        <v>4</v>
      </c>
      <c r="L662">
        <v>9</v>
      </c>
      <c r="M662">
        <v>3</v>
      </c>
      <c r="N662">
        <v>4</v>
      </c>
      <c r="O662">
        <v>4</v>
      </c>
      <c r="P662">
        <v>2</v>
      </c>
      <c r="Q662">
        <v>11</v>
      </c>
      <c r="R662" t="s">
        <v>56</v>
      </c>
      <c r="S662" t="s">
        <v>82</v>
      </c>
    </row>
    <row r="663" spans="1:19" x14ac:dyDescent="0.25">
      <c r="A663">
        <v>44531</v>
      </c>
      <c r="B663" t="s">
        <v>28</v>
      </c>
      <c r="C663">
        <v>9086</v>
      </c>
      <c r="D663">
        <v>93</v>
      </c>
      <c r="E663">
        <v>59</v>
      </c>
      <c r="F663">
        <v>56</v>
      </c>
      <c r="G663">
        <v>57</v>
      </c>
      <c r="H663">
        <v>49</v>
      </c>
      <c r="I663">
        <v>49</v>
      </c>
      <c r="J663">
        <v>50</v>
      </c>
      <c r="K663">
        <v>27</v>
      </c>
      <c r="L663">
        <v>66</v>
      </c>
      <c r="M663">
        <v>49</v>
      </c>
      <c r="N663">
        <v>22</v>
      </c>
      <c r="O663">
        <v>24</v>
      </c>
      <c r="P663">
        <v>9</v>
      </c>
      <c r="Q663">
        <v>84</v>
      </c>
      <c r="R663" t="s">
        <v>46</v>
      </c>
      <c r="S663" t="s">
        <v>78</v>
      </c>
    </row>
    <row r="664" spans="1:19" x14ac:dyDescent="0.25">
      <c r="A664">
        <v>44531</v>
      </c>
      <c r="B664" t="s">
        <v>29</v>
      </c>
      <c r="C664">
        <v>6291</v>
      </c>
      <c r="D664">
        <v>80</v>
      </c>
      <c r="E664">
        <v>37</v>
      </c>
      <c r="F664">
        <v>35</v>
      </c>
      <c r="G664">
        <v>32</v>
      </c>
      <c r="H664">
        <v>23</v>
      </c>
      <c r="I664">
        <v>40</v>
      </c>
      <c r="J664">
        <v>47</v>
      </c>
      <c r="K664">
        <v>14</v>
      </c>
      <c r="L664">
        <v>66</v>
      </c>
      <c r="M664">
        <v>57</v>
      </c>
      <c r="N664">
        <v>18</v>
      </c>
      <c r="O664">
        <v>13</v>
      </c>
      <c r="P664">
        <v>10</v>
      </c>
      <c r="Q664">
        <v>70</v>
      </c>
      <c r="R664" t="s">
        <v>41</v>
      </c>
      <c r="S664" t="s">
        <v>76</v>
      </c>
    </row>
    <row r="665" spans="1:19" x14ac:dyDescent="0.25">
      <c r="A665">
        <v>44501</v>
      </c>
      <c r="B665" t="s">
        <v>35</v>
      </c>
      <c r="C665">
        <v>7740</v>
      </c>
      <c r="D665">
        <v>88</v>
      </c>
      <c r="E665">
        <v>31</v>
      </c>
      <c r="F665">
        <v>46</v>
      </c>
      <c r="G665">
        <v>43</v>
      </c>
      <c r="H665">
        <v>31</v>
      </c>
      <c r="I665">
        <v>34</v>
      </c>
      <c r="J665">
        <v>41</v>
      </c>
      <c r="K665">
        <v>15</v>
      </c>
      <c r="L665">
        <v>73</v>
      </c>
      <c r="M665">
        <v>18</v>
      </c>
      <c r="N665">
        <v>10</v>
      </c>
      <c r="O665">
        <v>8</v>
      </c>
      <c r="P665">
        <v>1</v>
      </c>
      <c r="Q665">
        <v>87</v>
      </c>
      <c r="R665" t="s">
        <v>213</v>
      </c>
      <c r="S665" t="s">
        <v>86</v>
      </c>
    </row>
    <row r="666" spans="1:19" x14ac:dyDescent="0.25">
      <c r="A666">
        <v>44501</v>
      </c>
      <c r="B666" t="s">
        <v>44</v>
      </c>
      <c r="C666">
        <v>15999</v>
      </c>
      <c r="R666" t="s">
        <v>45</v>
      </c>
      <c r="S666" t="s">
        <v>78</v>
      </c>
    </row>
    <row r="667" spans="1:19" x14ac:dyDescent="0.25">
      <c r="A667">
        <v>44501</v>
      </c>
      <c r="B667" t="s">
        <v>34</v>
      </c>
      <c r="C667">
        <v>9415</v>
      </c>
      <c r="D667">
        <v>58</v>
      </c>
      <c r="E667">
        <v>31</v>
      </c>
      <c r="F667">
        <v>28</v>
      </c>
      <c r="G667">
        <v>34</v>
      </c>
      <c r="H667">
        <v>23</v>
      </c>
      <c r="I667">
        <v>23</v>
      </c>
      <c r="J667">
        <v>28</v>
      </c>
      <c r="K667">
        <v>7</v>
      </c>
      <c r="L667">
        <v>51</v>
      </c>
      <c r="M667">
        <v>43</v>
      </c>
      <c r="N667">
        <v>4</v>
      </c>
      <c r="O667">
        <v>6</v>
      </c>
      <c r="P667">
        <v>1</v>
      </c>
      <c r="Q667">
        <v>57</v>
      </c>
      <c r="R667" t="s">
        <v>214</v>
      </c>
      <c r="S667" t="s">
        <v>76</v>
      </c>
    </row>
    <row r="668" spans="1:19" x14ac:dyDescent="0.25">
      <c r="A668">
        <v>44501</v>
      </c>
      <c r="B668" t="s">
        <v>2</v>
      </c>
      <c r="C668">
        <v>6732</v>
      </c>
      <c r="D668">
        <v>57</v>
      </c>
      <c r="E668">
        <v>32</v>
      </c>
      <c r="F668">
        <v>26</v>
      </c>
      <c r="G668">
        <v>27</v>
      </c>
      <c r="H668">
        <v>18</v>
      </c>
      <c r="I668">
        <v>22</v>
      </c>
      <c r="J668">
        <v>24</v>
      </c>
      <c r="K668">
        <v>7</v>
      </c>
      <c r="L668">
        <v>50</v>
      </c>
      <c r="M668">
        <v>19</v>
      </c>
      <c r="N668">
        <v>12</v>
      </c>
      <c r="O668">
        <v>10</v>
      </c>
      <c r="P668">
        <v>5</v>
      </c>
      <c r="Q668">
        <v>52</v>
      </c>
      <c r="R668" t="s">
        <v>71</v>
      </c>
      <c r="S668" t="s">
        <v>88</v>
      </c>
    </row>
    <row r="669" spans="1:19" x14ac:dyDescent="0.25">
      <c r="A669">
        <v>44501</v>
      </c>
      <c r="B669" t="s">
        <v>33</v>
      </c>
      <c r="C669">
        <v>9630</v>
      </c>
      <c r="D669">
        <v>152</v>
      </c>
      <c r="E669">
        <v>126</v>
      </c>
      <c r="F669">
        <v>129</v>
      </c>
      <c r="G669">
        <v>114</v>
      </c>
      <c r="H669">
        <v>121</v>
      </c>
      <c r="I669">
        <v>94</v>
      </c>
      <c r="J669">
        <v>130</v>
      </c>
      <c r="K669">
        <v>67</v>
      </c>
      <c r="L669">
        <v>85</v>
      </c>
      <c r="M669">
        <v>123</v>
      </c>
      <c r="N669">
        <v>105</v>
      </c>
      <c r="O669">
        <v>110</v>
      </c>
      <c r="P669">
        <v>50</v>
      </c>
      <c r="Q669">
        <v>102</v>
      </c>
      <c r="R669" t="s">
        <v>50</v>
      </c>
      <c r="S669" t="s">
        <v>80</v>
      </c>
    </row>
    <row r="670" spans="1:19" x14ac:dyDescent="0.25">
      <c r="A670">
        <v>44501</v>
      </c>
      <c r="B670" t="s">
        <v>59</v>
      </c>
      <c r="C670">
        <v>9970</v>
      </c>
      <c r="R670" t="s">
        <v>208</v>
      </c>
      <c r="S670" t="s">
        <v>82</v>
      </c>
    </row>
    <row r="671" spans="1:19" x14ac:dyDescent="0.25">
      <c r="A671">
        <v>44501</v>
      </c>
      <c r="B671" t="s">
        <v>43</v>
      </c>
      <c r="C671">
        <v>7207</v>
      </c>
      <c r="R671" t="s">
        <v>209</v>
      </c>
      <c r="S671" t="s">
        <v>76</v>
      </c>
    </row>
    <row r="672" spans="1:19" x14ac:dyDescent="0.25">
      <c r="A672">
        <v>44501</v>
      </c>
      <c r="B672" t="s">
        <v>3</v>
      </c>
      <c r="C672">
        <v>8118</v>
      </c>
      <c r="D672">
        <v>28</v>
      </c>
      <c r="E672">
        <v>24</v>
      </c>
      <c r="F672">
        <v>22</v>
      </c>
      <c r="G672">
        <v>22</v>
      </c>
      <c r="H672">
        <v>24</v>
      </c>
      <c r="I672">
        <v>19</v>
      </c>
      <c r="J672">
        <v>22</v>
      </c>
      <c r="K672">
        <v>18</v>
      </c>
      <c r="L672">
        <v>10</v>
      </c>
      <c r="M672">
        <v>25</v>
      </c>
      <c r="N672">
        <v>23</v>
      </c>
      <c r="O672">
        <v>23</v>
      </c>
      <c r="P672">
        <v>18</v>
      </c>
      <c r="Q672">
        <v>10</v>
      </c>
      <c r="R672" t="s">
        <v>207</v>
      </c>
      <c r="S672" t="s">
        <v>88</v>
      </c>
    </row>
    <row r="673" spans="1:19" x14ac:dyDescent="0.25">
      <c r="A673">
        <v>44501</v>
      </c>
      <c r="B673" t="s">
        <v>4</v>
      </c>
      <c r="C673">
        <v>15128</v>
      </c>
      <c r="D673">
        <v>202</v>
      </c>
      <c r="E673">
        <v>118</v>
      </c>
      <c r="F673">
        <v>111</v>
      </c>
      <c r="G673">
        <v>110</v>
      </c>
      <c r="H673">
        <v>105</v>
      </c>
      <c r="I673">
        <v>114</v>
      </c>
      <c r="J673">
        <v>115</v>
      </c>
      <c r="K673">
        <v>61</v>
      </c>
      <c r="L673">
        <v>141</v>
      </c>
      <c r="M673">
        <v>104</v>
      </c>
      <c r="N673">
        <v>76</v>
      </c>
      <c r="O673">
        <v>66</v>
      </c>
      <c r="P673">
        <v>29</v>
      </c>
      <c r="Q673">
        <v>173</v>
      </c>
      <c r="R673" t="s">
        <v>53</v>
      </c>
      <c r="S673" t="s">
        <v>82</v>
      </c>
    </row>
    <row r="674" spans="1:19" x14ac:dyDescent="0.25">
      <c r="A674">
        <v>44501</v>
      </c>
      <c r="B674" t="s">
        <v>5</v>
      </c>
      <c r="C674">
        <v>11395</v>
      </c>
      <c r="D674">
        <v>129</v>
      </c>
      <c r="E674">
        <v>113</v>
      </c>
      <c r="F674">
        <v>110</v>
      </c>
      <c r="G674">
        <v>105</v>
      </c>
      <c r="H674">
        <v>115</v>
      </c>
      <c r="I674">
        <v>77</v>
      </c>
      <c r="J674">
        <v>105</v>
      </c>
      <c r="K674">
        <v>65</v>
      </c>
      <c r="L674">
        <v>64</v>
      </c>
      <c r="M674">
        <v>83</v>
      </c>
      <c r="N674">
        <v>100</v>
      </c>
      <c r="O674">
        <v>102</v>
      </c>
      <c r="P674">
        <v>44</v>
      </c>
      <c r="Q674">
        <v>85</v>
      </c>
      <c r="R674" t="s">
        <v>51</v>
      </c>
      <c r="S674" t="s">
        <v>80</v>
      </c>
    </row>
    <row r="675" spans="1:19" x14ac:dyDescent="0.25">
      <c r="A675">
        <v>44501</v>
      </c>
      <c r="B675" t="s">
        <v>32</v>
      </c>
      <c r="C675">
        <v>10257</v>
      </c>
      <c r="D675">
        <v>108</v>
      </c>
      <c r="E675">
        <v>41</v>
      </c>
      <c r="F675">
        <v>46</v>
      </c>
      <c r="G675">
        <v>55</v>
      </c>
      <c r="H675">
        <v>22</v>
      </c>
      <c r="I675">
        <v>39</v>
      </c>
      <c r="J675">
        <v>44</v>
      </c>
      <c r="K675">
        <v>10</v>
      </c>
      <c r="L675">
        <v>98</v>
      </c>
      <c r="M675">
        <v>27</v>
      </c>
      <c r="N675">
        <v>8</v>
      </c>
      <c r="O675">
        <v>4</v>
      </c>
      <c r="P675">
        <v>0</v>
      </c>
      <c r="Q675">
        <v>108</v>
      </c>
      <c r="R675" t="s">
        <v>204</v>
      </c>
      <c r="S675" t="s">
        <v>82</v>
      </c>
    </row>
    <row r="676" spans="1:19" x14ac:dyDescent="0.25">
      <c r="A676">
        <v>44501</v>
      </c>
      <c r="B676" t="s">
        <v>6</v>
      </c>
      <c r="C676">
        <v>2031</v>
      </c>
      <c r="D676">
        <v>31</v>
      </c>
      <c r="E676">
        <v>25</v>
      </c>
      <c r="F676">
        <v>24</v>
      </c>
      <c r="G676">
        <v>23</v>
      </c>
      <c r="H676">
        <v>24</v>
      </c>
      <c r="I676">
        <v>25</v>
      </c>
      <c r="J676">
        <v>27</v>
      </c>
      <c r="K676">
        <v>21</v>
      </c>
      <c r="L676">
        <v>10</v>
      </c>
      <c r="M676">
        <v>13</v>
      </c>
      <c r="N676">
        <v>21</v>
      </c>
      <c r="O676">
        <v>25</v>
      </c>
      <c r="P676">
        <v>9</v>
      </c>
      <c r="Q676">
        <v>22</v>
      </c>
      <c r="R676" t="s">
        <v>61</v>
      </c>
      <c r="S676" t="s">
        <v>84</v>
      </c>
    </row>
    <row r="677" spans="1:19" x14ac:dyDescent="0.25">
      <c r="A677">
        <v>44501</v>
      </c>
      <c r="B677" t="s">
        <v>7</v>
      </c>
      <c r="C677">
        <v>16782</v>
      </c>
      <c r="D677">
        <v>186</v>
      </c>
      <c r="E677">
        <v>126</v>
      </c>
      <c r="F677">
        <v>141</v>
      </c>
      <c r="G677">
        <v>131</v>
      </c>
      <c r="H677">
        <v>120</v>
      </c>
      <c r="I677">
        <v>121</v>
      </c>
      <c r="J677">
        <v>135</v>
      </c>
      <c r="K677">
        <v>86</v>
      </c>
      <c r="L677">
        <v>100</v>
      </c>
      <c r="M677">
        <v>143</v>
      </c>
      <c r="N677">
        <v>112</v>
      </c>
      <c r="O677">
        <v>110</v>
      </c>
      <c r="P677">
        <v>78</v>
      </c>
      <c r="Q677">
        <v>108</v>
      </c>
      <c r="R677" t="s">
        <v>75</v>
      </c>
      <c r="S677" t="s">
        <v>88</v>
      </c>
    </row>
    <row r="678" spans="1:19" x14ac:dyDescent="0.25">
      <c r="A678">
        <v>44501</v>
      </c>
      <c r="B678" t="s">
        <v>8</v>
      </c>
      <c r="C678">
        <v>7292</v>
      </c>
      <c r="D678">
        <v>76</v>
      </c>
      <c r="E678">
        <v>68</v>
      </c>
      <c r="F678">
        <v>64</v>
      </c>
      <c r="G678">
        <v>63</v>
      </c>
      <c r="H678">
        <v>67</v>
      </c>
      <c r="I678">
        <v>49</v>
      </c>
      <c r="J678">
        <v>64</v>
      </c>
      <c r="K678">
        <v>42</v>
      </c>
      <c r="L678">
        <v>34</v>
      </c>
      <c r="M678">
        <v>67</v>
      </c>
      <c r="N678">
        <v>54</v>
      </c>
      <c r="O678">
        <v>53</v>
      </c>
      <c r="P678">
        <v>36</v>
      </c>
      <c r="Q678">
        <v>40</v>
      </c>
      <c r="R678" t="s">
        <v>73</v>
      </c>
      <c r="S678" t="s">
        <v>88</v>
      </c>
    </row>
    <row r="679" spans="1:19" x14ac:dyDescent="0.25">
      <c r="A679">
        <v>44501</v>
      </c>
      <c r="B679" t="s">
        <v>52</v>
      </c>
      <c r="C679">
        <v>15282</v>
      </c>
      <c r="R679" t="s">
        <v>210</v>
      </c>
      <c r="S679" t="s">
        <v>80</v>
      </c>
    </row>
    <row r="680" spans="1:19" x14ac:dyDescent="0.25">
      <c r="A680">
        <v>44501</v>
      </c>
      <c r="B680" t="s">
        <v>9</v>
      </c>
      <c r="C680">
        <v>6965</v>
      </c>
      <c r="D680">
        <v>52</v>
      </c>
      <c r="E680">
        <v>19</v>
      </c>
      <c r="F680">
        <v>16</v>
      </c>
      <c r="G680">
        <v>18</v>
      </c>
      <c r="H680">
        <v>13</v>
      </c>
      <c r="I680">
        <v>14</v>
      </c>
      <c r="J680">
        <v>22</v>
      </c>
      <c r="K680">
        <v>5</v>
      </c>
      <c r="L680">
        <v>47</v>
      </c>
      <c r="M680">
        <v>16</v>
      </c>
      <c r="N680">
        <v>5</v>
      </c>
      <c r="O680">
        <v>5</v>
      </c>
      <c r="P680">
        <v>1</v>
      </c>
      <c r="Q680">
        <v>51</v>
      </c>
      <c r="R680" t="s">
        <v>48</v>
      </c>
      <c r="S680" t="s">
        <v>78</v>
      </c>
    </row>
    <row r="681" spans="1:19" x14ac:dyDescent="0.25">
      <c r="A681">
        <v>44501</v>
      </c>
      <c r="B681" t="s">
        <v>10</v>
      </c>
      <c r="C681">
        <v>6190</v>
      </c>
      <c r="D681">
        <v>81</v>
      </c>
      <c r="E681">
        <v>36</v>
      </c>
      <c r="F681">
        <v>34</v>
      </c>
      <c r="G681">
        <v>35</v>
      </c>
      <c r="H681">
        <v>27</v>
      </c>
      <c r="I681">
        <v>30</v>
      </c>
      <c r="J681">
        <v>39</v>
      </c>
      <c r="K681">
        <v>13</v>
      </c>
      <c r="L681">
        <v>68</v>
      </c>
      <c r="M681">
        <v>63</v>
      </c>
      <c r="N681">
        <v>17</v>
      </c>
      <c r="O681">
        <v>9</v>
      </c>
      <c r="P681">
        <v>5</v>
      </c>
      <c r="Q681">
        <v>76</v>
      </c>
      <c r="R681" t="s">
        <v>69</v>
      </c>
      <c r="S681" t="s">
        <v>86</v>
      </c>
    </row>
    <row r="682" spans="1:19" x14ac:dyDescent="0.25">
      <c r="A682">
        <v>44501</v>
      </c>
      <c r="B682" t="s">
        <v>11</v>
      </c>
      <c r="C682">
        <v>4923</v>
      </c>
      <c r="D682">
        <v>46</v>
      </c>
      <c r="E682">
        <v>14</v>
      </c>
      <c r="F682">
        <v>16</v>
      </c>
      <c r="G682">
        <v>21</v>
      </c>
      <c r="H682">
        <v>5</v>
      </c>
      <c r="I682">
        <v>17</v>
      </c>
      <c r="J682">
        <v>17</v>
      </c>
      <c r="K682">
        <v>2</v>
      </c>
      <c r="L682">
        <v>44</v>
      </c>
      <c r="M682">
        <v>26</v>
      </c>
      <c r="N682">
        <v>0</v>
      </c>
      <c r="O682">
        <v>0</v>
      </c>
      <c r="P682">
        <v>0</v>
      </c>
      <c r="Q682">
        <v>46</v>
      </c>
      <c r="R682" t="s">
        <v>58</v>
      </c>
      <c r="S682" t="s">
        <v>82</v>
      </c>
    </row>
    <row r="683" spans="1:19" x14ac:dyDescent="0.25">
      <c r="A683">
        <v>44501</v>
      </c>
      <c r="B683" t="s">
        <v>12</v>
      </c>
      <c r="C683">
        <v>15178</v>
      </c>
      <c r="D683">
        <v>185</v>
      </c>
      <c r="E683">
        <v>139</v>
      </c>
      <c r="F683">
        <v>141</v>
      </c>
      <c r="G683">
        <v>142</v>
      </c>
      <c r="H683">
        <v>122</v>
      </c>
      <c r="I683">
        <v>102</v>
      </c>
      <c r="J683">
        <v>135</v>
      </c>
      <c r="K683">
        <v>74</v>
      </c>
      <c r="L683">
        <v>111</v>
      </c>
      <c r="M683">
        <v>88</v>
      </c>
      <c r="N683">
        <v>97</v>
      </c>
      <c r="O683">
        <v>103</v>
      </c>
      <c r="P683">
        <v>34</v>
      </c>
      <c r="Q683">
        <v>151</v>
      </c>
      <c r="R683" t="s">
        <v>66</v>
      </c>
      <c r="S683" t="s">
        <v>86</v>
      </c>
    </row>
    <row r="684" spans="1:19" x14ac:dyDescent="0.25">
      <c r="A684">
        <v>44501</v>
      </c>
      <c r="B684" t="s">
        <v>31</v>
      </c>
      <c r="C684">
        <v>7844</v>
      </c>
      <c r="D684">
        <v>47</v>
      </c>
      <c r="E684">
        <v>38</v>
      </c>
      <c r="F684">
        <v>33</v>
      </c>
      <c r="G684">
        <v>34</v>
      </c>
      <c r="H684">
        <v>34</v>
      </c>
      <c r="I684">
        <v>39</v>
      </c>
      <c r="J684">
        <v>42</v>
      </c>
      <c r="K684">
        <v>23</v>
      </c>
      <c r="L684">
        <v>24</v>
      </c>
      <c r="M684">
        <v>42</v>
      </c>
      <c r="N684">
        <v>17</v>
      </c>
      <c r="O684">
        <v>26</v>
      </c>
      <c r="P684">
        <v>13</v>
      </c>
      <c r="Q684">
        <v>34</v>
      </c>
      <c r="R684" t="s">
        <v>49</v>
      </c>
      <c r="S684" t="s">
        <v>78</v>
      </c>
    </row>
    <row r="685" spans="1:19" x14ac:dyDescent="0.25">
      <c r="A685">
        <v>44501</v>
      </c>
      <c r="B685" t="s">
        <v>13</v>
      </c>
      <c r="C685">
        <v>6444</v>
      </c>
      <c r="D685">
        <v>83</v>
      </c>
      <c r="E685">
        <v>53</v>
      </c>
      <c r="F685">
        <v>56</v>
      </c>
      <c r="G685">
        <v>54</v>
      </c>
      <c r="H685">
        <v>52</v>
      </c>
      <c r="I685">
        <v>45</v>
      </c>
      <c r="J685">
        <v>52</v>
      </c>
      <c r="K685">
        <v>28</v>
      </c>
      <c r="L685">
        <v>55</v>
      </c>
      <c r="M685">
        <v>61</v>
      </c>
      <c r="N685">
        <v>41</v>
      </c>
      <c r="O685">
        <v>41</v>
      </c>
      <c r="P685">
        <v>22</v>
      </c>
      <c r="Q685">
        <v>61</v>
      </c>
      <c r="R685" t="s">
        <v>60</v>
      </c>
      <c r="S685" t="s">
        <v>84</v>
      </c>
    </row>
    <row r="686" spans="1:19" x14ac:dyDescent="0.25">
      <c r="A686">
        <v>44501</v>
      </c>
      <c r="B686" t="s">
        <v>14</v>
      </c>
      <c r="C686">
        <v>5884</v>
      </c>
      <c r="D686">
        <v>83</v>
      </c>
      <c r="E686">
        <v>48</v>
      </c>
      <c r="F686">
        <v>54</v>
      </c>
      <c r="G686">
        <v>62</v>
      </c>
      <c r="H686">
        <v>39</v>
      </c>
      <c r="I686">
        <v>50</v>
      </c>
      <c r="J686">
        <v>60</v>
      </c>
      <c r="K686">
        <v>22</v>
      </c>
      <c r="L686">
        <v>61</v>
      </c>
      <c r="M686">
        <v>68</v>
      </c>
      <c r="N686">
        <v>17</v>
      </c>
      <c r="O686">
        <v>29</v>
      </c>
      <c r="P686">
        <v>8</v>
      </c>
      <c r="Q686">
        <v>75</v>
      </c>
      <c r="R686" t="s">
        <v>63</v>
      </c>
      <c r="S686" t="s">
        <v>84</v>
      </c>
    </row>
    <row r="687" spans="1:19" x14ac:dyDescent="0.25">
      <c r="A687">
        <v>44501</v>
      </c>
      <c r="B687" t="s">
        <v>15</v>
      </c>
      <c r="C687">
        <v>6900</v>
      </c>
      <c r="D687">
        <v>45</v>
      </c>
      <c r="E687">
        <v>25</v>
      </c>
      <c r="F687">
        <v>26</v>
      </c>
      <c r="G687">
        <v>32</v>
      </c>
      <c r="H687">
        <v>22</v>
      </c>
      <c r="I687">
        <v>19</v>
      </c>
      <c r="J687">
        <v>26</v>
      </c>
      <c r="K687">
        <v>13</v>
      </c>
      <c r="L687">
        <v>32</v>
      </c>
      <c r="M687">
        <v>39</v>
      </c>
      <c r="N687">
        <v>14</v>
      </c>
      <c r="O687">
        <v>18</v>
      </c>
      <c r="P687">
        <v>8</v>
      </c>
      <c r="Q687">
        <v>37</v>
      </c>
      <c r="R687" t="s">
        <v>40</v>
      </c>
      <c r="S687" t="s">
        <v>76</v>
      </c>
    </row>
    <row r="688" spans="1:19" x14ac:dyDescent="0.25">
      <c r="A688">
        <v>44501</v>
      </c>
      <c r="B688" t="s">
        <v>16</v>
      </c>
      <c r="C688">
        <v>13368</v>
      </c>
      <c r="D688">
        <v>197</v>
      </c>
      <c r="E688">
        <v>99</v>
      </c>
      <c r="F688">
        <v>97</v>
      </c>
      <c r="G688">
        <v>104</v>
      </c>
      <c r="H688">
        <v>64</v>
      </c>
      <c r="I688">
        <v>105</v>
      </c>
      <c r="J688">
        <v>115</v>
      </c>
      <c r="K688">
        <v>44</v>
      </c>
      <c r="L688">
        <v>153</v>
      </c>
      <c r="M688">
        <v>82</v>
      </c>
      <c r="N688">
        <v>27</v>
      </c>
      <c r="O688">
        <v>29</v>
      </c>
      <c r="P688">
        <v>8</v>
      </c>
      <c r="Q688">
        <v>189</v>
      </c>
      <c r="R688" t="s">
        <v>47</v>
      </c>
      <c r="S688" t="s">
        <v>78</v>
      </c>
    </row>
    <row r="689" spans="1:19" x14ac:dyDescent="0.25">
      <c r="A689">
        <v>44501</v>
      </c>
      <c r="B689" t="s">
        <v>38</v>
      </c>
      <c r="C689">
        <v>5283</v>
      </c>
      <c r="R689" t="s">
        <v>211</v>
      </c>
      <c r="S689" t="s">
        <v>76</v>
      </c>
    </row>
    <row r="690" spans="1:19" x14ac:dyDescent="0.25">
      <c r="A690">
        <v>44501</v>
      </c>
      <c r="B690" t="s">
        <v>17</v>
      </c>
      <c r="C690">
        <v>9528</v>
      </c>
      <c r="D690">
        <v>127</v>
      </c>
      <c r="E690">
        <v>48</v>
      </c>
      <c r="F690">
        <v>52</v>
      </c>
      <c r="G690">
        <v>57</v>
      </c>
      <c r="H690">
        <v>40</v>
      </c>
      <c r="I690">
        <v>56</v>
      </c>
      <c r="J690">
        <v>60</v>
      </c>
      <c r="K690">
        <v>12</v>
      </c>
      <c r="L690">
        <v>115</v>
      </c>
      <c r="M690">
        <v>77</v>
      </c>
      <c r="N690">
        <v>12</v>
      </c>
      <c r="O690">
        <v>11</v>
      </c>
      <c r="P690">
        <v>1</v>
      </c>
      <c r="Q690">
        <v>126</v>
      </c>
      <c r="R690" t="s">
        <v>70</v>
      </c>
      <c r="S690" t="s">
        <v>86</v>
      </c>
    </row>
    <row r="691" spans="1:19" x14ac:dyDescent="0.25">
      <c r="A691">
        <v>44501</v>
      </c>
      <c r="B691" t="s">
        <v>18</v>
      </c>
      <c r="C691">
        <v>8078</v>
      </c>
      <c r="D691">
        <v>109</v>
      </c>
      <c r="E691">
        <v>57</v>
      </c>
      <c r="F691">
        <v>58</v>
      </c>
      <c r="G691">
        <v>56</v>
      </c>
      <c r="H691">
        <v>39</v>
      </c>
      <c r="I691">
        <v>50</v>
      </c>
      <c r="J691">
        <v>57</v>
      </c>
      <c r="K691">
        <v>28</v>
      </c>
      <c r="L691">
        <v>81</v>
      </c>
      <c r="M691">
        <v>20</v>
      </c>
      <c r="N691">
        <v>17</v>
      </c>
      <c r="O691">
        <v>18</v>
      </c>
      <c r="P691">
        <v>5</v>
      </c>
      <c r="Q691">
        <v>104</v>
      </c>
      <c r="R691" t="s">
        <v>57</v>
      </c>
      <c r="S691" t="s">
        <v>82</v>
      </c>
    </row>
    <row r="692" spans="1:19" x14ac:dyDescent="0.25">
      <c r="A692">
        <v>44501</v>
      </c>
      <c r="B692" t="s">
        <v>19</v>
      </c>
      <c r="C692">
        <v>8442</v>
      </c>
      <c r="D692">
        <v>93</v>
      </c>
      <c r="E692">
        <v>58</v>
      </c>
      <c r="F692">
        <v>58</v>
      </c>
      <c r="G692">
        <v>57</v>
      </c>
      <c r="H692">
        <v>58</v>
      </c>
      <c r="I692">
        <v>42</v>
      </c>
      <c r="J692">
        <v>56</v>
      </c>
      <c r="K692">
        <v>35</v>
      </c>
      <c r="L692">
        <v>58</v>
      </c>
      <c r="M692">
        <v>59</v>
      </c>
      <c r="N692">
        <v>54</v>
      </c>
      <c r="O692">
        <v>53</v>
      </c>
      <c r="P692">
        <v>26</v>
      </c>
      <c r="Q692">
        <v>67</v>
      </c>
      <c r="R692" t="s">
        <v>37</v>
      </c>
      <c r="S692" t="s">
        <v>76</v>
      </c>
    </row>
    <row r="693" spans="1:19" x14ac:dyDescent="0.25">
      <c r="A693">
        <v>44501</v>
      </c>
      <c r="B693" t="s">
        <v>20</v>
      </c>
      <c r="C693">
        <v>14787</v>
      </c>
      <c r="D693">
        <v>208</v>
      </c>
      <c r="E693">
        <v>138</v>
      </c>
      <c r="F693">
        <v>152</v>
      </c>
      <c r="G693">
        <v>152</v>
      </c>
      <c r="H693">
        <v>131</v>
      </c>
      <c r="I693">
        <v>115</v>
      </c>
      <c r="J693">
        <v>144</v>
      </c>
      <c r="K693">
        <v>97</v>
      </c>
      <c r="L693">
        <v>111</v>
      </c>
      <c r="M693">
        <v>85</v>
      </c>
      <c r="N693">
        <v>108</v>
      </c>
      <c r="O693">
        <v>28</v>
      </c>
      <c r="P693">
        <v>8</v>
      </c>
      <c r="Q693">
        <v>200</v>
      </c>
      <c r="R693" t="s">
        <v>64</v>
      </c>
      <c r="S693" t="s">
        <v>84</v>
      </c>
    </row>
    <row r="694" spans="1:19" x14ac:dyDescent="0.25">
      <c r="A694">
        <v>44501</v>
      </c>
      <c r="B694" t="s">
        <v>21</v>
      </c>
      <c r="C694">
        <v>6183</v>
      </c>
      <c r="D694">
        <v>29</v>
      </c>
      <c r="E694">
        <v>24</v>
      </c>
      <c r="F694">
        <v>23</v>
      </c>
      <c r="G694">
        <v>22</v>
      </c>
      <c r="H694">
        <v>25</v>
      </c>
      <c r="I694">
        <v>23</v>
      </c>
      <c r="J694">
        <v>22</v>
      </c>
      <c r="K694">
        <v>17</v>
      </c>
      <c r="L694">
        <v>12</v>
      </c>
      <c r="M694">
        <v>25</v>
      </c>
      <c r="N694">
        <v>22</v>
      </c>
      <c r="O694">
        <v>22</v>
      </c>
      <c r="P694">
        <v>16</v>
      </c>
      <c r="Q694">
        <v>13</v>
      </c>
      <c r="R694" t="s">
        <v>74</v>
      </c>
      <c r="S694" t="s">
        <v>88</v>
      </c>
    </row>
    <row r="695" spans="1:19" x14ac:dyDescent="0.25">
      <c r="A695">
        <v>44501</v>
      </c>
      <c r="B695" t="s">
        <v>22</v>
      </c>
      <c r="C695">
        <v>4383</v>
      </c>
      <c r="D695">
        <v>28</v>
      </c>
      <c r="E695">
        <v>18</v>
      </c>
      <c r="F695">
        <v>17</v>
      </c>
      <c r="G695">
        <v>16</v>
      </c>
      <c r="H695">
        <v>8</v>
      </c>
      <c r="I695">
        <v>18</v>
      </c>
      <c r="J695">
        <v>15</v>
      </c>
      <c r="K695">
        <v>1</v>
      </c>
      <c r="L695">
        <v>27</v>
      </c>
      <c r="M695">
        <v>13</v>
      </c>
      <c r="N695">
        <v>1</v>
      </c>
      <c r="O695">
        <v>1</v>
      </c>
      <c r="P695">
        <v>1</v>
      </c>
      <c r="Q695">
        <v>27</v>
      </c>
      <c r="R695" t="s">
        <v>42</v>
      </c>
      <c r="S695" t="s">
        <v>76</v>
      </c>
    </row>
    <row r="696" spans="1:19" x14ac:dyDescent="0.25">
      <c r="A696">
        <v>44501</v>
      </c>
      <c r="B696" t="s">
        <v>23</v>
      </c>
      <c r="C696">
        <v>6921</v>
      </c>
      <c r="D696">
        <v>45</v>
      </c>
      <c r="E696">
        <v>25</v>
      </c>
      <c r="F696">
        <v>22</v>
      </c>
      <c r="G696">
        <v>22</v>
      </c>
      <c r="H696">
        <v>16</v>
      </c>
      <c r="I696">
        <v>22</v>
      </c>
      <c r="J696">
        <v>26</v>
      </c>
      <c r="K696">
        <v>9</v>
      </c>
      <c r="L696">
        <v>36</v>
      </c>
      <c r="M696">
        <v>8</v>
      </c>
      <c r="N696">
        <v>12</v>
      </c>
      <c r="O696">
        <v>14</v>
      </c>
      <c r="P696">
        <v>2</v>
      </c>
      <c r="Q696">
        <v>43</v>
      </c>
      <c r="R696" t="s">
        <v>55</v>
      </c>
      <c r="S696" t="s">
        <v>82</v>
      </c>
    </row>
    <row r="697" spans="1:19" x14ac:dyDescent="0.25">
      <c r="A697">
        <v>44501</v>
      </c>
      <c r="B697" t="s">
        <v>24</v>
      </c>
      <c r="C697">
        <v>3883</v>
      </c>
      <c r="D697">
        <v>50</v>
      </c>
      <c r="E697">
        <v>21</v>
      </c>
      <c r="F697">
        <v>22</v>
      </c>
      <c r="G697">
        <v>24</v>
      </c>
      <c r="H697">
        <v>17</v>
      </c>
      <c r="I697">
        <v>11</v>
      </c>
      <c r="J697">
        <v>21</v>
      </c>
      <c r="K697">
        <v>8</v>
      </c>
      <c r="L697">
        <v>42</v>
      </c>
      <c r="M697">
        <v>14</v>
      </c>
      <c r="N697">
        <v>13</v>
      </c>
      <c r="O697">
        <v>3</v>
      </c>
      <c r="P697">
        <v>0</v>
      </c>
      <c r="Q697">
        <v>50</v>
      </c>
      <c r="R697" t="s">
        <v>36</v>
      </c>
      <c r="S697" t="s">
        <v>76</v>
      </c>
    </row>
    <row r="698" spans="1:19" x14ac:dyDescent="0.25">
      <c r="A698">
        <v>44501</v>
      </c>
      <c r="B698" t="s">
        <v>25</v>
      </c>
      <c r="C698">
        <v>3774</v>
      </c>
      <c r="D698">
        <v>52</v>
      </c>
      <c r="E698">
        <v>35</v>
      </c>
      <c r="F698">
        <v>41</v>
      </c>
      <c r="G698">
        <v>42</v>
      </c>
      <c r="H698">
        <v>33</v>
      </c>
      <c r="I698">
        <v>34</v>
      </c>
      <c r="J698">
        <v>42</v>
      </c>
      <c r="K698">
        <v>24</v>
      </c>
      <c r="L698">
        <v>28</v>
      </c>
      <c r="M698">
        <v>18</v>
      </c>
      <c r="N698">
        <v>27</v>
      </c>
      <c r="O698">
        <v>25</v>
      </c>
      <c r="P698">
        <v>6</v>
      </c>
      <c r="Q698">
        <v>46</v>
      </c>
      <c r="R698" t="s">
        <v>62</v>
      </c>
      <c r="S698" t="s">
        <v>84</v>
      </c>
    </row>
    <row r="699" spans="1:19" x14ac:dyDescent="0.25">
      <c r="A699">
        <v>44501</v>
      </c>
      <c r="B699" t="s">
        <v>26</v>
      </c>
      <c r="C699">
        <v>3535</v>
      </c>
      <c r="D699">
        <v>33</v>
      </c>
      <c r="E699">
        <v>23</v>
      </c>
      <c r="F699">
        <v>25</v>
      </c>
      <c r="G699">
        <v>25</v>
      </c>
      <c r="H699">
        <v>20</v>
      </c>
      <c r="I699">
        <v>21</v>
      </c>
      <c r="J699">
        <v>25</v>
      </c>
      <c r="K699">
        <v>15</v>
      </c>
      <c r="L699">
        <v>18</v>
      </c>
      <c r="M699">
        <v>28</v>
      </c>
      <c r="N699">
        <v>16</v>
      </c>
      <c r="O699">
        <v>14</v>
      </c>
      <c r="P699">
        <v>9</v>
      </c>
      <c r="Q699">
        <v>24</v>
      </c>
      <c r="R699" t="s">
        <v>65</v>
      </c>
      <c r="S699" t="s">
        <v>84</v>
      </c>
    </row>
    <row r="700" spans="1:19" x14ac:dyDescent="0.25">
      <c r="A700">
        <v>44501</v>
      </c>
      <c r="B700" t="s">
        <v>27</v>
      </c>
      <c r="C700">
        <v>2860</v>
      </c>
      <c r="D700">
        <v>21</v>
      </c>
      <c r="E700">
        <v>11</v>
      </c>
      <c r="F700">
        <v>11</v>
      </c>
      <c r="G700">
        <v>11</v>
      </c>
      <c r="H700">
        <v>10</v>
      </c>
      <c r="I700">
        <v>11</v>
      </c>
      <c r="J700">
        <v>12</v>
      </c>
      <c r="K700">
        <v>8</v>
      </c>
      <c r="L700">
        <v>13</v>
      </c>
      <c r="M700">
        <v>12</v>
      </c>
      <c r="N700">
        <v>10</v>
      </c>
      <c r="O700">
        <v>10</v>
      </c>
      <c r="P700">
        <v>7</v>
      </c>
      <c r="Q700">
        <v>14</v>
      </c>
      <c r="R700" t="s">
        <v>67</v>
      </c>
      <c r="S700" t="s">
        <v>86</v>
      </c>
    </row>
    <row r="701" spans="1:19" x14ac:dyDescent="0.25">
      <c r="A701">
        <v>44501</v>
      </c>
      <c r="B701" t="s">
        <v>30</v>
      </c>
      <c r="C701">
        <v>3352</v>
      </c>
      <c r="D701">
        <v>13</v>
      </c>
      <c r="E701">
        <v>8</v>
      </c>
      <c r="F701">
        <v>9</v>
      </c>
      <c r="G701">
        <v>8</v>
      </c>
      <c r="H701">
        <v>6</v>
      </c>
      <c r="I701">
        <v>6</v>
      </c>
      <c r="J701">
        <v>7</v>
      </c>
      <c r="K701">
        <v>4</v>
      </c>
      <c r="L701">
        <v>9</v>
      </c>
      <c r="M701">
        <v>3</v>
      </c>
      <c r="N701">
        <v>4</v>
      </c>
      <c r="O701">
        <v>4</v>
      </c>
      <c r="P701">
        <v>2</v>
      </c>
      <c r="Q701">
        <v>11</v>
      </c>
      <c r="R701" t="s">
        <v>56</v>
      </c>
      <c r="S701" t="s">
        <v>82</v>
      </c>
    </row>
    <row r="702" spans="1:19" x14ac:dyDescent="0.25">
      <c r="A702">
        <v>44501</v>
      </c>
      <c r="B702" t="s">
        <v>28</v>
      </c>
      <c r="C702">
        <v>9062</v>
      </c>
      <c r="D702">
        <v>91</v>
      </c>
      <c r="E702">
        <v>49</v>
      </c>
      <c r="F702">
        <v>55</v>
      </c>
      <c r="G702">
        <v>50</v>
      </c>
      <c r="H702">
        <v>45</v>
      </c>
      <c r="I702">
        <v>47</v>
      </c>
      <c r="J702">
        <v>50</v>
      </c>
      <c r="K702">
        <v>22</v>
      </c>
      <c r="L702">
        <v>69</v>
      </c>
      <c r="M702">
        <v>46</v>
      </c>
      <c r="N702">
        <v>20</v>
      </c>
      <c r="O702">
        <v>22</v>
      </c>
      <c r="P702">
        <v>8</v>
      </c>
      <c r="Q702">
        <v>83</v>
      </c>
      <c r="R702" t="s">
        <v>46</v>
      </c>
      <c r="S702" t="s">
        <v>78</v>
      </c>
    </row>
    <row r="703" spans="1:19" x14ac:dyDescent="0.25">
      <c r="A703">
        <v>44501</v>
      </c>
      <c r="B703" t="s">
        <v>29</v>
      </c>
      <c r="C703">
        <v>6320</v>
      </c>
      <c r="D703">
        <v>81</v>
      </c>
      <c r="E703">
        <v>32</v>
      </c>
      <c r="F703">
        <v>33</v>
      </c>
      <c r="G703">
        <v>27</v>
      </c>
      <c r="H703">
        <v>21</v>
      </c>
      <c r="I703">
        <v>38</v>
      </c>
      <c r="J703">
        <v>43</v>
      </c>
      <c r="K703">
        <v>11</v>
      </c>
      <c r="L703">
        <v>70</v>
      </c>
      <c r="M703">
        <v>63</v>
      </c>
      <c r="N703">
        <v>19</v>
      </c>
      <c r="O703">
        <v>14</v>
      </c>
      <c r="P703">
        <v>8</v>
      </c>
      <c r="Q703">
        <v>73</v>
      </c>
      <c r="R703" t="s">
        <v>41</v>
      </c>
      <c r="S703" t="s">
        <v>76</v>
      </c>
    </row>
    <row r="704" spans="1:19" x14ac:dyDescent="0.25">
      <c r="A704">
        <v>44470</v>
      </c>
      <c r="B704" t="s">
        <v>35</v>
      </c>
      <c r="C704">
        <v>7737</v>
      </c>
      <c r="D704">
        <v>88</v>
      </c>
      <c r="E704">
        <v>26</v>
      </c>
      <c r="F704">
        <v>39</v>
      </c>
      <c r="G704">
        <v>37</v>
      </c>
      <c r="H704">
        <v>25</v>
      </c>
      <c r="I704">
        <v>30</v>
      </c>
      <c r="J704">
        <v>37</v>
      </c>
      <c r="K704">
        <v>12</v>
      </c>
      <c r="L704">
        <v>76</v>
      </c>
      <c r="M704">
        <v>18</v>
      </c>
      <c r="N704">
        <v>6</v>
      </c>
      <c r="O704">
        <v>5</v>
      </c>
      <c r="P704">
        <v>1</v>
      </c>
      <c r="Q704">
        <v>87</v>
      </c>
      <c r="R704" t="s">
        <v>213</v>
      </c>
      <c r="S704" t="s">
        <v>86</v>
      </c>
    </row>
    <row r="705" spans="1:19" x14ac:dyDescent="0.25">
      <c r="A705">
        <v>44470</v>
      </c>
      <c r="B705" t="s">
        <v>44</v>
      </c>
      <c r="C705">
        <v>16040</v>
      </c>
      <c r="R705" t="s">
        <v>45</v>
      </c>
      <c r="S705" t="s">
        <v>78</v>
      </c>
    </row>
    <row r="706" spans="1:19" x14ac:dyDescent="0.25">
      <c r="A706">
        <v>44470</v>
      </c>
      <c r="B706" t="s">
        <v>34</v>
      </c>
      <c r="C706">
        <v>9373</v>
      </c>
      <c r="D706">
        <v>58</v>
      </c>
      <c r="E706">
        <v>34</v>
      </c>
      <c r="F706">
        <v>29</v>
      </c>
      <c r="G706">
        <v>34</v>
      </c>
      <c r="H706">
        <v>18</v>
      </c>
      <c r="I706">
        <v>27</v>
      </c>
      <c r="J706">
        <v>29</v>
      </c>
      <c r="K706">
        <v>9</v>
      </c>
      <c r="L706">
        <v>49</v>
      </c>
      <c r="M706">
        <v>44</v>
      </c>
      <c r="N706">
        <v>6</v>
      </c>
      <c r="O706">
        <v>9</v>
      </c>
      <c r="P706">
        <v>2</v>
      </c>
      <c r="Q706">
        <v>56</v>
      </c>
      <c r="R706" t="s">
        <v>214</v>
      </c>
      <c r="S706" t="s">
        <v>76</v>
      </c>
    </row>
    <row r="707" spans="1:19" x14ac:dyDescent="0.25">
      <c r="A707">
        <v>44470</v>
      </c>
      <c r="B707" t="s">
        <v>2</v>
      </c>
      <c r="C707">
        <v>6692</v>
      </c>
      <c r="D707">
        <v>58</v>
      </c>
      <c r="E707">
        <v>33</v>
      </c>
      <c r="F707">
        <v>30</v>
      </c>
      <c r="G707">
        <v>31</v>
      </c>
      <c r="H707">
        <v>14</v>
      </c>
      <c r="I707">
        <v>26</v>
      </c>
      <c r="J707">
        <v>27</v>
      </c>
      <c r="K707">
        <v>10</v>
      </c>
      <c r="L707">
        <v>48</v>
      </c>
      <c r="M707">
        <v>21</v>
      </c>
      <c r="N707">
        <v>10</v>
      </c>
      <c r="O707">
        <v>9</v>
      </c>
      <c r="P707">
        <v>5</v>
      </c>
      <c r="Q707">
        <v>53</v>
      </c>
      <c r="R707" t="s">
        <v>71</v>
      </c>
      <c r="S707" t="s">
        <v>88</v>
      </c>
    </row>
    <row r="708" spans="1:19" x14ac:dyDescent="0.25">
      <c r="A708">
        <v>44470</v>
      </c>
      <c r="B708" t="s">
        <v>33</v>
      </c>
      <c r="C708">
        <v>9593</v>
      </c>
      <c r="D708">
        <v>149</v>
      </c>
      <c r="E708">
        <v>123</v>
      </c>
      <c r="F708">
        <v>128</v>
      </c>
      <c r="G708">
        <v>113</v>
      </c>
      <c r="H708">
        <v>118</v>
      </c>
      <c r="I708">
        <v>87</v>
      </c>
      <c r="J708">
        <v>129</v>
      </c>
      <c r="K708">
        <v>61</v>
      </c>
      <c r="L708">
        <v>88</v>
      </c>
      <c r="M708">
        <v>121</v>
      </c>
      <c r="N708">
        <v>105</v>
      </c>
      <c r="O708">
        <v>112</v>
      </c>
      <c r="P708">
        <v>43</v>
      </c>
      <c r="Q708">
        <v>106</v>
      </c>
      <c r="R708" t="s">
        <v>50</v>
      </c>
      <c r="S708" t="s">
        <v>80</v>
      </c>
    </row>
    <row r="709" spans="1:19" x14ac:dyDescent="0.25">
      <c r="A709">
        <v>44470</v>
      </c>
      <c r="B709" t="s">
        <v>59</v>
      </c>
      <c r="C709">
        <v>9989</v>
      </c>
      <c r="R709" t="s">
        <v>208</v>
      </c>
      <c r="S709" t="s">
        <v>82</v>
      </c>
    </row>
    <row r="710" spans="1:19" x14ac:dyDescent="0.25">
      <c r="A710">
        <v>44470</v>
      </c>
      <c r="B710" t="s">
        <v>43</v>
      </c>
      <c r="C710">
        <v>7271</v>
      </c>
      <c r="R710" t="s">
        <v>209</v>
      </c>
      <c r="S710" t="s">
        <v>76</v>
      </c>
    </row>
    <row r="711" spans="1:19" x14ac:dyDescent="0.25">
      <c r="A711">
        <v>44470</v>
      </c>
      <c r="B711" t="s">
        <v>3</v>
      </c>
      <c r="C711">
        <v>8134</v>
      </c>
      <c r="D711">
        <v>28</v>
      </c>
      <c r="E711">
        <v>23</v>
      </c>
      <c r="F711">
        <v>21</v>
      </c>
      <c r="G711">
        <v>21</v>
      </c>
      <c r="H711">
        <v>23</v>
      </c>
      <c r="I711">
        <v>18</v>
      </c>
      <c r="J711">
        <v>20</v>
      </c>
      <c r="K711">
        <v>17</v>
      </c>
      <c r="L711">
        <v>11</v>
      </c>
      <c r="M711">
        <v>24</v>
      </c>
      <c r="N711">
        <v>22</v>
      </c>
      <c r="O711">
        <v>21</v>
      </c>
      <c r="P711">
        <v>17</v>
      </c>
      <c r="Q711">
        <v>11</v>
      </c>
      <c r="R711" t="s">
        <v>207</v>
      </c>
      <c r="S711" t="s">
        <v>88</v>
      </c>
    </row>
    <row r="712" spans="1:19" x14ac:dyDescent="0.25">
      <c r="A712">
        <v>44470</v>
      </c>
      <c r="B712" t="s">
        <v>4</v>
      </c>
      <c r="C712">
        <v>15153</v>
      </c>
      <c r="D712">
        <v>205</v>
      </c>
      <c r="E712">
        <v>89</v>
      </c>
      <c r="F712">
        <v>84</v>
      </c>
      <c r="G712">
        <v>84</v>
      </c>
      <c r="H712">
        <v>66</v>
      </c>
      <c r="I712">
        <v>106</v>
      </c>
      <c r="J712">
        <v>104</v>
      </c>
      <c r="K712">
        <v>38</v>
      </c>
      <c r="L712">
        <v>167</v>
      </c>
      <c r="M712">
        <v>82</v>
      </c>
      <c r="N712">
        <v>33</v>
      </c>
      <c r="O712">
        <v>26</v>
      </c>
      <c r="P712">
        <v>3</v>
      </c>
      <c r="Q712">
        <v>202</v>
      </c>
      <c r="R712" t="s">
        <v>53</v>
      </c>
      <c r="S712" t="s">
        <v>82</v>
      </c>
    </row>
    <row r="713" spans="1:19" x14ac:dyDescent="0.25">
      <c r="A713">
        <v>44470</v>
      </c>
      <c r="B713" t="s">
        <v>5</v>
      </c>
      <c r="C713">
        <v>11379</v>
      </c>
      <c r="D713">
        <v>132</v>
      </c>
      <c r="E713">
        <v>104</v>
      </c>
      <c r="F713">
        <v>100</v>
      </c>
      <c r="G713">
        <v>95</v>
      </c>
      <c r="H713">
        <v>88</v>
      </c>
      <c r="I713">
        <v>76</v>
      </c>
      <c r="J713">
        <v>106</v>
      </c>
      <c r="K713">
        <v>56</v>
      </c>
      <c r="L713">
        <v>76</v>
      </c>
      <c r="M713">
        <v>89</v>
      </c>
      <c r="N713">
        <v>86</v>
      </c>
      <c r="O713">
        <v>89</v>
      </c>
      <c r="P713">
        <v>44</v>
      </c>
      <c r="Q713">
        <v>88</v>
      </c>
      <c r="R713" t="s">
        <v>51</v>
      </c>
      <c r="S713" t="s">
        <v>80</v>
      </c>
    </row>
    <row r="714" spans="1:19" x14ac:dyDescent="0.25">
      <c r="A714">
        <v>44470</v>
      </c>
      <c r="B714" t="s">
        <v>32</v>
      </c>
      <c r="C714">
        <v>10124</v>
      </c>
      <c r="D714">
        <v>107</v>
      </c>
      <c r="E714">
        <v>40</v>
      </c>
      <c r="F714">
        <v>44</v>
      </c>
      <c r="G714">
        <v>54</v>
      </c>
      <c r="H714">
        <v>22</v>
      </c>
      <c r="I714">
        <v>36</v>
      </c>
      <c r="J714">
        <v>37</v>
      </c>
      <c r="K714">
        <v>8</v>
      </c>
      <c r="L714">
        <v>99</v>
      </c>
      <c r="M714">
        <v>26</v>
      </c>
      <c r="N714">
        <v>7</v>
      </c>
      <c r="O714">
        <v>2</v>
      </c>
      <c r="P714">
        <v>0</v>
      </c>
      <c r="Q714">
        <v>107</v>
      </c>
      <c r="R714" t="s">
        <v>204</v>
      </c>
      <c r="S714" t="s">
        <v>82</v>
      </c>
    </row>
    <row r="715" spans="1:19" x14ac:dyDescent="0.25">
      <c r="A715">
        <v>44470</v>
      </c>
      <c r="B715" t="s">
        <v>6</v>
      </c>
      <c r="C715">
        <v>2017</v>
      </c>
      <c r="D715">
        <v>32</v>
      </c>
      <c r="E715">
        <v>24</v>
      </c>
      <c r="F715">
        <v>24</v>
      </c>
      <c r="G715">
        <v>23</v>
      </c>
      <c r="H715">
        <v>23</v>
      </c>
      <c r="I715">
        <v>25</v>
      </c>
      <c r="J715">
        <v>27</v>
      </c>
      <c r="K715">
        <v>20</v>
      </c>
      <c r="L715">
        <v>12</v>
      </c>
      <c r="M715">
        <v>16</v>
      </c>
      <c r="N715">
        <v>21</v>
      </c>
      <c r="O715">
        <v>26</v>
      </c>
      <c r="P715">
        <v>11</v>
      </c>
      <c r="Q715">
        <v>21</v>
      </c>
      <c r="R715" t="s">
        <v>61</v>
      </c>
      <c r="S715" t="s">
        <v>84</v>
      </c>
    </row>
    <row r="716" spans="1:19" x14ac:dyDescent="0.25">
      <c r="A716">
        <v>44470</v>
      </c>
      <c r="B716" t="s">
        <v>7</v>
      </c>
      <c r="C716">
        <v>16559</v>
      </c>
      <c r="D716">
        <v>183</v>
      </c>
      <c r="E716">
        <v>121</v>
      </c>
      <c r="F716">
        <v>135</v>
      </c>
      <c r="G716">
        <v>127</v>
      </c>
      <c r="H716">
        <v>114</v>
      </c>
      <c r="I716">
        <v>114</v>
      </c>
      <c r="J716">
        <v>131</v>
      </c>
      <c r="K716">
        <v>80</v>
      </c>
      <c r="L716">
        <v>103</v>
      </c>
      <c r="M716">
        <v>143</v>
      </c>
      <c r="N716">
        <v>106</v>
      </c>
      <c r="O716">
        <v>105</v>
      </c>
      <c r="P716">
        <v>74</v>
      </c>
      <c r="Q716">
        <v>109</v>
      </c>
      <c r="R716" t="s">
        <v>75</v>
      </c>
      <c r="S716" t="s">
        <v>88</v>
      </c>
    </row>
    <row r="717" spans="1:19" x14ac:dyDescent="0.25">
      <c r="A717">
        <v>44470</v>
      </c>
      <c r="B717" t="s">
        <v>8</v>
      </c>
      <c r="C717">
        <v>7321</v>
      </c>
      <c r="D717">
        <v>78</v>
      </c>
      <c r="E717">
        <v>66</v>
      </c>
      <c r="F717">
        <v>62</v>
      </c>
      <c r="G717">
        <v>56</v>
      </c>
      <c r="H717">
        <v>61</v>
      </c>
      <c r="I717">
        <v>48</v>
      </c>
      <c r="J717">
        <v>61</v>
      </c>
      <c r="K717">
        <v>36</v>
      </c>
      <c r="L717">
        <v>42</v>
      </c>
      <c r="M717">
        <v>66</v>
      </c>
      <c r="N717">
        <v>45</v>
      </c>
      <c r="O717">
        <v>45</v>
      </c>
      <c r="P717">
        <v>31</v>
      </c>
      <c r="Q717">
        <v>47</v>
      </c>
      <c r="R717" t="s">
        <v>73</v>
      </c>
      <c r="S717" t="s">
        <v>88</v>
      </c>
    </row>
    <row r="718" spans="1:19" x14ac:dyDescent="0.25">
      <c r="A718">
        <v>44470</v>
      </c>
      <c r="B718" t="s">
        <v>52</v>
      </c>
      <c r="C718">
        <v>15290</v>
      </c>
      <c r="R718" t="s">
        <v>210</v>
      </c>
      <c r="S718" t="s">
        <v>80</v>
      </c>
    </row>
    <row r="719" spans="1:19" x14ac:dyDescent="0.25">
      <c r="A719">
        <v>44470</v>
      </c>
      <c r="B719" t="s">
        <v>9</v>
      </c>
      <c r="C719">
        <v>6905</v>
      </c>
      <c r="D719">
        <v>52</v>
      </c>
      <c r="E719">
        <v>19</v>
      </c>
      <c r="F719">
        <v>14</v>
      </c>
      <c r="G719">
        <v>18</v>
      </c>
      <c r="H719">
        <v>12</v>
      </c>
      <c r="I719">
        <v>14</v>
      </c>
      <c r="J719">
        <v>21</v>
      </c>
      <c r="K719">
        <v>5</v>
      </c>
      <c r="L719">
        <v>47</v>
      </c>
      <c r="M719">
        <v>17</v>
      </c>
      <c r="N719">
        <v>5</v>
      </c>
      <c r="O719">
        <v>5</v>
      </c>
      <c r="P719">
        <v>2</v>
      </c>
      <c r="Q719">
        <v>50</v>
      </c>
      <c r="R719" t="s">
        <v>48</v>
      </c>
      <c r="S719" t="s">
        <v>78</v>
      </c>
    </row>
    <row r="720" spans="1:19" x14ac:dyDescent="0.25">
      <c r="A720">
        <v>44470</v>
      </c>
      <c r="B720" t="s">
        <v>10</v>
      </c>
      <c r="C720">
        <v>6173</v>
      </c>
      <c r="D720">
        <v>79</v>
      </c>
      <c r="E720">
        <v>35</v>
      </c>
      <c r="F720">
        <v>32</v>
      </c>
      <c r="G720">
        <v>30</v>
      </c>
      <c r="H720">
        <v>25</v>
      </c>
      <c r="I720">
        <v>25</v>
      </c>
      <c r="J720">
        <v>33</v>
      </c>
      <c r="K720">
        <v>11</v>
      </c>
      <c r="L720">
        <v>68</v>
      </c>
      <c r="M720">
        <v>58</v>
      </c>
      <c r="N720">
        <v>15</v>
      </c>
      <c r="O720">
        <v>7</v>
      </c>
      <c r="P720">
        <v>5</v>
      </c>
      <c r="Q720">
        <v>74</v>
      </c>
      <c r="R720" t="s">
        <v>69</v>
      </c>
      <c r="S720" t="s">
        <v>86</v>
      </c>
    </row>
    <row r="721" spans="1:19" x14ac:dyDescent="0.25">
      <c r="A721">
        <v>44470</v>
      </c>
      <c r="B721" t="s">
        <v>11</v>
      </c>
      <c r="C721">
        <v>4895</v>
      </c>
      <c r="D721">
        <v>45</v>
      </c>
      <c r="E721">
        <v>12</v>
      </c>
      <c r="F721">
        <v>16</v>
      </c>
      <c r="G721">
        <v>19</v>
      </c>
      <c r="H721">
        <v>5</v>
      </c>
      <c r="I721">
        <v>18</v>
      </c>
      <c r="J721">
        <v>18</v>
      </c>
      <c r="K721">
        <v>3</v>
      </c>
      <c r="L721">
        <v>42</v>
      </c>
      <c r="M721">
        <v>29</v>
      </c>
      <c r="N721">
        <v>0</v>
      </c>
      <c r="O721">
        <v>1</v>
      </c>
      <c r="P721">
        <v>0</v>
      </c>
      <c r="Q721">
        <v>45</v>
      </c>
      <c r="R721" t="s">
        <v>58</v>
      </c>
      <c r="S721" t="s">
        <v>82</v>
      </c>
    </row>
    <row r="722" spans="1:19" x14ac:dyDescent="0.25">
      <c r="A722">
        <v>44470</v>
      </c>
      <c r="B722" t="s">
        <v>12</v>
      </c>
      <c r="C722">
        <v>15108</v>
      </c>
      <c r="D722">
        <v>184</v>
      </c>
      <c r="E722">
        <v>137</v>
      </c>
      <c r="F722">
        <v>136</v>
      </c>
      <c r="G722">
        <v>136</v>
      </c>
      <c r="H722">
        <v>113</v>
      </c>
      <c r="I722">
        <v>96</v>
      </c>
      <c r="J722">
        <v>131</v>
      </c>
      <c r="K722">
        <v>64</v>
      </c>
      <c r="L722">
        <v>120</v>
      </c>
      <c r="M722">
        <v>85</v>
      </c>
      <c r="N722">
        <v>90</v>
      </c>
      <c r="O722">
        <v>96</v>
      </c>
      <c r="P722">
        <v>30</v>
      </c>
      <c r="Q722">
        <v>154</v>
      </c>
      <c r="R722" t="s">
        <v>66</v>
      </c>
      <c r="S722" t="s">
        <v>86</v>
      </c>
    </row>
    <row r="723" spans="1:19" x14ac:dyDescent="0.25">
      <c r="A723">
        <v>44470</v>
      </c>
      <c r="B723" t="s">
        <v>31</v>
      </c>
      <c r="C723">
        <v>7798</v>
      </c>
      <c r="D723">
        <v>46</v>
      </c>
      <c r="E723">
        <v>35</v>
      </c>
      <c r="F723">
        <v>32</v>
      </c>
      <c r="G723">
        <v>32</v>
      </c>
      <c r="H723">
        <v>32</v>
      </c>
      <c r="I723">
        <v>37</v>
      </c>
      <c r="J723">
        <v>42</v>
      </c>
      <c r="K723">
        <v>23</v>
      </c>
      <c r="L723">
        <v>23</v>
      </c>
      <c r="M723">
        <v>41</v>
      </c>
      <c r="N723">
        <v>17</v>
      </c>
      <c r="O723">
        <v>27</v>
      </c>
      <c r="P723">
        <v>13</v>
      </c>
      <c r="Q723">
        <v>33</v>
      </c>
      <c r="R723" t="s">
        <v>49</v>
      </c>
      <c r="S723" t="s">
        <v>78</v>
      </c>
    </row>
    <row r="724" spans="1:19" x14ac:dyDescent="0.25">
      <c r="A724">
        <v>44470</v>
      </c>
      <c r="B724" t="s">
        <v>13</v>
      </c>
      <c r="C724">
        <v>6419</v>
      </c>
      <c r="D724">
        <v>84</v>
      </c>
      <c r="E724">
        <v>46</v>
      </c>
      <c r="F724">
        <v>55</v>
      </c>
      <c r="G724">
        <v>51</v>
      </c>
      <c r="H724">
        <v>46</v>
      </c>
      <c r="I724">
        <v>45</v>
      </c>
      <c r="J724">
        <v>51</v>
      </c>
      <c r="K724">
        <v>25</v>
      </c>
      <c r="L724">
        <v>59</v>
      </c>
      <c r="M724">
        <v>62</v>
      </c>
      <c r="N724">
        <v>36</v>
      </c>
      <c r="O724">
        <v>37</v>
      </c>
      <c r="P724">
        <v>18</v>
      </c>
      <c r="Q724">
        <v>66</v>
      </c>
      <c r="R724" t="s">
        <v>60</v>
      </c>
      <c r="S724" t="s">
        <v>84</v>
      </c>
    </row>
    <row r="725" spans="1:19" x14ac:dyDescent="0.25">
      <c r="A725">
        <v>44470</v>
      </c>
      <c r="B725" t="s">
        <v>14</v>
      </c>
      <c r="C725">
        <v>5887</v>
      </c>
      <c r="D725">
        <v>84</v>
      </c>
      <c r="E725">
        <v>48</v>
      </c>
      <c r="F725">
        <v>54</v>
      </c>
      <c r="G725">
        <v>59</v>
      </c>
      <c r="H725">
        <v>32</v>
      </c>
      <c r="I725">
        <v>45</v>
      </c>
      <c r="J725">
        <v>54</v>
      </c>
      <c r="K725">
        <v>17</v>
      </c>
      <c r="L725">
        <v>67</v>
      </c>
      <c r="M725">
        <v>67</v>
      </c>
      <c r="N725">
        <v>18</v>
      </c>
      <c r="O725">
        <v>28</v>
      </c>
      <c r="P725">
        <v>9</v>
      </c>
      <c r="Q725">
        <v>75</v>
      </c>
      <c r="R725" t="s">
        <v>63</v>
      </c>
      <c r="S725" t="s">
        <v>84</v>
      </c>
    </row>
    <row r="726" spans="1:19" x14ac:dyDescent="0.25">
      <c r="A726">
        <v>44470</v>
      </c>
      <c r="B726" t="s">
        <v>15</v>
      </c>
      <c r="C726">
        <v>6837</v>
      </c>
      <c r="D726">
        <v>46</v>
      </c>
      <c r="E726">
        <v>27</v>
      </c>
      <c r="F726">
        <v>27</v>
      </c>
      <c r="G726">
        <v>33</v>
      </c>
      <c r="H726">
        <v>24</v>
      </c>
      <c r="I726">
        <v>21</v>
      </c>
      <c r="J726">
        <v>28</v>
      </c>
      <c r="K726">
        <v>14</v>
      </c>
      <c r="L726">
        <v>32</v>
      </c>
      <c r="M726">
        <v>40</v>
      </c>
      <c r="N726">
        <v>15</v>
      </c>
      <c r="O726">
        <v>19</v>
      </c>
      <c r="P726">
        <v>8</v>
      </c>
      <c r="Q726">
        <v>38</v>
      </c>
      <c r="R726" t="s">
        <v>40</v>
      </c>
      <c r="S726" t="s">
        <v>76</v>
      </c>
    </row>
    <row r="727" spans="1:19" x14ac:dyDescent="0.25">
      <c r="A727">
        <v>44470</v>
      </c>
      <c r="B727" t="s">
        <v>16</v>
      </c>
      <c r="C727">
        <v>13355</v>
      </c>
      <c r="D727">
        <v>199</v>
      </c>
      <c r="E727">
        <v>97</v>
      </c>
      <c r="F727">
        <v>93</v>
      </c>
      <c r="G727">
        <v>96</v>
      </c>
      <c r="H727">
        <v>61</v>
      </c>
      <c r="I727">
        <v>102</v>
      </c>
      <c r="J727">
        <v>111</v>
      </c>
      <c r="K727">
        <v>36</v>
      </c>
      <c r="L727">
        <v>163</v>
      </c>
      <c r="M727">
        <v>85</v>
      </c>
      <c r="N727">
        <v>25</v>
      </c>
      <c r="O727">
        <v>27</v>
      </c>
      <c r="P727">
        <v>6</v>
      </c>
      <c r="Q727">
        <v>193</v>
      </c>
      <c r="R727" t="s">
        <v>47</v>
      </c>
      <c r="S727" t="s">
        <v>78</v>
      </c>
    </row>
    <row r="728" spans="1:19" x14ac:dyDescent="0.25">
      <c r="A728">
        <v>44470</v>
      </c>
      <c r="B728" t="s">
        <v>38</v>
      </c>
      <c r="C728">
        <v>5312</v>
      </c>
      <c r="R728" t="s">
        <v>211</v>
      </c>
      <c r="S728" t="s">
        <v>76</v>
      </c>
    </row>
    <row r="729" spans="1:19" x14ac:dyDescent="0.25">
      <c r="A729">
        <v>44470</v>
      </c>
      <c r="B729" t="s">
        <v>17</v>
      </c>
      <c r="C729">
        <v>9566</v>
      </c>
      <c r="D729">
        <v>127</v>
      </c>
      <c r="E729">
        <v>53</v>
      </c>
      <c r="F729">
        <v>52</v>
      </c>
      <c r="G729">
        <v>59</v>
      </c>
      <c r="H729">
        <v>47</v>
      </c>
      <c r="I729">
        <v>51</v>
      </c>
      <c r="J729">
        <v>57</v>
      </c>
      <c r="K729">
        <v>15</v>
      </c>
      <c r="L729">
        <v>112</v>
      </c>
      <c r="M729">
        <v>77</v>
      </c>
      <c r="N729">
        <v>27</v>
      </c>
      <c r="O729">
        <v>28</v>
      </c>
      <c r="P729">
        <v>8</v>
      </c>
      <c r="Q729">
        <v>119</v>
      </c>
      <c r="R729" t="s">
        <v>70</v>
      </c>
      <c r="S729" t="s">
        <v>86</v>
      </c>
    </row>
    <row r="730" spans="1:19" x14ac:dyDescent="0.25">
      <c r="A730">
        <v>44470</v>
      </c>
      <c r="B730" t="s">
        <v>18</v>
      </c>
      <c r="C730">
        <v>8059</v>
      </c>
      <c r="D730">
        <v>109</v>
      </c>
      <c r="E730">
        <v>50</v>
      </c>
      <c r="F730">
        <v>58</v>
      </c>
      <c r="G730">
        <v>56</v>
      </c>
      <c r="H730">
        <v>38</v>
      </c>
      <c r="I730">
        <v>50</v>
      </c>
      <c r="J730">
        <v>57</v>
      </c>
      <c r="K730">
        <v>26</v>
      </c>
      <c r="L730">
        <v>83</v>
      </c>
      <c r="M730">
        <v>17</v>
      </c>
      <c r="N730">
        <v>18</v>
      </c>
      <c r="O730">
        <v>17</v>
      </c>
      <c r="P730">
        <v>2</v>
      </c>
      <c r="Q730">
        <v>107</v>
      </c>
      <c r="R730" t="s">
        <v>57</v>
      </c>
      <c r="S730" t="s">
        <v>82</v>
      </c>
    </row>
    <row r="731" spans="1:19" x14ac:dyDescent="0.25">
      <c r="A731">
        <v>44470</v>
      </c>
      <c r="B731" t="s">
        <v>19</v>
      </c>
      <c r="C731">
        <v>8430</v>
      </c>
      <c r="D731">
        <v>93</v>
      </c>
      <c r="E731">
        <v>55</v>
      </c>
      <c r="F731">
        <v>53</v>
      </c>
      <c r="G731">
        <v>54</v>
      </c>
      <c r="H731">
        <v>50</v>
      </c>
      <c r="I731">
        <v>45</v>
      </c>
      <c r="J731">
        <v>58</v>
      </c>
      <c r="K731">
        <v>30</v>
      </c>
      <c r="L731">
        <v>63</v>
      </c>
      <c r="M731">
        <v>59</v>
      </c>
      <c r="N731">
        <v>47</v>
      </c>
      <c r="O731">
        <v>48</v>
      </c>
      <c r="P731">
        <v>23</v>
      </c>
      <c r="Q731">
        <v>70</v>
      </c>
      <c r="R731" t="s">
        <v>37</v>
      </c>
      <c r="S731" t="s">
        <v>76</v>
      </c>
    </row>
    <row r="732" spans="1:19" x14ac:dyDescent="0.25">
      <c r="A732">
        <v>44470</v>
      </c>
      <c r="B732" t="s">
        <v>20</v>
      </c>
      <c r="C732">
        <v>14759</v>
      </c>
      <c r="D732">
        <v>210</v>
      </c>
      <c r="E732">
        <v>135</v>
      </c>
      <c r="F732">
        <v>149</v>
      </c>
      <c r="G732">
        <v>147</v>
      </c>
      <c r="H732">
        <v>127</v>
      </c>
      <c r="I732">
        <v>106</v>
      </c>
      <c r="J732">
        <v>142</v>
      </c>
      <c r="K732">
        <v>87</v>
      </c>
      <c r="L732">
        <v>123</v>
      </c>
      <c r="M732">
        <v>85</v>
      </c>
      <c r="N732">
        <v>110</v>
      </c>
      <c r="O732">
        <v>23</v>
      </c>
      <c r="P732">
        <v>4</v>
      </c>
      <c r="Q732">
        <v>206</v>
      </c>
      <c r="R732" t="s">
        <v>64</v>
      </c>
      <c r="S732" t="s">
        <v>84</v>
      </c>
    </row>
    <row r="733" spans="1:19" x14ac:dyDescent="0.25">
      <c r="A733">
        <v>44470</v>
      </c>
      <c r="B733" t="s">
        <v>21</v>
      </c>
      <c r="C733">
        <v>6106</v>
      </c>
      <c r="D733">
        <v>29</v>
      </c>
      <c r="E733">
        <v>24</v>
      </c>
      <c r="F733">
        <v>24</v>
      </c>
      <c r="G733">
        <v>22</v>
      </c>
      <c r="H733">
        <v>25</v>
      </c>
      <c r="I733">
        <v>23</v>
      </c>
      <c r="J733">
        <v>22</v>
      </c>
      <c r="K733">
        <v>17</v>
      </c>
      <c r="L733">
        <v>12</v>
      </c>
      <c r="M733">
        <v>24</v>
      </c>
      <c r="N733">
        <v>22</v>
      </c>
      <c r="O733">
        <v>22</v>
      </c>
      <c r="P733">
        <v>16</v>
      </c>
      <c r="Q733">
        <v>13</v>
      </c>
      <c r="R733" t="s">
        <v>74</v>
      </c>
      <c r="S733" t="s">
        <v>88</v>
      </c>
    </row>
    <row r="734" spans="1:19" x14ac:dyDescent="0.25">
      <c r="A734">
        <v>44470</v>
      </c>
      <c r="B734" t="s">
        <v>22</v>
      </c>
      <c r="C734">
        <v>4366</v>
      </c>
      <c r="D734">
        <v>29</v>
      </c>
      <c r="E734">
        <v>19</v>
      </c>
      <c r="F734">
        <v>15</v>
      </c>
      <c r="G734">
        <v>18</v>
      </c>
      <c r="H734">
        <v>4</v>
      </c>
      <c r="I734">
        <v>15</v>
      </c>
      <c r="J734">
        <v>13</v>
      </c>
      <c r="K734">
        <v>1</v>
      </c>
      <c r="L734">
        <v>28</v>
      </c>
      <c r="M734">
        <v>12</v>
      </c>
      <c r="N734">
        <v>0</v>
      </c>
      <c r="O734">
        <v>0</v>
      </c>
      <c r="P734">
        <v>0</v>
      </c>
      <c r="Q734">
        <v>29</v>
      </c>
      <c r="R734" t="s">
        <v>42</v>
      </c>
      <c r="S734" t="s">
        <v>76</v>
      </c>
    </row>
    <row r="735" spans="1:19" x14ac:dyDescent="0.25">
      <c r="A735">
        <v>44470</v>
      </c>
      <c r="B735" t="s">
        <v>23</v>
      </c>
      <c r="C735">
        <v>6910</v>
      </c>
      <c r="D735">
        <v>44</v>
      </c>
      <c r="E735">
        <v>23</v>
      </c>
      <c r="F735">
        <v>21</v>
      </c>
      <c r="G735">
        <v>23</v>
      </c>
      <c r="H735">
        <v>15</v>
      </c>
      <c r="I735">
        <v>22</v>
      </c>
      <c r="J735">
        <v>26</v>
      </c>
      <c r="K735">
        <v>10</v>
      </c>
      <c r="L735">
        <v>34</v>
      </c>
      <c r="M735">
        <v>9</v>
      </c>
      <c r="N735">
        <v>11</v>
      </c>
      <c r="O735">
        <v>13</v>
      </c>
      <c r="P735">
        <v>2</v>
      </c>
      <c r="Q735">
        <v>42</v>
      </c>
      <c r="R735" t="s">
        <v>55</v>
      </c>
      <c r="S735" t="s">
        <v>82</v>
      </c>
    </row>
    <row r="736" spans="1:19" x14ac:dyDescent="0.25">
      <c r="A736">
        <v>44470</v>
      </c>
      <c r="B736" t="s">
        <v>24</v>
      </c>
      <c r="C736">
        <v>3876</v>
      </c>
      <c r="D736">
        <v>49</v>
      </c>
      <c r="E736">
        <v>15</v>
      </c>
      <c r="F736">
        <v>16</v>
      </c>
      <c r="G736">
        <v>19</v>
      </c>
      <c r="H736">
        <v>13</v>
      </c>
      <c r="I736">
        <v>12</v>
      </c>
      <c r="J736">
        <v>23</v>
      </c>
      <c r="K736">
        <v>8</v>
      </c>
      <c r="L736">
        <v>41</v>
      </c>
      <c r="M736">
        <v>13</v>
      </c>
      <c r="N736">
        <v>11</v>
      </c>
      <c r="O736">
        <v>5</v>
      </c>
      <c r="P736">
        <v>2</v>
      </c>
      <c r="Q736">
        <v>47</v>
      </c>
      <c r="R736" t="s">
        <v>36</v>
      </c>
      <c r="S736" t="s">
        <v>76</v>
      </c>
    </row>
    <row r="737" spans="1:19" x14ac:dyDescent="0.25">
      <c r="A737">
        <v>44470</v>
      </c>
      <c r="B737" t="s">
        <v>25</v>
      </c>
      <c r="C737">
        <v>3767</v>
      </c>
      <c r="D737">
        <v>51</v>
      </c>
      <c r="E737">
        <v>37</v>
      </c>
      <c r="F737">
        <v>40</v>
      </c>
      <c r="G737">
        <v>41</v>
      </c>
      <c r="H737">
        <v>33</v>
      </c>
      <c r="I737">
        <v>34</v>
      </c>
      <c r="J737">
        <v>43</v>
      </c>
      <c r="K737">
        <v>24</v>
      </c>
      <c r="L737">
        <v>27</v>
      </c>
      <c r="M737">
        <v>16</v>
      </c>
      <c r="N737">
        <v>29</v>
      </c>
      <c r="O737">
        <v>28</v>
      </c>
      <c r="P737">
        <v>7</v>
      </c>
      <c r="Q737">
        <v>44</v>
      </c>
      <c r="R737" t="s">
        <v>62</v>
      </c>
      <c r="S737" t="s">
        <v>84</v>
      </c>
    </row>
    <row r="738" spans="1:19" x14ac:dyDescent="0.25">
      <c r="A738">
        <v>44470</v>
      </c>
      <c r="B738" t="s">
        <v>26</v>
      </c>
      <c r="C738">
        <v>3541</v>
      </c>
      <c r="D738">
        <v>33</v>
      </c>
      <c r="E738">
        <v>22</v>
      </c>
      <c r="F738">
        <v>24</v>
      </c>
      <c r="G738">
        <v>23</v>
      </c>
      <c r="H738">
        <v>17</v>
      </c>
      <c r="I738">
        <v>22</v>
      </c>
      <c r="J738">
        <v>26</v>
      </c>
      <c r="K738">
        <v>13</v>
      </c>
      <c r="L738">
        <v>20</v>
      </c>
      <c r="M738">
        <v>27</v>
      </c>
      <c r="N738">
        <v>15</v>
      </c>
      <c r="O738">
        <v>13</v>
      </c>
      <c r="P738">
        <v>8</v>
      </c>
      <c r="Q738">
        <v>25</v>
      </c>
      <c r="R738" t="s">
        <v>65</v>
      </c>
      <c r="S738" t="s">
        <v>84</v>
      </c>
    </row>
    <row r="739" spans="1:19" x14ac:dyDescent="0.25">
      <c r="A739">
        <v>44470</v>
      </c>
      <c r="B739" t="s">
        <v>27</v>
      </c>
      <c r="C739">
        <v>2855</v>
      </c>
      <c r="D739">
        <v>21</v>
      </c>
      <c r="E739">
        <v>11</v>
      </c>
      <c r="F739">
        <v>10</v>
      </c>
      <c r="G739">
        <v>10</v>
      </c>
      <c r="H739">
        <v>10</v>
      </c>
      <c r="I739">
        <v>12</v>
      </c>
      <c r="J739">
        <v>14</v>
      </c>
      <c r="K739">
        <v>7</v>
      </c>
      <c r="L739">
        <v>14</v>
      </c>
      <c r="M739">
        <v>13</v>
      </c>
      <c r="N739">
        <v>10</v>
      </c>
      <c r="O739">
        <v>10</v>
      </c>
      <c r="P739">
        <v>7</v>
      </c>
      <c r="Q739">
        <v>14</v>
      </c>
      <c r="R739" t="s">
        <v>67</v>
      </c>
      <c r="S739" t="s">
        <v>86</v>
      </c>
    </row>
    <row r="740" spans="1:19" x14ac:dyDescent="0.25">
      <c r="A740">
        <v>44470</v>
      </c>
      <c r="B740" t="s">
        <v>30</v>
      </c>
      <c r="C740">
        <v>3329</v>
      </c>
      <c r="D740">
        <v>13</v>
      </c>
      <c r="E740">
        <v>8</v>
      </c>
      <c r="F740">
        <v>9</v>
      </c>
      <c r="G740">
        <v>8</v>
      </c>
      <c r="H740">
        <v>6</v>
      </c>
      <c r="I740">
        <v>6</v>
      </c>
      <c r="J740">
        <v>7</v>
      </c>
      <c r="K740">
        <v>4</v>
      </c>
      <c r="L740">
        <v>9</v>
      </c>
      <c r="M740">
        <v>3</v>
      </c>
      <c r="N740">
        <v>4</v>
      </c>
      <c r="O740">
        <v>4</v>
      </c>
      <c r="P740">
        <v>2</v>
      </c>
      <c r="Q740">
        <v>11</v>
      </c>
      <c r="R740" t="s">
        <v>56</v>
      </c>
      <c r="S740" t="s">
        <v>82</v>
      </c>
    </row>
    <row r="741" spans="1:19" x14ac:dyDescent="0.25">
      <c r="A741">
        <v>44470</v>
      </c>
      <c r="B741" t="s">
        <v>28</v>
      </c>
      <c r="C741">
        <v>9022</v>
      </c>
      <c r="D741">
        <v>91</v>
      </c>
      <c r="E741">
        <v>49</v>
      </c>
      <c r="F741">
        <v>53</v>
      </c>
      <c r="G741">
        <v>51</v>
      </c>
      <c r="H741">
        <v>40</v>
      </c>
      <c r="I741">
        <v>48</v>
      </c>
      <c r="J741">
        <v>49</v>
      </c>
      <c r="K741">
        <v>20</v>
      </c>
      <c r="L741">
        <v>71</v>
      </c>
      <c r="M741">
        <v>41</v>
      </c>
      <c r="N741">
        <v>18</v>
      </c>
      <c r="O741">
        <v>20</v>
      </c>
      <c r="P741">
        <v>7</v>
      </c>
      <c r="Q741">
        <v>84</v>
      </c>
      <c r="R741" t="s">
        <v>46</v>
      </c>
      <c r="S741" t="s">
        <v>78</v>
      </c>
    </row>
    <row r="742" spans="1:19" x14ac:dyDescent="0.25">
      <c r="A742">
        <v>44470</v>
      </c>
      <c r="B742" t="s">
        <v>29</v>
      </c>
      <c r="C742">
        <v>6339</v>
      </c>
      <c r="D742">
        <v>82</v>
      </c>
      <c r="E742">
        <v>30</v>
      </c>
      <c r="F742">
        <v>32</v>
      </c>
      <c r="G742">
        <v>29</v>
      </c>
      <c r="H742">
        <v>19</v>
      </c>
      <c r="I742">
        <v>40</v>
      </c>
      <c r="J742">
        <v>43</v>
      </c>
      <c r="K742">
        <v>12</v>
      </c>
      <c r="L742">
        <v>70</v>
      </c>
      <c r="M742">
        <v>62</v>
      </c>
      <c r="N742">
        <v>19</v>
      </c>
      <c r="O742">
        <v>15</v>
      </c>
      <c r="P742">
        <v>9</v>
      </c>
      <c r="Q742">
        <v>73</v>
      </c>
      <c r="R742" t="s">
        <v>41</v>
      </c>
      <c r="S742" t="s">
        <v>76</v>
      </c>
    </row>
    <row r="743" spans="1:19" x14ac:dyDescent="0.25">
      <c r="A743">
        <v>44440</v>
      </c>
      <c r="B743" t="s">
        <v>35</v>
      </c>
      <c r="C743">
        <v>7741</v>
      </c>
      <c r="D743">
        <v>88</v>
      </c>
      <c r="E743">
        <v>22</v>
      </c>
      <c r="F743">
        <v>31</v>
      </c>
      <c r="G743">
        <v>32</v>
      </c>
      <c r="H743">
        <v>21</v>
      </c>
      <c r="I743">
        <v>29</v>
      </c>
      <c r="J743">
        <v>32</v>
      </c>
      <c r="K743">
        <v>12</v>
      </c>
      <c r="L743">
        <v>76</v>
      </c>
      <c r="M743">
        <v>14</v>
      </c>
      <c r="N743">
        <v>3</v>
      </c>
      <c r="O743">
        <v>2</v>
      </c>
      <c r="P743">
        <v>0</v>
      </c>
      <c r="Q743">
        <v>88</v>
      </c>
      <c r="R743" t="s">
        <v>213</v>
      </c>
      <c r="S743" t="s">
        <v>86</v>
      </c>
    </row>
    <row r="744" spans="1:19" x14ac:dyDescent="0.25">
      <c r="A744">
        <v>44440</v>
      </c>
      <c r="B744" t="s">
        <v>44</v>
      </c>
      <c r="C744">
        <v>16080</v>
      </c>
      <c r="R744" t="s">
        <v>45</v>
      </c>
      <c r="S744" t="s">
        <v>78</v>
      </c>
    </row>
    <row r="745" spans="1:19" x14ac:dyDescent="0.25">
      <c r="A745">
        <v>44440</v>
      </c>
      <c r="B745" t="s">
        <v>34</v>
      </c>
      <c r="C745">
        <v>9409</v>
      </c>
      <c r="D745">
        <v>57</v>
      </c>
      <c r="E745">
        <v>34</v>
      </c>
      <c r="F745">
        <v>29</v>
      </c>
      <c r="G745">
        <v>35</v>
      </c>
      <c r="H745">
        <v>20</v>
      </c>
      <c r="I745">
        <v>29</v>
      </c>
      <c r="J745">
        <v>31</v>
      </c>
      <c r="K745">
        <v>9</v>
      </c>
      <c r="L745">
        <v>48</v>
      </c>
      <c r="M745">
        <v>43</v>
      </c>
      <c r="N745">
        <v>8</v>
      </c>
      <c r="O745">
        <v>11</v>
      </c>
      <c r="P745">
        <v>2</v>
      </c>
      <c r="Q745">
        <v>55</v>
      </c>
      <c r="R745" t="s">
        <v>214</v>
      </c>
      <c r="S745" t="s">
        <v>76</v>
      </c>
    </row>
    <row r="746" spans="1:19" x14ac:dyDescent="0.25">
      <c r="A746">
        <v>44440</v>
      </c>
      <c r="B746" t="s">
        <v>2</v>
      </c>
      <c r="C746">
        <v>6690</v>
      </c>
      <c r="D746">
        <v>58</v>
      </c>
      <c r="E746">
        <v>33</v>
      </c>
      <c r="F746">
        <v>29</v>
      </c>
      <c r="G746">
        <v>31</v>
      </c>
      <c r="H746">
        <v>13</v>
      </c>
      <c r="I746">
        <v>26</v>
      </c>
      <c r="J746">
        <v>27</v>
      </c>
      <c r="K746">
        <v>9</v>
      </c>
      <c r="L746">
        <v>49</v>
      </c>
      <c r="M746">
        <v>19</v>
      </c>
      <c r="N746">
        <v>10</v>
      </c>
      <c r="O746">
        <v>8</v>
      </c>
      <c r="P746">
        <v>5</v>
      </c>
      <c r="Q746">
        <v>53</v>
      </c>
      <c r="R746" t="s">
        <v>71</v>
      </c>
      <c r="S746" t="s">
        <v>88</v>
      </c>
    </row>
    <row r="747" spans="1:19" x14ac:dyDescent="0.25">
      <c r="A747">
        <v>44440</v>
      </c>
      <c r="B747" t="s">
        <v>33</v>
      </c>
      <c r="C747">
        <v>9612</v>
      </c>
      <c r="D747">
        <v>153</v>
      </c>
      <c r="E747">
        <v>130</v>
      </c>
      <c r="F747">
        <v>134</v>
      </c>
      <c r="G747">
        <v>117</v>
      </c>
      <c r="H747">
        <v>126</v>
      </c>
      <c r="I747">
        <v>86</v>
      </c>
      <c r="J747">
        <v>136</v>
      </c>
      <c r="K747">
        <v>62</v>
      </c>
      <c r="L747">
        <v>91</v>
      </c>
      <c r="M747">
        <v>123</v>
      </c>
      <c r="N747">
        <v>112</v>
      </c>
      <c r="O747">
        <v>119</v>
      </c>
      <c r="P747">
        <v>44</v>
      </c>
      <c r="Q747">
        <v>109</v>
      </c>
      <c r="R747" t="s">
        <v>50</v>
      </c>
      <c r="S747" t="s">
        <v>80</v>
      </c>
    </row>
    <row r="748" spans="1:19" x14ac:dyDescent="0.25">
      <c r="A748">
        <v>44440</v>
      </c>
      <c r="B748" t="s">
        <v>59</v>
      </c>
      <c r="C748">
        <v>10004</v>
      </c>
      <c r="R748" t="s">
        <v>208</v>
      </c>
      <c r="S748" t="s">
        <v>82</v>
      </c>
    </row>
    <row r="749" spans="1:19" x14ac:dyDescent="0.25">
      <c r="A749">
        <v>44440</v>
      </c>
      <c r="B749" t="s">
        <v>43</v>
      </c>
      <c r="C749">
        <v>7221</v>
      </c>
      <c r="R749" t="s">
        <v>209</v>
      </c>
      <c r="S749" t="s">
        <v>76</v>
      </c>
    </row>
    <row r="750" spans="1:19" x14ac:dyDescent="0.25">
      <c r="A750">
        <v>44440</v>
      </c>
      <c r="B750" t="s">
        <v>3</v>
      </c>
      <c r="C750">
        <v>8105</v>
      </c>
      <c r="D750">
        <v>28</v>
      </c>
      <c r="E750">
        <v>23</v>
      </c>
      <c r="F750">
        <v>21</v>
      </c>
      <c r="G750">
        <v>21</v>
      </c>
      <c r="H750">
        <v>23</v>
      </c>
      <c r="I750">
        <v>17</v>
      </c>
      <c r="J750">
        <v>19</v>
      </c>
      <c r="K750">
        <v>16</v>
      </c>
      <c r="L750">
        <v>12</v>
      </c>
      <c r="M750">
        <v>22</v>
      </c>
      <c r="N750">
        <v>22</v>
      </c>
      <c r="O750">
        <v>21</v>
      </c>
      <c r="P750">
        <v>15</v>
      </c>
      <c r="Q750">
        <v>13</v>
      </c>
      <c r="R750" t="s">
        <v>207</v>
      </c>
      <c r="S750" t="s">
        <v>88</v>
      </c>
    </row>
    <row r="751" spans="1:19" x14ac:dyDescent="0.25">
      <c r="A751">
        <v>44440</v>
      </c>
      <c r="B751" t="s">
        <v>4</v>
      </c>
      <c r="C751">
        <v>15227</v>
      </c>
      <c r="D751">
        <v>207</v>
      </c>
      <c r="E751">
        <v>79</v>
      </c>
      <c r="F751">
        <v>72</v>
      </c>
      <c r="G751">
        <v>73</v>
      </c>
      <c r="H751">
        <v>56</v>
      </c>
      <c r="I751">
        <v>107</v>
      </c>
      <c r="J751">
        <v>104</v>
      </c>
      <c r="K751">
        <v>34</v>
      </c>
      <c r="L751">
        <v>173</v>
      </c>
      <c r="M751">
        <v>78</v>
      </c>
      <c r="N751">
        <v>29</v>
      </c>
      <c r="O751">
        <v>18</v>
      </c>
      <c r="P751">
        <v>3</v>
      </c>
      <c r="Q751">
        <v>204</v>
      </c>
      <c r="R751" t="s">
        <v>53</v>
      </c>
      <c r="S751" t="s">
        <v>82</v>
      </c>
    </row>
    <row r="752" spans="1:19" x14ac:dyDescent="0.25">
      <c r="A752">
        <v>44440</v>
      </c>
      <c r="B752" t="s">
        <v>5</v>
      </c>
      <c r="C752">
        <v>11466</v>
      </c>
      <c r="D752">
        <v>137</v>
      </c>
      <c r="E752">
        <v>90</v>
      </c>
      <c r="F752">
        <v>83</v>
      </c>
      <c r="G752">
        <v>75</v>
      </c>
      <c r="H752">
        <v>65</v>
      </c>
      <c r="I752">
        <v>71</v>
      </c>
      <c r="J752">
        <v>88</v>
      </c>
      <c r="K752">
        <v>47</v>
      </c>
      <c r="L752">
        <v>90</v>
      </c>
      <c r="M752">
        <v>90</v>
      </c>
      <c r="N752">
        <v>59</v>
      </c>
      <c r="O752">
        <v>66</v>
      </c>
      <c r="P752">
        <v>32</v>
      </c>
      <c r="Q752">
        <v>105</v>
      </c>
      <c r="R752" t="s">
        <v>51</v>
      </c>
      <c r="S752" t="s">
        <v>80</v>
      </c>
    </row>
    <row r="753" spans="1:19" x14ac:dyDescent="0.25">
      <c r="A753">
        <v>44440</v>
      </c>
      <c r="B753" t="s">
        <v>32</v>
      </c>
      <c r="C753">
        <v>10141</v>
      </c>
      <c r="D753">
        <v>106</v>
      </c>
      <c r="E753">
        <v>39</v>
      </c>
      <c r="F753">
        <v>45</v>
      </c>
      <c r="G753">
        <v>52</v>
      </c>
      <c r="H753">
        <v>21</v>
      </c>
      <c r="I753">
        <v>36</v>
      </c>
      <c r="J753">
        <v>35</v>
      </c>
      <c r="K753">
        <v>7</v>
      </c>
      <c r="L753">
        <v>99</v>
      </c>
      <c r="M753">
        <v>27</v>
      </c>
      <c r="N753">
        <v>8</v>
      </c>
      <c r="O753">
        <v>4</v>
      </c>
      <c r="P753">
        <v>0</v>
      </c>
      <c r="Q753">
        <v>106</v>
      </c>
      <c r="R753" t="s">
        <v>204</v>
      </c>
      <c r="S753" t="s">
        <v>82</v>
      </c>
    </row>
    <row r="754" spans="1:19" x14ac:dyDescent="0.25">
      <c r="A754">
        <v>44440</v>
      </c>
      <c r="B754" t="s">
        <v>6</v>
      </c>
      <c r="C754">
        <v>2011</v>
      </c>
      <c r="D754">
        <v>33</v>
      </c>
      <c r="E754">
        <v>24</v>
      </c>
      <c r="F754">
        <v>24</v>
      </c>
      <c r="G754">
        <v>23</v>
      </c>
      <c r="H754">
        <v>23</v>
      </c>
      <c r="I754">
        <v>24</v>
      </c>
      <c r="J754">
        <v>28</v>
      </c>
      <c r="K754">
        <v>19</v>
      </c>
      <c r="L754">
        <v>14</v>
      </c>
      <c r="M754">
        <v>18</v>
      </c>
      <c r="N754">
        <v>24</v>
      </c>
      <c r="O754">
        <v>28</v>
      </c>
      <c r="P754">
        <v>12</v>
      </c>
      <c r="Q754">
        <v>21</v>
      </c>
      <c r="R754" t="s">
        <v>61</v>
      </c>
      <c r="S754" t="s">
        <v>84</v>
      </c>
    </row>
    <row r="755" spans="1:19" x14ac:dyDescent="0.25">
      <c r="A755">
        <v>44440</v>
      </c>
      <c r="B755" t="s">
        <v>7</v>
      </c>
      <c r="C755">
        <v>16570</v>
      </c>
      <c r="D755">
        <v>181</v>
      </c>
      <c r="E755">
        <v>115</v>
      </c>
      <c r="F755">
        <v>130</v>
      </c>
      <c r="G755">
        <v>122</v>
      </c>
      <c r="H755">
        <v>110</v>
      </c>
      <c r="I755">
        <v>112</v>
      </c>
      <c r="J755">
        <v>127</v>
      </c>
      <c r="K755">
        <v>78</v>
      </c>
      <c r="L755">
        <v>103</v>
      </c>
      <c r="M755">
        <v>139</v>
      </c>
      <c r="N755">
        <v>102</v>
      </c>
      <c r="O755">
        <v>102</v>
      </c>
      <c r="P755">
        <v>73</v>
      </c>
      <c r="Q755">
        <v>108</v>
      </c>
      <c r="R755" t="s">
        <v>75</v>
      </c>
      <c r="S755" t="s">
        <v>88</v>
      </c>
    </row>
    <row r="756" spans="1:19" x14ac:dyDescent="0.25">
      <c r="A756">
        <v>44440</v>
      </c>
      <c r="B756" t="s">
        <v>8</v>
      </c>
      <c r="C756">
        <v>7300</v>
      </c>
      <c r="D756">
        <v>79</v>
      </c>
      <c r="E756">
        <v>64</v>
      </c>
      <c r="F756">
        <v>63</v>
      </c>
      <c r="G756">
        <v>56</v>
      </c>
      <c r="H756">
        <v>59</v>
      </c>
      <c r="I756">
        <v>45</v>
      </c>
      <c r="J756">
        <v>55</v>
      </c>
      <c r="K756">
        <v>32</v>
      </c>
      <c r="L756">
        <v>47</v>
      </c>
      <c r="M756">
        <v>68</v>
      </c>
      <c r="N756">
        <v>37</v>
      </c>
      <c r="O756">
        <v>38</v>
      </c>
      <c r="P756">
        <v>26</v>
      </c>
      <c r="Q756">
        <v>53</v>
      </c>
      <c r="R756" t="s">
        <v>73</v>
      </c>
      <c r="S756" t="s">
        <v>88</v>
      </c>
    </row>
    <row r="757" spans="1:19" x14ac:dyDescent="0.25">
      <c r="A757">
        <v>44440</v>
      </c>
      <c r="B757" t="s">
        <v>52</v>
      </c>
      <c r="C757">
        <v>15272</v>
      </c>
      <c r="R757" t="s">
        <v>210</v>
      </c>
      <c r="S757" t="s">
        <v>80</v>
      </c>
    </row>
    <row r="758" spans="1:19" x14ac:dyDescent="0.25">
      <c r="A758">
        <v>44440</v>
      </c>
      <c r="B758" t="s">
        <v>9</v>
      </c>
      <c r="C758">
        <v>6965</v>
      </c>
      <c r="D758">
        <v>54</v>
      </c>
      <c r="E758">
        <v>19</v>
      </c>
      <c r="F758">
        <v>13</v>
      </c>
      <c r="G758">
        <v>19</v>
      </c>
      <c r="H758">
        <v>12</v>
      </c>
      <c r="I758">
        <v>15</v>
      </c>
      <c r="J758">
        <v>23</v>
      </c>
      <c r="K758">
        <v>5</v>
      </c>
      <c r="L758">
        <v>49</v>
      </c>
      <c r="M758">
        <v>19</v>
      </c>
      <c r="N758">
        <v>5</v>
      </c>
      <c r="O758">
        <v>6</v>
      </c>
      <c r="P758">
        <v>2</v>
      </c>
      <c r="Q758">
        <v>52</v>
      </c>
      <c r="R758" t="s">
        <v>48</v>
      </c>
      <c r="S758" t="s">
        <v>78</v>
      </c>
    </row>
    <row r="759" spans="1:19" x14ac:dyDescent="0.25">
      <c r="A759">
        <v>44440</v>
      </c>
      <c r="B759" t="s">
        <v>10</v>
      </c>
      <c r="C759">
        <v>6151</v>
      </c>
      <c r="D759">
        <v>80</v>
      </c>
      <c r="E759">
        <v>31</v>
      </c>
      <c r="F759">
        <v>25</v>
      </c>
      <c r="G759">
        <v>23</v>
      </c>
      <c r="H759">
        <v>17</v>
      </c>
      <c r="I759">
        <v>24</v>
      </c>
      <c r="J759">
        <v>30</v>
      </c>
      <c r="K759">
        <v>9</v>
      </c>
      <c r="L759">
        <v>71</v>
      </c>
      <c r="M759">
        <v>56</v>
      </c>
      <c r="N759">
        <v>11</v>
      </c>
      <c r="O759">
        <v>7</v>
      </c>
      <c r="P759">
        <v>5</v>
      </c>
      <c r="Q759">
        <v>75</v>
      </c>
      <c r="R759" t="s">
        <v>69</v>
      </c>
      <c r="S759" t="s">
        <v>86</v>
      </c>
    </row>
    <row r="760" spans="1:19" x14ac:dyDescent="0.25">
      <c r="A760">
        <v>44440</v>
      </c>
      <c r="B760" t="s">
        <v>11</v>
      </c>
      <c r="C760">
        <v>4910</v>
      </c>
      <c r="D760">
        <v>46</v>
      </c>
      <c r="E760">
        <v>11</v>
      </c>
      <c r="F760">
        <v>14</v>
      </c>
      <c r="G760">
        <v>17</v>
      </c>
      <c r="H760">
        <v>5</v>
      </c>
      <c r="I760">
        <v>22</v>
      </c>
      <c r="J760">
        <v>21</v>
      </c>
      <c r="K760">
        <v>3</v>
      </c>
      <c r="L760">
        <v>43</v>
      </c>
      <c r="M760">
        <v>34</v>
      </c>
      <c r="N760">
        <v>1</v>
      </c>
      <c r="O760">
        <v>2</v>
      </c>
      <c r="P760">
        <v>1</v>
      </c>
      <c r="Q760">
        <v>45</v>
      </c>
      <c r="R760" t="s">
        <v>58</v>
      </c>
      <c r="S760" t="s">
        <v>82</v>
      </c>
    </row>
    <row r="761" spans="1:19" x14ac:dyDescent="0.25">
      <c r="A761">
        <v>44440</v>
      </c>
      <c r="B761" t="s">
        <v>12</v>
      </c>
      <c r="C761">
        <v>15091</v>
      </c>
      <c r="D761">
        <v>184</v>
      </c>
      <c r="E761">
        <v>127</v>
      </c>
      <c r="F761">
        <v>124</v>
      </c>
      <c r="G761">
        <v>126</v>
      </c>
      <c r="H761">
        <v>99</v>
      </c>
      <c r="I761">
        <v>98</v>
      </c>
      <c r="J761">
        <v>127</v>
      </c>
      <c r="K761">
        <v>59</v>
      </c>
      <c r="L761">
        <v>125</v>
      </c>
      <c r="M761">
        <v>88</v>
      </c>
      <c r="N761">
        <v>74</v>
      </c>
      <c r="O761">
        <v>74</v>
      </c>
      <c r="P761">
        <v>22</v>
      </c>
      <c r="Q761">
        <v>162</v>
      </c>
      <c r="R761" t="s">
        <v>66</v>
      </c>
      <c r="S761" t="s">
        <v>86</v>
      </c>
    </row>
    <row r="762" spans="1:19" x14ac:dyDescent="0.25">
      <c r="A762">
        <v>44440</v>
      </c>
      <c r="B762" t="s">
        <v>31</v>
      </c>
      <c r="C762">
        <v>7787</v>
      </c>
      <c r="D762">
        <v>47</v>
      </c>
      <c r="E762">
        <v>35</v>
      </c>
      <c r="F762">
        <v>35</v>
      </c>
      <c r="G762">
        <v>34</v>
      </c>
      <c r="H762">
        <v>31</v>
      </c>
      <c r="I762">
        <v>39</v>
      </c>
      <c r="J762">
        <v>41</v>
      </c>
      <c r="K762">
        <v>25</v>
      </c>
      <c r="L762">
        <v>22</v>
      </c>
      <c r="M762">
        <v>42</v>
      </c>
      <c r="N762">
        <v>15</v>
      </c>
      <c r="O762">
        <v>26</v>
      </c>
      <c r="P762">
        <v>11</v>
      </c>
      <c r="Q762">
        <v>36</v>
      </c>
      <c r="R762" t="s">
        <v>49</v>
      </c>
      <c r="S762" t="s">
        <v>78</v>
      </c>
    </row>
    <row r="763" spans="1:19" x14ac:dyDescent="0.25">
      <c r="A763">
        <v>44440</v>
      </c>
      <c r="B763" t="s">
        <v>13</v>
      </c>
      <c r="C763">
        <v>6381</v>
      </c>
      <c r="D763">
        <v>82</v>
      </c>
      <c r="E763">
        <v>43</v>
      </c>
      <c r="F763">
        <v>52</v>
      </c>
      <c r="G763">
        <v>44</v>
      </c>
      <c r="H763">
        <v>37</v>
      </c>
      <c r="I763">
        <v>43</v>
      </c>
      <c r="J763">
        <v>46</v>
      </c>
      <c r="K763">
        <v>21</v>
      </c>
      <c r="L763">
        <v>61</v>
      </c>
      <c r="M763">
        <v>60</v>
      </c>
      <c r="N763">
        <v>31</v>
      </c>
      <c r="O763">
        <v>32</v>
      </c>
      <c r="P763">
        <v>17</v>
      </c>
      <c r="Q763">
        <v>65</v>
      </c>
      <c r="R763" t="s">
        <v>60</v>
      </c>
      <c r="S763" t="s">
        <v>84</v>
      </c>
    </row>
    <row r="764" spans="1:19" x14ac:dyDescent="0.25">
      <c r="A764">
        <v>44440</v>
      </c>
      <c r="B764" t="s">
        <v>14</v>
      </c>
      <c r="C764">
        <v>5905</v>
      </c>
      <c r="D764">
        <v>84</v>
      </c>
      <c r="E764">
        <v>48</v>
      </c>
      <c r="F764">
        <v>54</v>
      </c>
      <c r="G764">
        <v>59</v>
      </c>
      <c r="H764">
        <v>31</v>
      </c>
      <c r="I764">
        <v>48</v>
      </c>
      <c r="J764">
        <v>53</v>
      </c>
      <c r="K764">
        <v>15</v>
      </c>
      <c r="L764">
        <v>69</v>
      </c>
      <c r="M764">
        <v>65</v>
      </c>
      <c r="N764">
        <v>18</v>
      </c>
      <c r="O764">
        <v>28</v>
      </c>
      <c r="P764">
        <v>8</v>
      </c>
      <c r="Q764">
        <v>76</v>
      </c>
      <c r="R764" t="s">
        <v>63</v>
      </c>
      <c r="S764" t="s">
        <v>84</v>
      </c>
    </row>
    <row r="765" spans="1:19" x14ac:dyDescent="0.25">
      <c r="A765">
        <v>44440</v>
      </c>
      <c r="B765" t="s">
        <v>15</v>
      </c>
      <c r="C765">
        <v>6825</v>
      </c>
      <c r="D765">
        <v>45</v>
      </c>
      <c r="E765">
        <v>26</v>
      </c>
      <c r="F765">
        <v>27</v>
      </c>
      <c r="G765">
        <v>35</v>
      </c>
      <c r="H765">
        <v>23</v>
      </c>
      <c r="I765">
        <v>20</v>
      </c>
      <c r="J765">
        <v>28</v>
      </c>
      <c r="K765">
        <v>14</v>
      </c>
      <c r="L765">
        <v>31</v>
      </c>
      <c r="M765">
        <v>39</v>
      </c>
      <c r="N765">
        <v>15</v>
      </c>
      <c r="O765">
        <v>18</v>
      </c>
      <c r="P765">
        <v>8</v>
      </c>
      <c r="Q765">
        <v>37</v>
      </c>
      <c r="R765" t="s">
        <v>40</v>
      </c>
      <c r="S765" t="s">
        <v>76</v>
      </c>
    </row>
    <row r="766" spans="1:19" x14ac:dyDescent="0.25">
      <c r="A766">
        <v>44440</v>
      </c>
      <c r="B766" t="s">
        <v>16</v>
      </c>
      <c r="C766">
        <v>13368</v>
      </c>
      <c r="D766">
        <v>197</v>
      </c>
      <c r="E766">
        <v>92</v>
      </c>
      <c r="F766">
        <v>91</v>
      </c>
      <c r="G766">
        <v>89</v>
      </c>
      <c r="H766">
        <v>61</v>
      </c>
      <c r="I766">
        <v>103</v>
      </c>
      <c r="J766">
        <v>110</v>
      </c>
      <c r="K766">
        <v>36</v>
      </c>
      <c r="L766">
        <v>161</v>
      </c>
      <c r="M766">
        <v>90</v>
      </c>
      <c r="N766">
        <v>26</v>
      </c>
      <c r="O766">
        <v>26</v>
      </c>
      <c r="P766">
        <v>6</v>
      </c>
      <c r="Q766">
        <v>191</v>
      </c>
      <c r="R766" t="s">
        <v>47</v>
      </c>
      <c r="S766" t="s">
        <v>78</v>
      </c>
    </row>
    <row r="767" spans="1:19" x14ac:dyDescent="0.25">
      <c r="A767">
        <v>44440</v>
      </c>
      <c r="B767" t="s">
        <v>38</v>
      </c>
      <c r="C767">
        <v>5295</v>
      </c>
      <c r="R767" t="s">
        <v>211</v>
      </c>
      <c r="S767" t="s">
        <v>76</v>
      </c>
    </row>
    <row r="768" spans="1:19" x14ac:dyDescent="0.25">
      <c r="A768">
        <v>44440</v>
      </c>
      <c r="B768" t="s">
        <v>17</v>
      </c>
      <c r="C768">
        <v>9677</v>
      </c>
      <c r="D768">
        <v>127</v>
      </c>
      <c r="E768">
        <v>51</v>
      </c>
      <c r="F768">
        <v>46</v>
      </c>
      <c r="G768">
        <v>53</v>
      </c>
      <c r="H768">
        <v>45</v>
      </c>
      <c r="I768">
        <v>58</v>
      </c>
      <c r="J768">
        <v>61</v>
      </c>
      <c r="K768">
        <v>14</v>
      </c>
      <c r="L768">
        <v>113</v>
      </c>
      <c r="M768">
        <v>74</v>
      </c>
      <c r="N768">
        <v>27</v>
      </c>
      <c r="O768">
        <v>28</v>
      </c>
      <c r="P768">
        <v>8</v>
      </c>
      <c r="Q768">
        <v>119</v>
      </c>
      <c r="R768" t="s">
        <v>70</v>
      </c>
      <c r="S768" t="s">
        <v>86</v>
      </c>
    </row>
    <row r="769" spans="1:19" x14ac:dyDescent="0.25">
      <c r="A769">
        <v>44440</v>
      </c>
      <c r="B769" t="s">
        <v>18</v>
      </c>
      <c r="C769">
        <v>8051</v>
      </c>
      <c r="D769">
        <v>110</v>
      </c>
      <c r="E769">
        <v>51</v>
      </c>
      <c r="F769">
        <v>57</v>
      </c>
      <c r="G769">
        <v>55</v>
      </c>
      <c r="H769">
        <v>37</v>
      </c>
      <c r="I769">
        <v>47</v>
      </c>
      <c r="J769">
        <v>54</v>
      </c>
      <c r="K769">
        <v>23</v>
      </c>
      <c r="L769">
        <v>87</v>
      </c>
      <c r="M769">
        <v>16</v>
      </c>
      <c r="N769">
        <v>18</v>
      </c>
      <c r="O769">
        <v>17</v>
      </c>
      <c r="P769">
        <v>2</v>
      </c>
      <c r="Q769">
        <v>108</v>
      </c>
      <c r="R769" t="s">
        <v>57</v>
      </c>
      <c r="S769" t="s">
        <v>82</v>
      </c>
    </row>
    <row r="770" spans="1:19" x14ac:dyDescent="0.25">
      <c r="A770">
        <v>44440</v>
      </c>
      <c r="B770" t="s">
        <v>19</v>
      </c>
      <c r="C770">
        <v>8432</v>
      </c>
      <c r="D770">
        <v>92</v>
      </c>
      <c r="E770">
        <v>53</v>
      </c>
      <c r="F770">
        <v>52</v>
      </c>
      <c r="G770">
        <v>52</v>
      </c>
      <c r="H770">
        <v>47</v>
      </c>
      <c r="I770">
        <v>47</v>
      </c>
      <c r="J770">
        <v>56</v>
      </c>
      <c r="K770">
        <v>28</v>
      </c>
      <c r="L770">
        <v>64</v>
      </c>
      <c r="M770">
        <v>60</v>
      </c>
      <c r="N770">
        <v>45</v>
      </c>
      <c r="O770">
        <v>45</v>
      </c>
      <c r="P770">
        <v>23</v>
      </c>
      <c r="Q770">
        <v>69</v>
      </c>
      <c r="R770" t="s">
        <v>37</v>
      </c>
      <c r="S770" t="s">
        <v>76</v>
      </c>
    </row>
    <row r="771" spans="1:19" x14ac:dyDescent="0.25">
      <c r="A771">
        <v>44440</v>
      </c>
      <c r="B771" t="s">
        <v>20</v>
      </c>
      <c r="C771">
        <v>14779</v>
      </c>
      <c r="D771">
        <v>213</v>
      </c>
      <c r="E771">
        <v>136</v>
      </c>
      <c r="F771">
        <v>149</v>
      </c>
      <c r="G771">
        <v>144</v>
      </c>
      <c r="H771">
        <v>128</v>
      </c>
      <c r="I771">
        <v>110</v>
      </c>
      <c r="J771">
        <v>141</v>
      </c>
      <c r="K771">
        <v>89</v>
      </c>
      <c r="L771">
        <v>124</v>
      </c>
      <c r="M771">
        <v>87</v>
      </c>
      <c r="N771">
        <v>115</v>
      </c>
      <c r="O771">
        <v>22</v>
      </c>
      <c r="P771">
        <v>4</v>
      </c>
      <c r="Q771">
        <v>209</v>
      </c>
      <c r="R771" t="s">
        <v>64</v>
      </c>
      <c r="S771" t="s">
        <v>84</v>
      </c>
    </row>
    <row r="772" spans="1:19" x14ac:dyDescent="0.25">
      <c r="A772">
        <v>44440</v>
      </c>
      <c r="B772" t="s">
        <v>21</v>
      </c>
      <c r="C772">
        <v>6079</v>
      </c>
      <c r="D772">
        <v>28</v>
      </c>
      <c r="E772">
        <v>23</v>
      </c>
      <c r="F772">
        <v>23</v>
      </c>
      <c r="G772">
        <v>21</v>
      </c>
      <c r="H772">
        <v>24</v>
      </c>
      <c r="I772">
        <v>22</v>
      </c>
      <c r="J772">
        <v>21</v>
      </c>
      <c r="K772">
        <v>16</v>
      </c>
      <c r="L772">
        <v>12</v>
      </c>
      <c r="M772">
        <v>23</v>
      </c>
      <c r="N772">
        <v>21</v>
      </c>
      <c r="O772">
        <v>21</v>
      </c>
      <c r="P772">
        <v>15</v>
      </c>
      <c r="Q772">
        <v>13</v>
      </c>
      <c r="R772" t="s">
        <v>74</v>
      </c>
      <c r="S772" t="s">
        <v>88</v>
      </c>
    </row>
    <row r="773" spans="1:19" x14ac:dyDescent="0.25">
      <c r="A773">
        <v>44440</v>
      </c>
      <c r="B773" t="s">
        <v>22</v>
      </c>
      <c r="C773">
        <v>4358</v>
      </c>
      <c r="D773">
        <v>30</v>
      </c>
      <c r="E773">
        <v>16</v>
      </c>
      <c r="F773">
        <v>14</v>
      </c>
      <c r="G773">
        <v>17</v>
      </c>
      <c r="H773">
        <v>4</v>
      </c>
      <c r="I773">
        <v>15</v>
      </c>
      <c r="J773">
        <v>13</v>
      </c>
      <c r="K773">
        <v>2</v>
      </c>
      <c r="L773">
        <v>28</v>
      </c>
      <c r="M773">
        <v>11</v>
      </c>
      <c r="N773">
        <v>0</v>
      </c>
      <c r="O773">
        <v>0</v>
      </c>
      <c r="P773">
        <v>0</v>
      </c>
      <c r="Q773">
        <v>30</v>
      </c>
      <c r="R773" t="s">
        <v>42</v>
      </c>
      <c r="S773" t="s">
        <v>76</v>
      </c>
    </row>
    <row r="774" spans="1:19" x14ac:dyDescent="0.25">
      <c r="A774">
        <v>44440</v>
      </c>
      <c r="B774" t="s">
        <v>23</v>
      </c>
      <c r="C774">
        <v>6916</v>
      </c>
      <c r="D774">
        <v>44</v>
      </c>
      <c r="E774">
        <v>25</v>
      </c>
      <c r="F774">
        <v>19</v>
      </c>
      <c r="G774">
        <v>22</v>
      </c>
      <c r="H774">
        <v>16</v>
      </c>
      <c r="I774">
        <v>22</v>
      </c>
      <c r="J774">
        <v>25</v>
      </c>
      <c r="K774">
        <v>11</v>
      </c>
      <c r="L774">
        <v>33</v>
      </c>
      <c r="M774">
        <v>9</v>
      </c>
      <c r="N774">
        <v>12</v>
      </c>
      <c r="O774">
        <v>14</v>
      </c>
      <c r="P774">
        <v>3</v>
      </c>
      <c r="Q774">
        <v>41</v>
      </c>
      <c r="R774" t="s">
        <v>55</v>
      </c>
      <c r="S774" t="s">
        <v>82</v>
      </c>
    </row>
    <row r="775" spans="1:19" x14ac:dyDescent="0.25">
      <c r="A775">
        <v>44440</v>
      </c>
      <c r="B775" t="s">
        <v>24</v>
      </c>
      <c r="C775">
        <v>3858</v>
      </c>
      <c r="D775">
        <v>47</v>
      </c>
      <c r="E775">
        <v>17</v>
      </c>
      <c r="F775">
        <v>19</v>
      </c>
      <c r="G775">
        <v>21</v>
      </c>
      <c r="H775">
        <v>13</v>
      </c>
      <c r="I775">
        <v>12</v>
      </c>
      <c r="J775">
        <v>21</v>
      </c>
      <c r="K775">
        <v>7</v>
      </c>
      <c r="L775">
        <v>40</v>
      </c>
      <c r="M775">
        <v>15</v>
      </c>
      <c r="N775">
        <v>11</v>
      </c>
      <c r="O775">
        <v>12</v>
      </c>
      <c r="P775">
        <v>4</v>
      </c>
      <c r="Q775">
        <v>43</v>
      </c>
      <c r="R775" t="s">
        <v>36</v>
      </c>
      <c r="S775" t="s">
        <v>76</v>
      </c>
    </row>
    <row r="776" spans="1:19" x14ac:dyDescent="0.25">
      <c r="A776">
        <v>44440</v>
      </c>
      <c r="B776" t="s">
        <v>25</v>
      </c>
      <c r="C776">
        <v>3757</v>
      </c>
      <c r="D776">
        <v>50</v>
      </c>
      <c r="E776">
        <v>37</v>
      </c>
      <c r="F776">
        <v>40</v>
      </c>
      <c r="G776">
        <v>41</v>
      </c>
      <c r="H776">
        <v>34</v>
      </c>
      <c r="I776">
        <v>34</v>
      </c>
      <c r="J776">
        <v>43</v>
      </c>
      <c r="K776">
        <v>25</v>
      </c>
      <c r="L776">
        <v>25</v>
      </c>
      <c r="M776">
        <v>17</v>
      </c>
      <c r="N776">
        <v>28</v>
      </c>
      <c r="O776">
        <v>30</v>
      </c>
      <c r="P776">
        <v>9</v>
      </c>
      <c r="Q776">
        <v>41</v>
      </c>
      <c r="R776" t="s">
        <v>62</v>
      </c>
      <c r="S776" t="s">
        <v>84</v>
      </c>
    </row>
    <row r="777" spans="1:19" x14ac:dyDescent="0.25">
      <c r="A777">
        <v>44440</v>
      </c>
      <c r="B777" t="s">
        <v>26</v>
      </c>
      <c r="C777">
        <v>3551</v>
      </c>
      <c r="D777">
        <v>30</v>
      </c>
      <c r="E777">
        <v>20</v>
      </c>
      <c r="F777">
        <v>22</v>
      </c>
      <c r="G777">
        <v>21</v>
      </c>
      <c r="H777">
        <v>17</v>
      </c>
      <c r="I777">
        <v>21</v>
      </c>
      <c r="J777">
        <v>25</v>
      </c>
      <c r="K777">
        <v>13</v>
      </c>
      <c r="L777">
        <v>17</v>
      </c>
      <c r="M777">
        <v>24</v>
      </c>
      <c r="N777">
        <v>15</v>
      </c>
      <c r="O777">
        <v>12</v>
      </c>
      <c r="P777">
        <v>8</v>
      </c>
      <c r="Q777">
        <v>22</v>
      </c>
      <c r="R777" t="s">
        <v>65</v>
      </c>
      <c r="S777" t="s">
        <v>84</v>
      </c>
    </row>
    <row r="778" spans="1:19" x14ac:dyDescent="0.25">
      <c r="A778">
        <v>44440</v>
      </c>
      <c r="B778" t="s">
        <v>27</v>
      </c>
      <c r="C778">
        <v>2846</v>
      </c>
      <c r="D778">
        <v>21</v>
      </c>
      <c r="E778">
        <v>13</v>
      </c>
      <c r="F778">
        <v>10</v>
      </c>
      <c r="G778">
        <v>11</v>
      </c>
      <c r="H778">
        <v>11</v>
      </c>
      <c r="I778">
        <v>13</v>
      </c>
      <c r="J778">
        <v>15</v>
      </c>
      <c r="K778">
        <v>7</v>
      </c>
      <c r="L778">
        <v>14</v>
      </c>
      <c r="M778">
        <v>14</v>
      </c>
      <c r="N778">
        <v>10</v>
      </c>
      <c r="O778">
        <v>10</v>
      </c>
      <c r="P778">
        <v>7</v>
      </c>
      <c r="Q778">
        <v>14</v>
      </c>
      <c r="R778" t="s">
        <v>67</v>
      </c>
      <c r="S778" t="s">
        <v>86</v>
      </c>
    </row>
    <row r="779" spans="1:19" x14ac:dyDescent="0.25">
      <c r="A779">
        <v>44440</v>
      </c>
      <c r="B779" t="s">
        <v>30</v>
      </c>
      <c r="C779">
        <v>3313</v>
      </c>
      <c r="D779">
        <v>12</v>
      </c>
      <c r="E779">
        <v>8</v>
      </c>
      <c r="F779">
        <v>8</v>
      </c>
      <c r="G779">
        <v>8</v>
      </c>
      <c r="H779">
        <v>6</v>
      </c>
      <c r="I779">
        <v>5</v>
      </c>
      <c r="J779">
        <v>6</v>
      </c>
      <c r="K779">
        <v>4</v>
      </c>
      <c r="L779">
        <v>8</v>
      </c>
      <c r="M779">
        <v>3</v>
      </c>
      <c r="N779">
        <v>4</v>
      </c>
      <c r="O779">
        <v>4</v>
      </c>
      <c r="P779">
        <v>2</v>
      </c>
      <c r="Q779">
        <v>10</v>
      </c>
      <c r="R779" t="s">
        <v>56</v>
      </c>
      <c r="S779" t="s">
        <v>82</v>
      </c>
    </row>
    <row r="780" spans="1:19" x14ac:dyDescent="0.25">
      <c r="A780">
        <v>44440</v>
      </c>
      <c r="B780" t="s">
        <v>28</v>
      </c>
      <c r="C780">
        <v>9071</v>
      </c>
      <c r="D780">
        <v>93</v>
      </c>
      <c r="E780">
        <v>49</v>
      </c>
      <c r="F780">
        <v>52</v>
      </c>
      <c r="G780">
        <v>50</v>
      </c>
      <c r="H780">
        <v>36</v>
      </c>
      <c r="I780">
        <v>43</v>
      </c>
      <c r="J780">
        <v>49</v>
      </c>
      <c r="K780">
        <v>17</v>
      </c>
      <c r="L780">
        <v>76</v>
      </c>
      <c r="M780">
        <v>42</v>
      </c>
      <c r="N780">
        <v>17</v>
      </c>
      <c r="O780">
        <v>19</v>
      </c>
      <c r="P780">
        <v>6</v>
      </c>
      <c r="Q780">
        <v>87</v>
      </c>
      <c r="R780" t="s">
        <v>46</v>
      </c>
      <c r="S780" t="s">
        <v>78</v>
      </c>
    </row>
    <row r="781" spans="1:19" x14ac:dyDescent="0.25">
      <c r="A781">
        <v>44440</v>
      </c>
      <c r="B781" t="s">
        <v>29</v>
      </c>
      <c r="C781">
        <v>6382</v>
      </c>
      <c r="D781">
        <v>84</v>
      </c>
      <c r="E781">
        <v>31</v>
      </c>
      <c r="F781">
        <v>32</v>
      </c>
      <c r="G781">
        <v>29</v>
      </c>
      <c r="H781">
        <v>20</v>
      </c>
      <c r="I781">
        <v>40</v>
      </c>
      <c r="J781">
        <v>43</v>
      </c>
      <c r="K781">
        <v>13</v>
      </c>
      <c r="L781">
        <v>71</v>
      </c>
      <c r="M781">
        <v>62</v>
      </c>
      <c r="N781">
        <v>18</v>
      </c>
      <c r="O781">
        <v>15</v>
      </c>
      <c r="P781">
        <v>8</v>
      </c>
      <c r="Q781">
        <v>76</v>
      </c>
      <c r="R781" t="s">
        <v>41</v>
      </c>
      <c r="S781" t="s">
        <v>76</v>
      </c>
    </row>
    <row r="782" spans="1:19" x14ac:dyDescent="0.25">
      <c r="A782">
        <v>44409</v>
      </c>
      <c r="B782" t="s">
        <v>35</v>
      </c>
      <c r="C782">
        <v>7750</v>
      </c>
      <c r="D782">
        <v>89</v>
      </c>
      <c r="E782">
        <v>23</v>
      </c>
      <c r="F782">
        <v>29</v>
      </c>
      <c r="G782">
        <v>32</v>
      </c>
      <c r="H782">
        <v>20</v>
      </c>
      <c r="I782">
        <v>29</v>
      </c>
      <c r="J782">
        <v>33</v>
      </c>
      <c r="K782">
        <v>13</v>
      </c>
      <c r="L782">
        <v>76</v>
      </c>
      <c r="M782">
        <v>15</v>
      </c>
      <c r="N782">
        <v>3</v>
      </c>
      <c r="O782">
        <v>1</v>
      </c>
      <c r="P782">
        <v>0</v>
      </c>
      <c r="Q782">
        <v>89</v>
      </c>
      <c r="R782" t="s">
        <v>213</v>
      </c>
      <c r="S782" t="s">
        <v>86</v>
      </c>
    </row>
    <row r="783" spans="1:19" x14ac:dyDescent="0.25">
      <c r="A783">
        <v>44409</v>
      </c>
      <c r="B783" t="s">
        <v>44</v>
      </c>
      <c r="C783">
        <v>16104</v>
      </c>
      <c r="R783" t="s">
        <v>45</v>
      </c>
      <c r="S783" t="s">
        <v>78</v>
      </c>
    </row>
    <row r="784" spans="1:19" x14ac:dyDescent="0.25">
      <c r="A784">
        <v>44409</v>
      </c>
      <c r="B784" t="s">
        <v>34</v>
      </c>
      <c r="C784">
        <v>9378</v>
      </c>
      <c r="D784">
        <v>57</v>
      </c>
      <c r="E784">
        <v>36</v>
      </c>
      <c r="F784">
        <v>30</v>
      </c>
      <c r="G784">
        <v>37</v>
      </c>
      <c r="H784">
        <v>20</v>
      </c>
      <c r="I784">
        <v>32</v>
      </c>
      <c r="J784">
        <v>33</v>
      </c>
      <c r="K784">
        <v>10</v>
      </c>
      <c r="L784">
        <v>47</v>
      </c>
      <c r="M784">
        <v>44</v>
      </c>
      <c r="N784">
        <v>8</v>
      </c>
      <c r="O784">
        <v>11</v>
      </c>
      <c r="P784">
        <v>4</v>
      </c>
      <c r="Q784">
        <v>53</v>
      </c>
      <c r="R784" t="s">
        <v>214</v>
      </c>
      <c r="S784" t="s">
        <v>76</v>
      </c>
    </row>
    <row r="785" spans="1:19" x14ac:dyDescent="0.25">
      <c r="A785">
        <v>44409</v>
      </c>
      <c r="B785" t="s">
        <v>2</v>
      </c>
      <c r="C785">
        <v>6663</v>
      </c>
      <c r="D785">
        <v>57</v>
      </c>
      <c r="E785">
        <v>32</v>
      </c>
      <c r="F785">
        <v>29</v>
      </c>
      <c r="G785">
        <v>29</v>
      </c>
      <c r="H785">
        <v>11</v>
      </c>
      <c r="I785">
        <v>26</v>
      </c>
      <c r="J785">
        <v>26</v>
      </c>
      <c r="K785">
        <v>7</v>
      </c>
      <c r="L785">
        <v>50</v>
      </c>
      <c r="M785">
        <v>17</v>
      </c>
      <c r="N785">
        <v>8</v>
      </c>
      <c r="O785">
        <v>6</v>
      </c>
      <c r="P785">
        <v>3</v>
      </c>
      <c r="Q785">
        <v>54</v>
      </c>
      <c r="R785" t="s">
        <v>71</v>
      </c>
      <c r="S785" t="s">
        <v>88</v>
      </c>
    </row>
    <row r="786" spans="1:19" x14ac:dyDescent="0.25">
      <c r="A786">
        <v>44409</v>
      </c>
      <c r="B786" t="s">
        <v>33</v>
      </c>
      <c r="C786">
        <v>9604</v>
      </c>
      <c r="D786">
        <v>148</v>
      </c>
      <c r="E786">
        <v>126</v>
      </c>
      <c r="F786">
        <v>130</v>
      </c>
      <c r="G786">
        <v>111</v>
      </c>
      <c r="H786">
        <v>126</v>
      </c>
      <c r="I786">
        <v>84</v>
      </c>
      <c r="J786">
        <v>134</v>
      </c>
      <c r="K786">
        <v>59</v>
      </c>
      <c r="L786">
        <v>89</v>
      </c>
      <c r="M786">
        <v>124</v>
      </c>
      <c r="N786">
        <v>115</v>
      </c>
      <c r="O786">
        <v>120</v>
      </c>
      <c r="P786">
        <v>44</v>
      </c>
      <c r="Q786">
        <v>104</v>
      </c>
      <c r="R786" t="s">
        <v>50</v>
      </c>
      <c r="S786" t="s">
        <v>80</v>
      </c>
    </row>
    <row r="787" spans="1:19" x14ac:dyDescent="0.25">
      <c r="A787">
        <v>44409</v>
      </c>
      <c r="B787" t="s">
        <v>59</v>
      </c>
      <c r="C787">
        <v>10006</v>
      </c>
      <c r="R787" t="s">
        <v>208</v>
      </c>
      <c r="S787" t="s">
        <v>82</v>
      </c>
    </row>
    <row r="788" spans="1:19" x14ac:dyDescent="0.25">
      <c r="A788">
        <v>44409</v>
      </c>
      <c r="B788" t="s">
        <v>43</v>
      </c>
      <c r="C788">
        <v>7236</v>
      </c>
      <c r="R788" t="s">
        <v>209</v>
      </c>
      <c r="S788" t="s">
        <v>76</v>
      </c>
    </row>
    <row r="789" spans="1:19" x14ac:dyDescent="0.25">
      <c r="A789">
        <v>44409</v>
      </c>
      <c r="B789" t="s">
        <v>3</v>
      </c>
      <c r="C789">
        <v>8119</v>
      </c>
      <c r="D789">
        <v>28</v>
      </c>
      <c r="E789">
        <v>23</v>
      </c>
      <c r="F789">
        <v>20</v>
      </c>
      <c r="G789">
        <v>20</v>
      </c>
      <c r="H789">
        <v>22</v>
      </c>
      <c r="I789">
        <v>16</v>
      </c>
      <c r="J789">
        <v>18</v>
      </c>
      <c r="K789">
        <v>15</v>
      </c>
      <c r="L789">
        <v>13</v>
      </c>
      <c r="M789">
        <v>21</v>
      </c>
      <c r="N789">
        <v>21</v>
      </c>
      <c r="O789">
        <v>20</v>
      </c>
      <c r="P789">
        <v>14</v>
      </c>
      <c r="Q789">
        <v>14</v>
      </c>
      <c r="R789" t="s">
        <v>207</v>
      </c>
      <c r="S789" t="s">
        <v>88</v>
      </c>
    </row>
    <row r="790" spans="1:19" x14ac:dyDescent="0.25">
      <c r="A790">
        <v>44409</v>
      </c>
      <c r="B790" t="s">
        <v>4</v>
      </c>
      <c r="C790">
        <v>15311</v>
      </c>
      <c r="D790">
        <v>206</v>
      </c>
      <c r="E790">
        <v>67</v>
      </c>
      <c r="F790">
        <v>71</v>
      </c>
      <c r="G790">
        <v>64</v>
      </c>
      <c r="H790">
        <v>52</v>
      </c>
      <c r="I790">
        <v>105</v>
      </c>
      <c r="J790">
        <v>104</v>
      </c>
      <c r="K790">
        <v>31</v>
      </c>
      <c r="L790">
        <v>175</v>
      </c>
      <c r="M790">
        <v>71</v>
      </c>
      <c r="N790">
        <v>21</v>
      </c>
      <c r="O790">
        <v>13</v>
      </c>
      <c r="P790">
        <v>2</v>
      </c>
      <c r="Q790">
        <v>204</v>
      </c>
      <c r="R790" t="s">
        <v>53</v>
      </c>
      <c r="S790" t="s">
        <v>82</v>
      </c>
    </row>
    <row r="791" spans="1:19" x14ac:dyDescent="0.25">
      <c r="A791">
        <v>44409</v>
      </c>
      <c r="B791" t="s">
        <v>5</v>
      </c>
      <c r="C791">
        <v>11548</v>
      </c>
      <c r="D791">
        <v>142</v>
      </c>
      <c r="E791">
        <v>87</v>
      </c>
      <c r="F791">
        <v>83</v>
      </c>
      <c r="G791">
        <v>76</v>
      </c>
      <c r="H791">
        <v>64</v>
      </c>
      <c r="I791">
        <v>71</v>
      </c>
      <c r="J791">
        <v>85</v>
      </c>
      <c r="K791">
        <v>42</v>
      </c>
      <c r="L791">
        <v>100</v>
      </c>
      <c r="M791">
        <v>96</v>
      </c>
      <c r="N791">
        <v>56</v>
      </c>
      <c r="O791">
        <v>63</v>
      </c>
      <c r="P791">
        <v>29</v>
      </c>
      <c r="Q791">
        <v>113</v>
      </c>
      <c r="R791" t="s">
        <v>51</v>
      </c>
      <c r="S791" t="s">
        <v>80</v>
      </c>
    </row>
    <row r="792" spans="1:19" x14ac:dyDescent="0.25">
      <c r="A792">
        <v>44409</v>
      </c>
      <c r="B792" t="s">
        <v>32</v>
      </c>
      <c r="C792">
        <v>10024</v>
      </c>
      <c r="D792">
        <v>106</v>
      </c>
      <c r="E792">
        <v>35</v>
      </c>
      <c r="F792">
        <v>44</v>
      </c>
      <c r="G792">
        <v>51</v>
      </c>
      <c r="H792">
        <v>20</v>
      </c>
      <c r="I792">
        <v>35</v>
      </c>
      <c r="J792">
        <v>38</v>
      </c>
      <c r="K792">
        <v>8</v>
      </c>
      <c r="L792">
        <v>98</v>
      </c>
      <c r="M792">
        <v>25</v>
      </c>
      <c r="N792">
        <v>7</v>
      </c>
      <c r="O792">
        <v>2</v>
      </c>
      <c r="P792">
        <v>0</v>
      </c>
      <c r="Q792">
        <v>106</v>
      </c>
      <c r="R792" t="s">
        <v>204</v>
      </c>
      <c r="S792" t="s">
        <v>82</v>
      </c>
    </row>
    <row r="793" spans="1:19" x14ac:dyDescent="0.25">
      <c r="A793">
        <v>44409</v>
      </c>
      <c r="B793" t="s">
        <v>6</v>
      </c>
      <c r="C793">
        <v>2010</v>
      </c>
      <c r="D793">
        <v>33</v>
      </c>
      <c r="E793">
        <v>23</v>
      </c>
      <c r="F793">
        <v>23</v>
      </c>
      <c r="G793">
        <v>22</v>
      </c>
      <c r="H793">
        <v>22</v>
      </c>
      <c r="I793">
        <v>20</v>
      </c>
      <c r="J793">
        <v>28</v>
      </c>
      <c r="K793">
        <v>17</v>
      </c>
      <c r="L793">
        <v>16</v>
      </c>
      <c r="M793">
        <v>18</v>
      </c>
      <c r="N793">
        <v>23</v>
      </c>
      <c r="O793">
        <v>27</v>
      </c>
      <c r="P793">
        <v>12</v>
      </c>
      <c r="Q793">
        <v>21</v>
      </c>
      <c r="R793" t="s">
        <v>61</v>
      </c>
      <c r="S793" t="s">
        <v>84</v>
      </c>
    </row>
    <row r="794" spans="1:19" x14ac:dyDescent="0.25">
      <c r="A794">
        <v>44409</v>
      </c>
      <c r="B794" t="s">
        <v>7</v>
      </c>
      <c r="C794">
        <v>16489</v>
      </c>
      <c r="D794">
        <v>180</v>
      </c>
      <c r="E794">
        <v>109</v>
      </c>
      <c r="F794">
        <v>156</v>
      </c>
      <c r="G794">
        <v>100</v>
      </c>
      <c r="H794">
        <v>105</v>
      </c>
      <c r="I794">
        <v>93</v>
      </c>
      <c r="J794">
        <v>104</v>
      </c>
      <c r="K794">
        <v>56</v>
      </c>
      <c r="L794">
        <v>124</v>
      </c>
      <c r="M794">
        <v>130</v>
      </c>
      <c r="N794">
        <v>99</v>
      </c>
      <c r="O794">
        <v>101</v>
      </c>
      <c r="P794">
        <v>50</v>
      </c>
      <c r="Q794">
        <v>130</v>
      </c>
      <c r="R794" t="s">
        <v>75</v>
      </c>
      <c r="S794" t="s">
        <v>88</v>
      </c>
    </row>
    <row r="795" spans="1:19" x14ac:dyDescent="0.25">
      <c r="A795">
        <v>44409</v>
      </c>
      <c r="B795" t="s">
        <v>8</v>
      </c>
      <c r="C795">
        <v>7322</v>
      </c>
      <c r="D795">
        <v>78</v>
      </c>
      <c r="E795">
        <v>62</v>
      </c>
      <c r="F795">
        <v>62</v>
      </c>
      <c r="G795">
        <v>55</v>
      </c>
      <c r="H795">
        <v>60</v>
      </c>
      <c r="I795">
        <v>42</v>
      </c>
      <c r="J795">
        <v>50</v>
      </c>
      <c r="K795">
        <v>30</v>
      </c>
      <c r="L795">
        <v>48</v>
      </c>
      <c r="M795">
        <v>61</v>
      </c>
      <c r="N795">
        <v>31</v>
      </c>
      <c r="O795">
        <v>30</v>
      </c>
      <c r="P795">
        <v>18</v>
      </c>
      <c r="Q795">
        <v>60</v>
      </c>
      <c r="R795" t="s">
        <v>73</v>
      </c>
      <c r="S795" t="s">
        <v>88</v>
      </c>
    </row>
    <row r="796" spans="1:19" x14ac:dyDescent="0.25">
      <c r="A796">
        <v>44409</v>
      </c>
      <c r="B796" t="s">
        <v>52</v>
      </c>
      <c r="C796">
        <v>15236</v>
      </c>
      <c r="R796" t="s">
        <v>210</v>
      </c>
      <c r="S796" t="s">
        <v>80</v>
      </c>
    </row>
    <row r="797" spans="1:19" x14ac:dyDescent="0.25">
      <c r="A797">
        <v>44409</v>
      </c>
      <c r="B797" t="s">
        <v>9</v>
      </c>
      <c r="C797">
        <v>6961</v>
      </c>
      <c r="D797">
        <v>53</v>
      </c>
      <c r="E797">
        <v>19</v>
      </c>
      <c r="F797">
        <v>11</v>
      </c>
      <c r="G797">
        <v>17</v>
      </c>
      <c r="H797">
        <v>10</v>
      </c>
      <c r="I797">
        <v>16</v>
      </c>
      <c r="J797">
        <v>24</v>
      </c>
      <c r="K797">
        <v>5</v>
      </c>
      <c r="L797">
        <v>48</v>
      </c>
      <c r="M797">
        <v>17</v>
      </c>
      <c r="N797">
        <v>5</v>
      </c>
      <c r="O797">
        <v>5</v>
      </c>
      <c r="P797">
        <v>3</v>
      </c>
      <c r="Q797">
        <v>50</v>
      </c>
      <c r="R797" t="s">
        <v>48</v>
      </c>
      <c r="S797" t="s">
        <v>78</v>
      </c>
    </row>
    <row r="798" spans="1:19" x14ac:dyDescent="0.25">
      <c r="A798">
        <v>44409</v>
      </c>
      <c r="B798" t="s">
        <v>10</v>
      </c>
      <c r="C798">
        <v>6158</v>
      </c>
      <c r="D798">
        <v>80</v>
      </c>
      <c r="E798">
        <v>24</v>
      </c>
      <c r="F798">
        <v>18</v>
      </c>
      <c r="G798">
        <v>16</v>
      </c>
      <c r="H798">
        <v>11</v>
      </c>
      <c r="I798">
        <v>20</v>
      </c>
      <c r="J798">
        <v>25</v>
      </c>
      <c r="K798">
        <v>6</v>
      </c>
      <c r="L798">
        <v>74</v>
      </c>
      <c r="M798">
        <v>42</v>
      </c>
      <c r="N798">
        <v>6</v>
      </c>
      <c r="O798">
        <v>4</v>
      </c>
      <c r="P798">
        <v>3</v>
      </c>
      <c r="Q798">
        <v>77</v>
      </c>
      <c r="R798" t="s">
        <v>69</v>
      </c>
      <c r="S798" t="s">
        <v>86</v>
      </c>
    </row>
    <row r="799" spans="1:19" x14ac:dyDescent="0.25">
      <c r="A799">
        <v>44409</v>
      </c>
      <c r="B799" t="s">
        <v>11</v>
      </c>
      <c r="C799">
        <v>4899</v>
      </c>
      <c r="D799">
        <v>46</v>
      </c>
      <c r="E799">
        <v>10</v>
      </c>
      <c r="F799">
        <v>12</v>
      </c>
      <c r="G799">
        <v>17</v>
      </c>
      <c r="H799">
        <v>4</v>
      </c>
      <c r="I799">
        <v>24</v>
      </c>
      <c r="J799">
        <v>22</v>
      </c>
      <c r="K799">
        <v>3</v>
      </c>
      <c r="L799">
        <v>43</v>
      </c>
      <c r="M799">
        <v>34</v>
      </c>
      <c r="N799">
        <v>1</v>
      </c>
      <c r="O799">
        <v>2</v>
      </c>
      <c r="P799">
        <v>1</v>
      </c>
      <c r="Q799">
        <v>45</v>
      </c>
      <c r="R799" t="s">
        <v>58</v>
      </c>
      <c r="S799" t="s">
        <v>82</v>
      </c>
    </row>
    <row r="800" spans="1:19" x14ac:dyDescent="0.25">
      <c r="A800">
        <v>44409</v>
      </c>
      <c r="B800" t="s">
        <v>12</v>
      </c>
      <c r="C800">
        <v>15005</v>
      </c>
      <c r="D800">
        <v>184</v>
      </c>
      <c r="E800">
        <v>122</v>
      </c>
      <c r="F800">
        <v>111</v>
      </c>
      <c r="G800">
        <v>113</v>
      </c>
      <c r="H800">
        <v>92</v>
      </c>
      <c r="I800">
        <v>101</v>
      </c>
      <c r="J800">
        <v>121</v>
      </c>
      <c r="K800">
        <v>57</v>
      </c>
      <c r="L800">
        <v>127</v>
      </c>
      <c r="M800">
        <v>96</v>
      </c>
      <c r="N800">
        <v>66</v>
      </c>
      <c r="O800">
        <v>60</v>
      </c>
      <c r="P800">
        <v>22</v>
      </c>
      <c r="Q800">
        <v>162</v>
      </c>
      <c r="R800" t="s">
        <v>66</v>
      </c>
      <c r="S800" t="s">
        <v>86</v>
      </c>
    </row>
    <row r="801" spans="1:19" x14ac:dyDescent="0.25">
      <c r="A801">
        <v>44409</v>
      </c>
      <c r="B801" t="s">
        <v>31</v>
      </c>
      <c r="C801">
        <v>7761</v>
      </c>
      <c r="D801">
        <v>46</v>
      </c>
      <c r="E801">
        <v>31</v>
      </c>
      <c r="F801">
        <v>30</v>
      </c>
      <c r="G801">
        <v>29</v>
      </c>
      <c r="H801">
        <v>27</v>
      </c>
      <c r="I801">
        <v>36</v>
      </c>
      <c r="J801">
        <v>40</v>
      </c>
      <c r="K801">
        <v>19</v>
      </c>
      <c r="L801">
        <v>27</v>
      </c>
      <c r="M801">
        <v>41</v>
      </c>
      <c r="N801">
        <v>11</v>
      </c>
      <c r="O801">
        <v>22</v>
      </c>
      <c r="P801">
        <v>5</v>
      </c>
      <c r="Q801">
        <v>41</v>
      </c>
      <c r="R801" t="s">
        <v>49</v>
      </c>
      <c r="S801" t="s">
        <v>78</v>
      </c>
    </row>
    <row r="802" spans="1:19" x14ac:dyDescent="0.25">
      <c r="A802">
        <v>44409</v>
      </c>
      <c r="B802" t="s">
        <v>13</v>
      </c>
      <c r="C802">
        <v>6324</v>
      </c>
      <c r="D802">
        <v>82</v>
      </c>
      <c r="E802">
        <v>42</v>
      </c>
      <c r="F802">
        <v>49</v>
      </c>
      <c r="G802">
        <v>42</v>
      </c>
      <c r="H802">
        <v>35</v>
      </c>
      <c r="I802">
        <v>43</v>
      </c>
      <c r="J802">
        <v>46</v>
      </c>
      <c r="K802">
        <v>21</v>
      </c>
      <c r="L802">
        <v>61</v>
      </c>
      <c r="M802">
        <v>59</v>
      </c>
      <c r="N802">
        <v>31</v>
      </c>
      <c r="O802">
        <v>32</v>
      </c>
      <c r="P802">
        <v>17</v>
      </c>
      <c r="Q802">
        <v>65</v>
      </c>
      <c r="R802" t="s">
        <v>60</v>
      </c>
      <c r="S802" t="s">
        <v>84</v>
      </c>
    </row>
    <row r="803" spans="1:19" x14ac:dyDescent="0.25">
      <c r="A803">
        <v>44409</v>
      </c>
      <c r="B803" t="s">
        <v>14</v>
      </c>
      <c r="C803">
        <v>5927</v>
      </c>
      <c r="D803">
        <v>85</v>
      </c>
      <c r="E803">
        <v>52</v>
      </c>
      <c r="F803">
        <v>57</v>
      </c>
      <c r="G803">
        <v>64</v>
      </c>
      <c r="H803">
        <v>35</v>
      </c>
      <c r="I803">
        <v>51</v>
      </c>
      <c r="J803">
        <v>56</v>
      </c>
      <c r="K803">
        <v>17</v>
      </c>
      <c r="L803">
        <v>68</v>
      </c>
      <c r="M803">
        <v>65</v>
      </c>
      <c r="N803">
        <v>21</v>
      </c>
      <c r="O803">
        <v>32</v>
      </c>
      <c r="P803">
        <v>10</v>
      </c>
      <c r="Q803">
        <v>75</v>
      </c>
      <c r="R803" t="s">
        <v>63</v>
      </c>
      <c r="S803" t="s">
        <v>84</v>
      </c>
    </row>
    <row r="804" spans="1:19" x14ac:dyDescent="0.25">
      <c r="A804">
        <v>44409</v>
      </c>
      <c r="B804" t="s">
        <v>15</v>
      </c>
      <c r="C804">
        <v>6750</v>
      </c>
      <c r="D804">
        <v>45</v>
      </c>
      <c r="E804">
        <v>26</v>
      </c>
      <c r="F804">
        <v>26</v>
      </c>
      <c r="G804">
        <v>35</v>
      </c>
      <c r="H804">
        <v>22</v>
      </c>
      <c r="I804">
        <v>22</v>
      </c>
      <c r="J804">
        <v>28</v>
      </c>
      <c r="K804">
        <v>14</v>
      </c>
      <c r="L804">
        <v>31</v>
      </c>
      <c r="M804">
        <v>39</v>
      </c>
      <c r="N804">
        <v>15</v>
      </c>
      <c r="O804">
        <v>18</v>
      </c>
      <c r="P804">
        <v>8</v>
      </c>
      <c r="Q804">
        <v>37</v>
      </c>
      <c r="R804" t="s">
        <v>40</v>
      </c>
      <c r="S804" t="s">
        <v>76</v>
      </c>
    </row>
    <row r="805" spans="1:19" x14ac:dyDescent="0.25">
      <c r="A805">
        <v>44409</v>
      </c>
      <c r="B805" t="s">
        <v>16</v>
      </c>
      <c r="C805">
        <v>13393</v>
      </c>
      <c r="D805">
        <v>196</v>
      </c>
      <c r="E805">
        <v>91</v>
      </c>
      <c r="F805">
        <v>88</v>
      </c>
      <c r="G805">
        <v>88</v>
      </c>
      <c r="H805">
        <v>58</v>
      </c>
      <c r="I805">
        <v>89</v>
      </c>
      <c r="J805">
        <v>100</v>
      </c>
      <c r="K805">
        <v>34</v>
      </c>
      <c r="L805">
        <v>162</v>
      </c>
      <c r="M805">
        <v>92</v>
      </c>
      <c r="N805">
        <v>22</v>
      </c>
      <c r="O805">
        <v>24</v>
      </c>
      <c r="P805">
        <v>4</v>
      </c>
      <c r="Q805">
        <v>192</v>
      </c>
      <c r="R805" t="s">
        <v>47</v>
      </c>
      <c r="S805" t="s">
        <v>78</v>
      </c>
    </row>
    <row r="806" spans="1:19" x14ac:dyDescent="0.25">
      <c r="A806">
        <v>44409</v>
      </c>
      <c r="B806" t="s">
        <v>38</v>
      </c>
      <c r="C806">
        <v>5310</v>
      </c>
      <c r="R806" t="s">
        <v>211</v>
      </c>
      <c r="S806" t="s">
        <v>76</v>
      </c>
    </row>
    <row r="807" spans="1:19" x14ac:dyDescent="0.25">
      <c r="A807">
        <v>44409</v>
      </c>
      <c r="B807" t="s">
        <v>17</v>
      </c>
      <c r="C807">
        <v>9770</v>
      </c>
      <c r="D807">
        <v>127</v>
      </c>
      <c r="E807">
        <v>49</v>
      </c>
      <c r="F807">
        <v>48</v>
      </c>
      <c r="G807">
        <v>52</v>
      </c>
      <c r="H807">
        <v>47</v>
      </c>
      <c r="I807">
        <v>53</v>
      </c>
      <c r="J807">
        <v>59</v>
      </c>
      <c r="K807">
        <v>15</v>
      </c>
      <c r="L807">
        <v>112</v>
      </c>
      <c r="M807">
        <v>71</v>
      </c>
      <c r="N807">
        <v>28</v>
      </c>
      <c r="O807">
        <v>27</v>
      </c>
      <c r="P807">
        <v>7</v>
      </c>
      <c r="Q807">
        <v>120</v>
      </c>
      <c r="R807" t="s">
        <v>70</v>
      </c>
      <c r="S807" t="s">
        <v>86</v>
      </c>
    </row>
    <row r="808" spans="1:19" x14ac:dyDescent="0.25">
      <c r="A808">
        <v>44409</v>
      </c>
      <c r="B808" t="s">
        <v>18</v>
      </c>
      <c r="C808">
        <v>8065</v>
      </c>
      <c r="D808">
        <v>110</v>
      </c>
      <c r="E808">
        <v>49</v>
      </c>
      <c r="F808">
        <v>56</v>
      </c>
      <c r="G808">
        <v>54</v>
      </c>
      <c r="H808">
        <v>36</v>
      </c>
      <c r="I808">
        <v>47</v>
      </c>
      <c r="J808">
        <v>53</v>
      </c>
      <c r="K808">
        <v>24</v>
      </c>
      <c r="L808">
        <v>86</v>
      </c>
      <c r="M808">
        <v>18</v>
      </c>
      <c r="N808">
        <v>18</v>
      </c>
      <c r="O808">
        <v>17</v>
      </c>
      <c r="P808">
        <v>2</v>
      </c>
      <c r="Q808">
        <v>108</v>
      </c>
      <c r="R808" t="s">
        <v>57</v>
      </c>
      <c r="S808" t="s">
        <v>82</v>
      </c>
    </row>
    <row r="809" spans="1:19" x14ac:dyDescent="0.25">
      <c r="A809">
        <v>44409</v>
      </c>
      <c r="B809" t="s">
        <v>19</v>
      </c>
      <c r="C809">
        <v>8440</v>
      </c>
      <c r="D809">
        <v>93</v>
      </c>
      <c r="E809">
        <v>51</v>
      </c>
      <c r="F809">
        <v>51</v>
      </c>
      <c r="G809">
        <v>52</v>
      </c>
      <c r="H809">
        <v>45</v>
      </c>
      <c r="I809">
        <v>49</v>
      </c>
      <c r="J809">
        <v>56</v>
      </c>
      <c r="K809">
        <v>28</v>
      </c>
      <c r="L809">
        <v>65</v>
      </c>
      <c r="M809">
        <v>65</v>
      </c>
      <c r="N809">
        <v>43</v>
      </c>
      <c r="O809">
        <v>43</v>
      </c>
      <c r="P809">
        <v>24</v>
      </c>
      <c r="Q809">
        <v>69</v>
      </c>
      <c r="R809" t="s">
        <v>37</v>
      </c>
      <c r="S809" t="s">
        <v>76</v>
      </c>
    </row>
    <row r="810" spans="1:19" x14ac:dyDescent="0.25">
      <c r="A810">
        <v>44409</v>
      </c>
      <c r="B810" t="s">
        <v>20</v>
      </c>
      <c r="C810">
        <v>14805</v>
      </c>
      <c r="D810">
        <v>210</v>
      </c>
      <c r="E810">
        <v>139</v>
      </c>
      <c r="F810">
        <v>147</v>
      </c>
      <c r="G810">
        <v>144</v>
      </c>
      <c r="H810">
        <v>127</v>
      </c>
      <c r="I810">
        <v>101</v>
      </c>
      <c r="J810">
        <v>140</v>
      </c>
      <c r="K810">
        <v>82</v>
      </c>
      <c r="L810">
        <v>128</v>
      </c>
      <c r="M810">
        <v>83</v>
      </c>
      <c r="N810">
        <v>113</v>
      </c>
      <c r="O810">
        <v>23</v>
      </c>
      <c r="P810">
        <v>5</v>
      </c>
      <c r="Q810">
        <v>205</v>
      </c>
      <c r="R810" t="s">
        <v>64</v>
      </c>
      <c r="S810" t="s">
        <v>84</v>
      </c>
    </row>
    <row r="811" spans="1:19" x14ac:dyDescent="0.25">
      <c r="A811">
        <v>44409</v>
      </c>
      <c r="B811" t="s">
        <v>21</v>
      </c>
      <c r="C811">
        <v>6071</v>
      </c>
      <c r="D811">
        <v>27</v>
      </c>
      <c r="E811">
        <v>22</v>
      </c>
      <c r="F811">
        <v>22</v>
      </c>
      <c r="G811">
        <v>21</v>
      </c>
      <c r="H811">
        <v>24</v>
      </c>
      <c r="I811">
        <v>21</v>
      </c>
      <c r="J811">
        <v>21</v>
      </c>
      <c r="K811">
        <v>17</v>
      </c>
      <c r="L811">
        <v>10</v>
      </c>
      <c r="M811">
        <v>22</v>
      </c>
      <c r="N811">
        <v>21</v>
      </c>
      <c r="O811">
        <v>21</v>
      </c>
      <c r="P811">
        <v>16</v>
      </c>
      <c r="Q811">
        <v>11</v>
      </c>
      <c r="R811" t="s">
        <v>74</v>
      </c>
      <c r="S811" t="s">
        <v>88</v>
      </c>
    </row>
    <row r="812" spans="1:19" x14ac:dyDescent="0.25">
      <c r="A812">
        <v>44409</v>
      </c>
      <c r="B812" t="s">
        <v>22</v>
      </c>
      <c r="C812">
        <v>4363</v>
      </c>
      <c r="D812">
        <v>30</v>
      </c>
      <c r="E812">
        <v>13</v>
      </c>
      <c r="F812">
        <v>14</v>
      </c>
      <c r="G812">
        <v>16</v>
      </c>
      <c r="H812">
        <v>3</v>
      </c>
      <c r="I812">
        <v>15</v>
      </c>
      <c r="J812">
        <v>15</v>
      </c>
      <c r="K812">
        <v>2</v>
      </c>
      <c r="L812">
        <v>28</v>
      </c>
      <c r="M812">
        <v>10</v>
      </c>
      <c r="N812">
        <v>0</v>
      </c>
      <c r="O812">
        <v>1</v>
      </c>
      <c r="P812">
        <v>0</v>
      </c>
      <c r="Q812">
        <v>30</v>
      </c>
      <c r="R812" t="s">
        <v>42</v>
      </c>
      <c r="S812" t="s">
        <v>76</v>
      </c>
    </row>
    <row r="813" spans="1:19" x14ac:dyDescent="0.25">
      <c r="A813">
        <v>44409</v>
      </c>
      <c r="B813" t="s">
        <v>23</v>
      </c>
      <c r="C813">
        <v>6836</v>
      </c>
      <c r="D813">
        <v>43</v>
      </c>
      <c r="E813">
        <v>24</v>
      </c>
      <c r="F813">
        <v>19</v>
      </c>
      <c r="G813">
        <v>21</v>
      </c>
      <c r="H813">
        <v>17</v>
      </c>
      <c r="I813">
        <v>22</v>
      </c>
      <c r="J813">
        <v>27</v>
      </c>
      <c r="K813">
        <v>11</v>
      </c>
      <c r="L813">
        <v>32</v>
      </c>
      <c r="M813">
        <v>9</v>
      </c>
      <c r="N813">
        <v>13</v>
      </c>
      <c r="O813">
        <v>15</v>
      </c>
      <c r="P813">
        <v>3</v>
      </c>
      <c r="Q813">
        <v>40</v>
      </c>
      <c r="R813" t="s">
        <v>55</v>
      </c>
      <c r="S813" t="s">
        <v>82</v>
      </c>
    </row>
    <row r="814" spans="1:19" x14ac:dyDescent="0.25">
      <c r="A814">
        <v>44409</v>
      </c>
      <c r="B814" t="s">
        <v>24</v>
      </c>
      <c r="C814">
        <v>3859</v>
      </c>
      <c r="D814">
        <v>47</v>
      </c>
      <c r="E814">
        <v>16</v>
      </c>
      <c r="F814">
        <v>19</v>
      </c>
      <c r="G814">
        <v>20</v>
      </c>
      <c r="H814">
        <v>12</v>
      </c>
      <c r="I814">
        <v>11</v>
      </c>
      <c r="J814">
        <v>21</v>
      </c>
      <c r="K814">
        <v>7</v>
      </c>
      <c r="L814">
        <v>40</v>
      </c>
      <c r="M814">
        <v>15</v>
      </c>
      <c r="N814">
        <v>10</v>
      </c>
      <c r="O814">
        <v>12</v>
      </c>
      <c r="P814">
        <v>4</v>
      </c>
      <c r="Q814">
        <v>43</v>
      </c>
      <c r="R814" t="s">
        <v>36</v>
      </c>
      <c r="S814" t="s">
        <v>76</v>
      </c>
    </row>
    <row r="815" spans="1:19" x14ac:dyDescent="0.25">
      <c r="A815">
        <v>44409</v>
      </c>
      <c r="B815" t="s">
        <v>25</v>
      </c>
      <c r="C815">
        <v>3744</v>
      </c>
      <c r="D815">
        <v>49</v>
      </c>
      <c r="E815">
        <v>37</v>
      </c>
      <c r="F815">
        <v>38</v>
      </c>
      <c r="G815">
        <v>39</v>
      </c>
      <c r="H815">
        <v>35</v>
      </c>
      <c r="I815">
        <v>31</v>
      </c>
      <c r="J815">
        <v>41</v>
      </c>
      <c r="K815">
        <v>26</v>
      </c>
      <c r="L815">
        <v>23</v>
      </c>
      <c r="M815">
        <v>17</v>
      </c>
      <c r="N815">
        <v>27</v>
      </c>
      <c r="O815">
        <v>28</v>
      </c>
      <c r="P815">
        <v>9</v>
      </c>
      <c r="Q815">
        <v>40</v>
      </c>
      <c r="R815" t="s">
        <v>62</v>
      </c>
      <c r="S815" t="s">
        <v>84</v>
      </c>
    </row>
    <row r="816" spans="1:19" x14ac:dyDescent="0.25">
      <c r="A816">
        <v>44409</v>
      </c>
      <c r="B816" t="s">
        <v>26</v>
      </c>
      <c r="C816">
        <v>3549</v>
      </c>
      <c r="D816">
        <v>28</v>
      </c>
      <c r="E816">
        <v>24</v>
      </c>
      <c r="F816">
        <v>24</v>
      </c>
      <c r="G816">
        <v>23</v>
      </c>
      <c r="H816">
        <v>21</v>
      </c>
      <c r="I816">
        <v>24</v>
      </c>
      <c r="J816">
        <v>25</v>
      </c>
      <c r="K816">
        <v>19</v>
      </c>
      <c r="L816">
        <v>9</v>
      </c>
      <c r="M816">
        <v>24</v>
      </c>
      <c r="N816">
        <v>18</v>
      </c>
      <c r="O816">
        <v>17</v>
      </c>
      <c r="P816">
        <v>15</v>
      </c>
      <c r="Q816">
        <v>13</v>
      </c>
      <c r="R816" t="s">
        <v>65</v>
      </c>
      <c r="S816" t="s">
        <v>84</v>
      </c>
    </row>
    <row r="817" spans="1:19" x14ac:dyDescent="0.25">
      <c r="A817">
        <v>44409</v>
      </c>
      <c r="B817" t="s">
        <v>27</v>
      </c>
      <c r="C817">
        <v>2833</v>
      </c>
      <c r="D817">
        <v>21</v>
      </c>
      <c r="E817">
        <v>13</v>
      </c>
      <c r="F817">
        <v>11</v>
      </c>
      <c r="G817">
        <v>11</v>
      </c>
      <c r="H817">
        <v>11</v>
      </c>
      <c r="I817">
        <v>13</v>
      </c>
      <c r="J817">
        <v>15</v>
      </c>
      <c r="K817">
        <v>8</v>
      </c>
      <c r="L817">
        <v>13</v>
      </c>
      <c r="M817">
        <v>13</v>
      </c>
      <c r="N817">
        <v>9</v>
      </c>
      <c r="O817">
        <v>9</v>
      </c>
      <c r="P817">
        <v>7</v>
      </c>
      <c r="Q817">
        <v>14</v>
      </c>
      <c r="R817" t="s">
        <v>67</v>
      </c>
      <c r="S817" t="s">
        <v>86</v>
      </c>
    </row>
    <row r="818" spans="1:19" x14ac:dyDescent="0.25">
      <c r="A818">
        <v>44409</v>
      </c>
      <c r="B818" t="s">
        <v>30</v>
      </c>
      <c r="C818">
        <v>3308</v>
      </c>
      <c r="D818">
        <v>12</v>
      </c>
      <c r="E818">
        <v>7</v>
      </c>
      <c r="F818">
        <v>8</v>
      </c>
      <c r="G818">
        <v>8</v>
      </c>
      <c r="H818">
        <v>5</v>
      </c>
      <c r="I818">
        <v>5</v>
      </c>
      <c r="J818">
        <v>6</v>
      </c>
      <c r="K818">
        <v>3</v>
      </c>
      <c r="L818">
        <v>9</v>
      </c>
      <c r="M818">
        <v>3</v>
      </c>
      <c r="N818">
        <v>3</v>
      </c>
      <c r="O818">
        <v>3</v>
      </c>
      <c r="P818">
        <v>2</v>
      </c>
      <c r="Q818">
        <v>10</v>
      </c>
      <c r="R818" t="s">
        <v>56</v>
      </c>
      <c r="S818" t="s">
        <v>82</v>
      </c>
    </row>
    <row r="819" spans="1:19" x14ac:dyDescent="0.25">
      <c r="A819">
        <v>44409</v>
      </c>
      <c r="B819" t="s">
        <v>28</v>
      </c>
      <c r="C819">
        <v>9021</v>
      </c>
      <c r="D819">
        <v>91</v>
      </c>
      <c r="E819">
        <v>41</v>
      </c>
      <c r="F819">
        <v>48</v>
      </c>
      <c r="G819">
        <v>43</v>
      </c>
      <c r="H819">
        <v>32</v>
      </c>
      <c r="I819">
        <v>38</v>
      </c>
      <c r="J819">
        <v>44</v>
      </c>
      <c r="K819">
        <v>12</v>
      </c>
      <c r="L819">
        <v>79</v>
      </c>
      <c r="M819">
        <v>37</v>
      </c>
      <c r="N819">
        <v>13</v>
      </c>
      <c r="O819">
        <v>15</v>
      </c>
      <c r="P819">
        <v>3</v>
      </c>
      <c r="Q819">
        <v>88</v>
      </c>
      <c r="R819" t="s">
        <v>46</v>
      </c>
      <c r="S819" t="s">
        <v>78</v>
      </c>
    </row>
    <row r="820" spans="1:19" x14ac:dyDescent="0.25">
      <c r="A820">
        <v>44409</v>
      </c>
      <c r="B820" t="s">
        <v>29</v>
      </c>
      <c r="C820">
        <v>6355</v>
      </c>
      <c r="D820">
        <v>84</v>
      </c>
      <c r="E820">
        <v>29</v>
      </c>
      <c r="F820">
        <v>29</v>
      </c>
      <c r="G820">
        <v>26</v>
      </c>
      <c r="H820">
        <v>20</v>
      </c>
      <c r="I820">
        <v>39</v>
      </c>
      <c r="J820">
        <v>45</v>
      </c>
      <c r="K820">
        <v>12</v>
      </c>
      <c r="L820">
        <v>72</v>
      </c>
      <c r="M820">
        <v>62</v>
      </c>
      <c r="N820">
        <v>16</v>
      </c>
      <c r="O820">
        <v>13</v>
      </c>
      <c r="P820">
        <v>7</v>
      </c>
      <c r="Q820">
        <v>77</v>
      </c>
      <c r="R820" t="s">
        <v>41</v>
      </c>
      <c r="S820" t="s">
        <v>76</v>
      </c>
    </row>
    <row r="821" spans="1:19" x14ac:dyDescent="0.25">
      <c r="A821">
        <v>44378</v>
      </c>
      <c r="B821" t="s">
        <v>35</v>
      </c>
      <c r="C821">
        <v>7756</v>
      </c>
      <c r="D821">
        <v>91</v>
      </c>
      <c r="E821">
        <v>25</v>
      </c>
      <c r="F821">
        <v>29</v>
      </c>
      <c r="G821">
        <v>33</v>
      </c>
      <c r="H821">
        <v>21</v>
      </c>
      <c r="I821">
        <v>30</v>
      </c>
      <c r="J821">
        <v>36</v>
      </c>
      <c r="K821">
        <v>11</v>
      </c>
      <c r="L821">
        <v>80</v>
      </c>
      <c r="M821">
        <v>19</v>
      </c>
      <c r="N821">
        <v>5</v>
      </c>
      <c r="O821">
        <v>3</v>
      </c>
      <c r="P821">
        <v>1</v>
      </c>
      <c r="Q821">
        <v>90</v>
      </c>
      <c r="R821" t="s">
        <v>213</v>
      </c>
      <c r="S821" t="s">
        <v>86</v>
      </c>
    </row>
    <row r="822" spans="1:19" x14ac:dyDescent="0.25">
      <c r="A822">
        <v>44378</v>
      </c>
      <c r="B822" t="s">
        <v>44</v>
      </c>
      <c r="C822">
        <v>16107</v>
      </c>
      <c r="D822">
        <v>127</v>
      </c>
      <c r="E822">
        <v>45</v>
      </c>
      <c r="F822">
        <v>30</v>
      </c>
      <c r="G822">
        <v>18</v>
      </c>
      <c r="H822">
        <v>29</v>
      </c>
      <c r="I822">
        <v>49</v>
      </c>
      <c r="J822">
        <v>44</v>
      </c>
      <c r="K822">
        <v>1</v>
      </c>
      <c r="L822">
        <v>125</v>
      </c>
      <c r="M822">
        <v>97</v>
      </c>
      <c r="N822">
        <v>1</v>
      </c>
      <c r="O822">
        <v>1</v>
      </c>
      <c r="P822">
        <v>0</v>
      </c>
      <c r="Q822">
        <v>126</v>
      </c>
      <c r="R822" t="s">
        <v>45</v>
      </c>
      <c r="S822" t="s">
        <v>78</v>
      </c>
    </row>
    <row r="823" spans="1:19" x14ac:dyDescent="0.25">
      <c r="A823">
        <v>44378</v>
      </c>
      <c r="B823" t="s">
        <v>34</v>
      </c>
      <c r="C823">
        <v>9320</v>
      </c>
      <c r="D823">
        <v>58</v>
      </c>
      <c r="E823">
        <v>36</v>
      </c>
      <c r="F823">
        <v>28</v>
      </c>
      <c r="G823">
        <v>37</v>
      </c>
      <c r="H823">
        <v>18</v>
      </c>
      <c r="I823">
        <v>30</v>
      </c>
      <c r="J823">
        <v>32</v>
      </c>
      <c r="K823">
        <v>8</v>
      </c>
      <c r="L823">
        <v>50</v>
      </c>
      <c r="M823">
        <v>44</v>
      </c>
      <c r="N823">
        <v>8</v>
      </c>
      <c r="O823">
        <v>8</v>
      </c>
      <c r="P823">
        <v>4</v>
      </c>
      <c r="Q823">
        <v>54</v>
      </c>
      <c r="R823" t="s">
        <v>214</v>
      </c>
      <c r="S823" t="s">
        <v>76</v>
      </c>
    </row>
    <row r="824" spans="1:19" x14ac:dyDescent="0.25">
      <c r="A824">
        <v>44378</v>
      </c>
      <c r="B824" t="s">
        <v>2</v>
      </c>
      <c r="C824">
        <v>6686</v>
      </c>
      <c r="D824">
        <v>57</v>
      </c>
      <c r="E824">
        <v>28</v>
      </c>
      <c r="F824">
        <v>29</v>
      </c>
      <c r="G824">
        <v>28</v>
      </c>
      <c r="H824">
        <v>10</v>
      </c>
      <c r="I824">
        <v>28</v>
      </c>
      <c r="J824">
        <v>27</v>
      </c>
      <c r="K824">
        <v>5</v>
      </c>
      <c r="L824">
        <v>52</v>
      </c>
      <c r="M824">
        <v>14</v>
      </c>
      <c r="N824">
        <v>6</v>
      </c>
      <c r="O824">
        <v>4</v>
      </c>
      <c r="P824">
        <v>1</v>
      </c>
      <c r="Q824">
        <v>56</v>
      </c>
      <c r="R824" t="s">
        <v>71</v>
      </c>
      <c r="S824" t="s">
        <v>88</v>
      </c>
    </row>
    <row r="825" spans="1:19" x14ac:dyDescent="0.25">
      <c r="A825">
        <v>44378</v>
      </c>
      <c r="B825" t="s">
        <v>33</v>
      </c>
      <c r="C825">
        <v>9612</v>
      </c>
      <c r="D825">
        <v>149</v>
      </c>
      <c r="E825">
        <v>130</v>
      </c>
      <c r="F825">
        <v>132</v>
      </c>
      <c r="G825">
        <v>110</v>
      </c>
      <c r="H825">
        <v>129</v>
      </c>
      <c r="I825">
        <v>85</v>
      </c>
      <c r="J825">
        <v>136</v>
      </c>
      <c r="K825">
        <v>60</v>
      </c>
      <c r="L825">
        <v>89</v>
      </c>
      <c r="M825">
        <v>122</v>
      </c>
      <c r="N825">
        <v>119</v>
      </c>
      <c r="O825">
        <v>123</v>
      </c>
      <c r="P825">
        <v>49</v>
      </c>
      <c r="Q825">
        <v>100</v>
      </c>
      <c r="R825" t="s">
        <v>50</v>
      </c>
      <c r="S825" t="s">
        <v>80</v>
      </c>
    </row>
    <row r="826" spans="1:19" x14ac:dyDescent="0.25">
      <c r="A826">
        <v>44378</v>
      </c>
      <c r="B826" t="s">
        <v>59</v>
      </c>
      <c r="C826">
        <v>10041</v>
      </c>
      <c r="D826">
        <v>118</v>
      </c>
      <c r="E826">
        <v>59</v>
      </c>
      <c r="F826">
        <v>47</v>
      </c>
      <c r="G826">
        <v>37</v>
      </c>
      <c r="H826">
        <v>19</v>
      </c>
      <c r="I826">
        <v>62</v>
      </c>
      <c r="J826">
        <v>60</v>
      </c>
      <c r="K826">
        <v>10</v>
      </c>
      <c r="L826">
        <v>108</v>
      </c>
      <c r="M826">
        <v>85</v>
      </c>
      <c r="N826">
        <v>1</v>
      </c>
      <c r="O826">
        <v>5</v>
      </c>
      <c r="P826">
        <v>1</v>
      </c>
      <c r="Q826">
        <v>117</v>
      </c>
      <c r="R826" t="s">
        <v>208</v>
      </c>
      <c r="S826" t="s">
        <v>82</v>
      </c>
    </row>
    <row r="827" spans="1:19" x14ac:dyDescent="0.25">
      <c r="A827">
        <v>44378</v>
      </c>
      <c r="B827" t="s">
        <v>43</v>
      </c>
      <c r="C827">
        <v>7290</v>
      </c>
      <c r="D827">
        <v>71</v>
      </c>
      <c r="E827">
        <v>40</v>
      </c>
      <c r="F827">
        <v>40</v>
      </c>
      <c r="G827">
        <v>15</v>
      </c>
      <c r="H827">
        <v>21</v>
      </c>
      <c r="I827">
        <v>28</v>
      </c>
      <c r="J827">
        <v>24</v>
      </c>
      <c r="K827">
        <v>2</v>
      </c>
      <c r="L827">
        <v>69</v>
      </c>
      <c r="M827">
        <v>16</v>
      </c>
      <c r="N827">
        <v>1</v>
      </c>
      <c r="O827">
        <v>1</v>
      </c>
      <c r="P827">
        <v>0</v>
      </c>
      <c r="Q827">
        <v>71</v>
      </c>
      <c r="R827" t="s">
        <v>209</v>
      </c>
      <c r="S827" t="s">
        <v>76</v>
      </c>
    </row>
    <row r="828" spans="1:19" x14ac:dyDescent="0.25">
      <c r="A828">
        <v>44378</v>
      </c>
      <c r="B828" t="s">
        <v>3</v>
      </c>
      <c r="C828">
        <v>8107</v>
      </c>
      <c r="D828">
        <v>28</v>
      </c>
      <c r="E828">
        <v>20</v>
      </c>
      <c r="F828">
        <v>16</v>
      </c>
      <c r="G828">
        <v>16</v>
      </c>
      <c r="H828">
        <v>19</v>
      </c>
      <c r="I828">
        <v>16</v>
      </c>
      <c r="J828">
        <v>17</v>
      </c>
      <c r="K828">
        <v>13</v>
      </c>
      <c r="L828">
        <v>15</v>
      </c>
      <c r="M828">
        <v>20</v>
      </c>
      <c r="N828">
        <v>17</v>
      </c>
      <c r="O828">
        <v>16</v>
      </c>
      <c r="P828">
        <v>12</v>
      </c>
      <c r="Q828">
        <v>16</v>
      </c>
      <c r="R828" t="s">
        <v>207</v>
      </c>
      <c r="S828" t="s">
        <v>88</v>
      </c>
    </row>
    <row r="829" spans="1:19" x14ac:dyDescent="0.25">
      <c r="A829">
        <v>44378</v>
      </c>
      <c r="B829" t="s">
        <v>4</v>
      </c>
      <c r="C829">
        <v>15453</v>
      </c>
      <c r="D829">
        <v>206</v>
      </c>
      <c r="E829">
        <v>65</v>
      </c>
      <c r="F829">
        <v>62</v>
      </c>
      <c r="G829">
        <v>61</v>
      </c>
      <c r="H829">
        <v>41</v>
      </c>
      <c r="I829">
        <v>97</v>
      </c>
      <c r="J829">
        <v>97</v>
      </c>
      <c r="K829">
        <v>19</v>
      </c>
      <c r="L829">
        <v>187</v>
      </c>
      <c r="M829">
        <v>76</v>
      </c>
      <c r="N829">
        <v>11</v>
      </c>
      <c r="O829">
        <v>11</v>
      </c>
      <c r="P829">
        <v>2</v>
      </c>
      <c r="Q829">
        <v>204</v>
      </c>
      <c r="R829" t="s">
        <v>53</v>
      </c>
      <c r="S829" t="s">
        <v>82</v>
      </c>
    </row>
    <row r="830" spans="1:19" x14ac:dyDescent="0.25">
      <c r="A830">
        <v>44378</v>
      </c>
      <c r="B830" t="s">
        <v>5</v>
      </c>
      <c r="C830">
        <v>11571</v>
      </c>
      <c r="D830">
        <v>144</v>
      </c>
      <c r="E830">
        <v>87</v>
      </c>
      <c r="F830">
        <v>80</v>
      </c>
      <c r="G830">
        <v>75</v>
      </c>
      <c r="H830">
        <v>62</v>
      </c>
      <c r="I830">
        <v>67</v>
      </c>
      <c r="J830">
        <v>82</v>
      </c>
      <c r="K830">
        <v>41</v>
      </c>
      <c r="L830">
        <v>103</v>
      </c>
      <c r="M830">
        <v>106</v>
      </c>
      <c r="N830">
        <v>55</v>
      </c>
      <c r="O830">
        <v>63</v>
      </c>
      <c r="P830">
        <v>30</v>
      </c>
      <c r="Q830">
        <v>114</v>
      </c>
      <c r="R830" t="s">
        <v>51</v>
      </c>
      <c r="S830" t="s">
        <v>80</v>
      </c>
    </row>
    <row r="831" spans="1:19" x14ac:dyDescent="0.25">
      <c r="A831">
        <v>44378</v>
      </c>
      <c r="B831" t="s">
        <v>32</v>
      </c>
      <c r="C831">
        <v>9921</v>
      </c>
      <c r="D831">
        <v>104</v>
      </c>
      <c r="E831">
        <v>31</v>
      </c>
      <c r="F831">
        <v>37</v>
      </c>
      <c r="G831">
        <v>46</v>
      </c>
      <c r="H831">
        <v>16</v>
      </c>
      <c r="I831">
        <v>34</v>
      </c>
      <c r="J831">
        <v>33</v>
      </c>
      <c r="K831">
        <v>7</v>
      </c>
      <c r="L831">
        <v>97</v>
      </c>
      <c r="M831">
        <v>29</v>
      </c>
      <c r="N831">
        <v>6</v>
      </c>
      <c r="O831">
        <v>1</v>
      </c>
      <c r="P831">
        <v>0</v>
      </c>
      <c r="Q831">
        <v>104</v>
      </c>
      <c r="R831" t="s">
        <v>204</v>
      </c>
      <c r="S831" t="s">
        <v>82</v>
      </c>
    </row>
    <row r="832" spans="1:19" x14ac:dyDescent="0.25">
      <c r="A832">
        <v>44378</v>
      </c>
      <c r="B832" t="s">
        <v>6</v>
      </c>
      <c r="C832">
        <v>2017</v>
      </c>
      <c r="D832">
        <v>33</v>
      </c>
      <c r="E832">
        <v>22</v>
      </c>
      <c r="F832">
        <v>22</v>
      </c>
      <c r="G832">
        <v>21</v>
      </c>
      <c r="H832">
        <v>21</v>
      </c>
      <c r="I832">
        <v>20</v>
      </c>
      <c r="J832">
        <v>27</v>
      </c>
      <c r="K832">
        <v>17</v>
      </c>
      <c r="L832">
        <v>16</v>
      </c>
      <c r="M832">
        <v>19</v>
      </c>
      <c r="N832">
        <v>23</v>
      </c>
      <c r="O832">
        <v>27</v>
      </c>
      <c r="P832">
        <v>12</v>
      </c>
      <c r="Q832">
        <v>21</v>
      </c>
      <c r="R832" t="s">
        <v>61</v>
      </c>
      <c r="S832" t="s">
        <v>84</v>
      </c>
    </row>
    <row r="833" spans="1:19" x14ac:dyDescent="0.25">
      <c r="A833">
        <v>44378</v>
      </c>
      <c r="B833" t="s">
        <v>7</v>
      </c>
      <c r="C833">
        <v>16369</v>
      </c>
      <c r="D833">
        <v>180</v>
      </c>
      <c r="E833">
        <v>99</v>
      </c>
      <c r="F833">
        <v>159</v>
      </c>
      <c r="G833">
        <v>84</v>
      </c>
      <c r="H833">
        <v>104</v>
      </c>
      <c r="I833">
        <v>83</v>
      </c>
      <c r="J833">
        <v>89</v>
      </c>
      <c r="K833">
        <v>35</v>
      </c>
      <c r="L833">
        <v>145</v>
      </c>
      <c r="M833">
        <v>121</v>
      </c>
      <c r="N833">
        <v>99</v>
      </c>
      <c r="O833">
        <v>102</v>
      </c>
      <c r="P833">
        <v>26</v>
      </c>
      <c r="Q833">
        <v>154</v>
      </c>
      <c r="R833" t="s">
        <v>75</v>
      </c>
      <c r="S833" t="s">
        <v>88</v>
      </c>
    </row>
    <row r="834" spans="1:19" x14ac:dyDescent="0.25">
      <c r="A834">
        <v>44378</v>
      </c>
      <c r="B834" t="s">
        <v>8</v>
      </c>
      <c r="C834">
        <v>7329</v>
      </c>
      <c r="D834">
        <v>80</v>
      </c>
      <c r="E834">
        <v>63</v>
      </c>
      <c r="F834">
        <v>63</v>
      </c>
      <c r="G834">
        <v>56</v>
      </c>
      <c r="H834">
        <v>60</v>
      </c>
      <c r="I834">
        <v>41</v>
      </c>
      <c r="J834">
        <v>46</v>
      </c>
      <c r="K834">
        <v>28</v>
      </c>
      <c r="L834">
        <v>52</v>
      </c>
      <c r="M834">
        <v>64</v>
      </c>
      <c r="N834">
        <v>21</v>
      </c>
      <c r="O834">
        <v>20</v>
      </c>
      <c r="P834">
        <v>11</v>
      </c>
      <c r="Q834">
        <v>69</v>
      </c>
      <c r="R834" t="s">
        <v>73</v>
      </c>
      <c r="S834" t="s">
        <v>88</v>
      </c>
    </row>
    <row r="835" spans="1:19" x14ac:dyDescent="0.25">
      <c r="A835">
        <v>44378</v>
      </c>
      <c r="B835" t="s">
        <v>52</v>
      </c>
      <c r="C835">
        <v>15190</v>
      </c>
      <c r="D835">
        <v>146</v>
      </c>
      <c r="E835">
        <v>111</v>
      </c>
      <c r="F835">
        <v>124</v>
      </c>
      <c r="G835">
        <v>39</v>
      </c>
      <c r="H835">
        <v>17</v>
      </c>
      <c r="I835">
        <v>65</v>
      </c>
      <c r="J835">
        <v>74</v>
      </c>
      <c r="K835">
        <v>8</v>
      </c>
      <c r="L835">
        <v>138</v>
      </c>
      <c r="M835">
        <v>48</v>
      </c>
      <c r="N835">
        <v>6</v>
      </c>
      <c r="O835">
        <v>9</v>
      </c>
      <c r="P835">
        <v>2</v>
      </c>
      <c r="Q835">
        <v>144</v>
      </c>
      <c r="R835" t="s">
        <v>210</v>
      </c>
      <c r="S835" t="s">
        <v>80</v>
      </c>
    </row>
    <row r="836" spans="1:19" x14ac:dyDescent="0.25">
      <c r="A836">
        <v>44378</v>
      </c>
      <c r="B836" t="s">
        <v>9</v>
      </c>
      <c r="C836">
        <v>6911</v>
      </c>
      <c r="D836">
        <v>51</v>
      </c>
      <c r="E836">
        <v>16</v>
      </c>
      <c r="F836">
        <v>9</v>
      </c>
      <c r="G836">
        <v>13</v>
      </c>
      <c r="H836">
        <v>7</v>
      </c>
      <c r="I836">
        <v>14</v>
      </c>
      <c r="J836">
        <v>23</v>
      </c>
      <c r="K836">
        <v>3</v>
      </c>
      <c r="L836">
        <v>48</v>
      </c>
      <c r="M836">
        <v>18</v>
      </c>
      <c r="N836">
        <v>4</v>
      </c>
      <c r="O836">
        <v>2</v>
      </c>
      <c r="P836">
        <v>2</v>
      </c>
      <c r="Q836">
        <v>49</v>
      </c>
      <c r="R836" t="s">
        <v>48</v>
      </c>
      <c r="S836" t="s">
        <v>78</v>
      </c>
    </row>
    <row r="837" spans="1:19" x14ac:dyDescent="0.25">
      <c r="A837">
        <v>44378</v>
      </c>
      <c r="B837" t="s">
        <v>10</v>
      </c>
      <c r="C837">
        <v>6163</v>
      </c>
      <c r="D837">
        <v>80</v>
      </c>
      <c r="E837">
        <v>21</v>
      </c>
      <c r="F837">
        <v>15</v>
      </c>
      <c r="G837">
        <v>12</v>
      </c>
      <c r="H837">
        <v>6</v>
      </c>
      <c r="I837">
        <v>21</v>
      </c>
      <c r="J837">
        <v>24</v>
      </c>
      <c r="K837">
        <v>4</v>
      </c>
      <c r="L837">
        <v>76</v>
      </c>
      <c r="M837">
        <v>15</v>
      </c>
      <c r="N837">
        <v>3</v>
      </c>
      <c r="O837">
        <v>3</v>
      </c>
      <c r="P837">
        <v>1</v>
      </c>
      <c r="Q837">
        <v>79</v>
      </c>
      <c r="R837" t="s">
        <v>69</v>
      </c>
      <c r="S837" t="s">
        <v>86</v>
      </c>
    </row>
    <row r="838" spans="1:19" x14ac:dyDescent="0.25">
      <c r="A838">
        <v>44378</v>
      </c>
      <c r="B838" t="s">
        <v>11</v>
      </c>
      <c r="C838">
        <v>4871</v>
      </c>
      <c r="D838">
        <v>46</v>
      </c>
      <c r="E838">
        <v>11</v>
      </c>
      <c r="F838">
        <v>14</v>
      </c>
      <c r="G838">
        <v>17</v>
      </c>
      <c r="H838">
        <v>6</v>
      </c>
      <c r="I838">
        <v>24</v>
      </c>
      <c r="J838">
        <v>21</v>
      </c>
      <c r="K838">
        <v>5</v>
      </c>
      <c r="L838">
        <v>41</v>
      </c>
      <c r="M838">
        <v>36</v>
      </c>
      <c r="N838">
        <v>1</v>
      </c>
      <c r="O838">
        <v>2</v>
      </c>
      <c r="P838">
        <v>1</v>
      </c>
      <c r="Q838">
        <v>45</v>
      </c>
      <c r="R838" t="s">
        <v>58</v>
      </c>
      <c r="S838" t="s">
        <v>82</v>
      </c>
    </row>
    <row r="839" spans="1:19" x14ac:dyDescent="0.25">
      <c r="A839">
        <v>44378</v>
      </c>
      <c r="B839" t="s">
        <v>12</v>
      </c>
      <c r="C839">
        <v>14915</v>
      </c>
      <c r="D839">
        <v>181</v>
      </c>
      <c r="E839">
        <v>110</v>
      </c>
      <c r="F839">
        <v>97</v>
      </c>
      <c r="G839">
        <v>97</v>
      </c>
      <c r="H839">
        <v>76</v>
      </c>
      <c r="I839">
        <v>99</v>
      </c>
      <c r="J839">
        <v>115</v>
      </c>
      <c r="K839">
        <v>51</v>
      </c>
      <c r="L839">
        <v>130</v>
      </c>
      <c r="M839">
        <v>87</v>
      </c>
      <c r="N839">
        <v>47</v>
      </c>
      <c r="O839">
        <v>47</v>
      </c>
      <c r="P839">
        <v>14</v>
      </c>
      <c r="Q839">
        <v>167</v>
      </c>
      <c r="R839" t="s">
        <v>66</v>
      </c>
      <c r="S839" t="s">
        <v>86</v>
      </c>
    </row>
    <row r="840" spans="1:19" x14ac:dyDescent="0.25">
      <c r="A840">
        <v>44378</v>
      </c>
      <c r="B840" t="s">
        <v>31</v>
      </c>
      <c r="C840">
        <v>7699</v>
      </c>
      <c r="D840">
        <v>46</v>
      </c>
      <c r="E840">
        <v>30</v>
      </c>
      <c r="F840">
        <v>29</v>
      </c>
      <c r="G840">
        <v>26</v>
      </c>
      <c r="H840">
        <v>21</v>
      </c>
      <c r="I840">
        <v>31</v>
      </c>
      <c r="J840">
        <v>34</v>
      </c>
      <c r="K840">
        <v>12</v>
      </c>
      <c r="L840">
        <v>34</v>
      </c>
      <c r="M840">
        <v>42</v>
      </c>
      <c r="N840">
        <v>9</v>
      </c>
      <c r="O840">
        <v>19</v>
      </c>
      <c r="P840">
        <v>4</v>
      </c>
      <c r="Q840">
        <v>42</v>
      </c>
      <c r="R840" t="s">
        <v>49</v>
      </c>
      <c r="S840" t="s">
        <v>78</v>
      </c>
    </row>
    <row r="841" spans="1:19" x14ac:dyDescent="0.25">
      <c r="A841">
        <v>44378</v>
      </c>
      <c r="B841" t="s">
        <v>13</v>
      </c>
      <c r="C841">
        <v>6282</v>
      </c>
      <c r="D841">
        <v>80</v>
      </c>
      <c r="E841">
        <v>41</v>
      </c>
      <c r="F841">
        <v>47</v>
      </c>
      <c r="G841">
        <v>43</v>
      </c>
      <c r="H841">
        <v>36</v>
      </c>
      <c r="I841">
        <v>44</v>
      </c>
      <c r="J841">
        <v>45</v>
      </c>
      <c r="K841">
        <v>23</v>
      </c>
      <c r="L841">
        <v>57</v>
      </c>
      <c r="M841">
        <v>59</v>
      </c>
      <c r="N841">
        <v>32</v>
      </c>
      <c r="O841">
        <v>33</v>
      </c>
      <c r="P841">
        <v>18</v>
      </c>
      <c r="Q841">
        <v>62</v>
      </c>
      <c r="R841" t="s">
        <v>60</v>
      </c>
      <c r="S841" t="s">
        <v>84</v>
      </c>
    </row>
    <row r="842" spans="1:19" x14ac:dyDescent="0.25">
      <c r="A842">
        <v>44378</v>
      </c>
      <c r="B842" t="s">
        <v>14</v>
      </c>
      <c r="C842">
        <v>5921</v>
      </c>
      <c r="D842">
        <v>83</v>
      </c>
      <c r="E842">
        <v>58</v>
      </c>
      <c r="F842">
        <v>62</v>
      </c>
      <c r="G842">
        <v>67</v>
      </c>
      <c r="H842">
        <v>45</v>
      </c>
      <c r="I842">
        <v>54</v>
      </c>
      <c r="J842">
        <v>55</v>
      </c>
      <c r="K842">
        <v>26</v>
      </c>
      <c r="L842">
        <v>57</v>
      </c>
      <c r="M842">
        <v>58</v>
      </c>
      <c r="N842">
        <v>31</v>
      </c>
      <c r="O842">
        <v>43</v>
      </c>
      <c r="P842">
        <v>16</v>
      </c>
      <c r="Q842">
        <v>67</v>
      </c>
      <c r="R842" t="s">
        <v>63</v>
      </c>
      <c r="S842" t="s">
        <v>84</v>
      </c>
    </row>
    <row r="843" spans="1:19" x14ac:dyDescent="0.25">
      <c r="A843">
        <v>44378</v>
      </c>
      <c r="B843" t="s">
        <v>15</v>
      </c>
      <c r="C843">
        <v>6678</v>
      </c>
      <c r="D843">
        <v>46</v>
      </c>
      <c r="E843">
        <v>29</v>
      </c>
      <c r="F843">
        <v>30</v>
      </c>
      <c r="G843">
        <v>39</v>
      </c>
      <c r="H843">
        <v>25</v>
      </c>
      <c r="I843">
        <v>21</v>
      </c>
      <c r="J843">
        <v>29</v>
      </c>
      <c r="K843">
        <v>15</v>
      </c>
      <c r="L843">
        <v>31</v>
      </c>
      <c r="M843">
        <v>38</v>
      </c>
      <c r="N843">
        <v>16</v>
      </c>
      <c r="O843">
        <v>19</v>
      </c>
      <c r="P843">
        <v>8</v>
      </c>
      <c r="Q843">
        <v>38</v>
      </c>
      <c r="R843" t="s">
        <v>40</v>
      </c>
      <c r="S843" t="s">
        <v>76</v>
      </c>
    </row>
    <row r="844" spans="1:19" x14ac:dyDescent="0.25">
      <c r="A844">
        <v>44378</v>
      </c>
      <c r="B844" t="s">
        <v>16</v>
      </c>
      <c r="C844">
        <v>13425</v>
      </c>
      <c r="D844">
        <v>201</v>
      </c>
      <c r="E844">
        <v>98</v>
      </c>
      <c r="F844">
        <v>97</v>
      </c>
      <c r="G844">
        <v>89</v>
      </c>
      <c r="H844">
        <v>66</v>
      </c>
      <c r="I844">
        <v>92</v>
      </c>
      <c r="J844">
        <v>107</v>
      </c>
      <c r="K844">
        <v>34</v>
      </c>
      <c r="L844">
        <v>167</v>
      </c>
      <c r="M844">
        <v>98</v>
      </c>
      <c r="N844">
        <v>26</v>
      </c>
      <c r="O844">
        <v>27</v>
      </c>
      <c r="P844">
        <v>5</v>
      </c>
      <c r="Q844">
        <v>196</v>
      </c>
      <c r="R844" t="s">
        <v>47</v>
      </c>
      <c r="S844" t="s">
        <v>78</v>
      </c>
    </row>
    <row r="845" spans="1:19" x14ac:dyDescent="0.25">
      <c r="A845">
        <v>44378</v>
      </c>
      <c r="B845" t="s">
        <v>38</v>
      </c>
      <c r="C845">
        <v>5264</v>
      </c>
      <c r="D845">
        <v>45</v>
      </c>
      <c r="E845">
        <v>25</v>
      </c>
      <c r="F845">
        <v>35</v>
      </c>
      <c r="G845">
        <v>26</v>
      </c>
      <c r="H845">
        <v>13</v>
      </c>
      <c r="I845">
        <v>36</v>
      </c>
      <c r="J845">
        <v>33</v>
      </c>
      <c r="K845">
        <v>7</v>
      </c>
      <c r="L845">
        <v>38</v>
      </c>
      <c r="M845">
        <v>43</v>
      </c>
      <c r="N845">
        <v>3</v>
      </c>
      <c r="O845">
        <v>4</v>
      </c>
      <c r="P845">
        <v>2</v>
      </c>
      <c r="Q845">
        <v>43</v>
      </c>
      <c r="R845" t="s">
        <v>211</v>
      </c>
      <c r="S845" t="s">
        <v>76</v>
      </c>
    </row>
    <row r="846" spans="1:19" x14ac:dyDescent="0.25">
      <c r="A846">
        <v>44378</v>
      </c>
      <c r="B846" t="s">
        <v>17</v>
      </c>
      <c r="C846">
        <v>9972</v>
      </c>
      <c r="D846">
        <v>129</v>
      </c>
      <c r="E846">
        <v>48</v>
      </c>
      <c r="F846">
        <v>47</v>
      </c>
      <c r="G846">
        <v>48</v>
      </c>
      <c r="H846">
        <v>48</v>
      </c>
      <c r="I846">
        <v>49</v>
      </c>
      <c r="J846">
        <v>55</v>
      </c>
      <c r="K846">
        <v>13</v>
      </c>
      <c r="L846">
        <v>116</v>
      </c>
      <c r="M846">
        <v>68</v>
      </c>
      <c r="N846">
        <v>27</v>
      </c>
      <c r="O846">
        <v>26</v>
      </c>
      <c r="P846">
        <v>8</v>
      </c>
      <c r="Q846">
        <v>121</v>
      </c>
      <c r="R846" t="s">
        <v>70</v>
      </c>
      <c r="S846" t="s">
        <v>86</v>
      </c>
    </row>
    <row r="847" spans="1:19" x14ac:dyDescent="0.25">
      <c r="A847">
        <v>44378</v>
      </c>
      <c r="B847" t="s">
        <v>18</v>
      </c>
      <c r="C847">
        <v>8053</v>
      </c>
      <c r="D847">
        <v>107</v>
      </c>
      <c r="E847">
        <v>46</v>
      </c>
      <c r="F847">
        <v>54</v>
      </c>
      <c r="G847">
        <v>52</v>
      </c>
      <c r="H847">
        <v>34</v>
      </c>
      <c r="I847">
        <v>44</v>
      </c>
      <c r="J847">
        <v>49</v>
      </c>
      <c r="K847">
        <v>22</v>
      </c>
      <c r="L847">
        <v>85</v>
      </c>
      <c r="M847">
        <v>17</v>
      </c>
      <c r="N847">
        <v>16</v>
      </c>
      <c r="O847">
        <v>17</v>
      </c>
      <c r="P847">
        <v>2</v>
      </c>
      <c r="Q847">
        <v>105</v>
      </c>
      <c r="R847" t="s">
        <v>57</v>
      </c>
      <c r="S847" t="s">
        <v>82</v>
      </c>
    </row>
    <row r="848" spans="1:19" x14ac:dyDescent="0.25">
      <c r="A848">
        <v>44378</v>
      </c>
      <c r="B848" t="s">
        <v>19</v>
      </c>
      <c r="C848">
        <v>8444</v>
      </c>
      <c r="D848">
        <v>92</v>
      </c>
      <c r="E848">
        <v>52</v>
      </c>
      <c r="F848">
        <v>51</v>
      </c>
      <c r="G848">
        <v>49</v>
      </c>
      <c r="H848">
        <v>44</v>
      </c>
      <c r="I848">
        <v>44</v>
      </c>
      <c r="J848">
        <v>53</v>
      </c>
      <c r="K848">
        <v>24</v>
      </c>
      <c r="L848">
        <v>68</v>
      </c>
      <c r="M848">
        <v>65</v>
      </c>
      <c r="N848">
        <v>41</v>
      </c>
      <c r="O848">
        <v>41</v>
      </c>
      <c r="P848">
        <v>21</v>
      </c>
      <c r="Q848">
        <v>71</v>
      </c>
      <c r="R848" t="s">
        <v>37</v>
      </c>
      <c r="S848" t="s">
        <v>76</v>
      </c>
    </row>
    <row r="849" spans="1:19" x14ac:dyDescent="0.25">
      <c r="A849">
        <v>44378</v>
      </c>
      <c r="B849" t="s">
        <v>20</v>
      </c>
      <c r="C849">
        <v>14824</v>
      </c>
      <c r="D849">
        <v>214</v>
      </c>
      <c r="E849">
        <v>141</v>
      </c>
      <c r="F849">
        <v>144</v>
      </c>
      <c r="G849">
        <v>137</v>
      </c>
      <c r="H849">
        <v>132</v>
      </c>
      <c r="I849">
        <v>107</v>
      </c>
      <c r="J849">
        <v>140</v>
      </c>
      <c r="K849">
        <v>88</v>
      </c>
      <c r="L849">
        <v>126</v>
      </c>
      <c r="M849">
        <v>80</v>
      </c>
      <c r="N849">
        <v>115</v>
      </c>
      <c r="O849">
        <v>22</v>
      </c>
      <c r="P849">
        <v>6</v>
      </c>
      <c r="Q849">
        <v>208</v>
      </c>
      <c r="R849" t="s">
        <v>64</v>
      </c>
      <c r="S849" t="s">
        <v>84</v>
      </c>
    </row>
    <row r="850" spans="1:19" x14ac:dyDescent="0.25">
      <c r="A850">
        <v>44378</v>
      </c>
      <c r="B850" t="s">
        <v>21</v>
      </c>
      <c r="C850">
        <v>6047</v>
      </c>
      <c r="D850">
        <v>27</v>
      </c>
      <c r="E850">
        <v>21</v>
      </c>
      <c r="F850">
        <v>21</v>
      </c>
      <c r="G850">
        <v>21</v>
      </c>
      <c r="H850">
        <v>24</v>
      </c>
      <c r="I850">
        <v>19</v>
      </c>
      <c r="J850">
        <v>21</v>
      </c>
      <c r="K850">
        <v>15</v>
      </c>
      <c r="L850">
        <v>12</v>
      </c>
      <c r="M850">
        <v>21</v>
      </c>
      <c r="N850">
        <v>18</v>
      </c>
      <c r="O850">
        <v>19</v>
      </c>
      <c r="P850">
        <v>13</v>
      </c>
      <c r="Q850">
        <v>14</v>
      </c>
      <c r="R850" t="s">
        <v>74</v>
      </c>
      <c r="S850" t="s">
        <v>88</v>
      </c>
    </row>
    <row r="851" spans="1:19" x14ac:dyDescent="0.25">
      <c r="A851">
        <v>44378</v>
      </c>
      <c r="B851" t="s">
        <v>22</v>
      </c>
      <c r="C851">
        <v>4360</v>
      </c>
      <c r="D851">
        <v>30</v>
      </c>
      <c r="E851">
        <v>11</v>
      </c>
      <c r="F851">
        <v>15</v>
      </c>
      <c r="G851">
        <v>16</v>
      </c>
      <c r="H851">
        <v>3</v>
      </c>
      <c r="I851">
        <v>13</v>
      </c>
      <c r="J851">
        <v>13</v>
      </c>
      <c r="K851">
        <v>1</v>
      </c>
      <c r="L851">
        <v>29</v>
      </c>
      <c r="M851">
        <v>6</v>
      </c>
      <c r="N851">
        <v>0</v>
      </c>
      <c r="O851">
        <v>1</v>
      </c>
      <c r="P851">
        <v>0</v>
      </c>
      <c r="Q851">
        <v>30</v>
      </c>
      <c r="R851" t="s">
        <v>42</v>
      </c>
      <c r="S851" t="s">
        <v>76</v>
      </c>
    </row>
    <row r="852" spans="1:19" x14ac:dyDescent="0.25">
      <c r="A852">
        <v>44378</v>
      </c>
      <c r="B852" t="s">
        <v>23</v>
      </c>
      <c r="C852">
        <v>6746</v>
      </c>
      <c r="D852">
        <v>42</v>
      </c>
      <c r="E852">
        <v>21</v>
      </c>
      <c r="F852">
        <v>20</v>
      </c>
      <c r="G852">
        <v>20</v>
      </c>
      <c r="H852">
        <v>15</v>
      </c>
      <c r="I852">
        <v>22</v>
      </c>
      <c r="J852">
        <v>27</v>
      </c>
      <c r="K852">
        <v>10</v>
      </c>
      <c r="L852">
        <v>32</v>
      </c>
      <c r="M852">
        <v>11</v>
      </c>
      <c r="N852">
        <v>12</v>
      </c>
      <c r="O852">
        <v>14</v>
      </c>
      <c r="P852">
        <v>2</v>
      </c>
      <c r="Q852">
        <v>40</v>
      </c>
      <c r="R852" t="s">
        <v>55</v>
      </c>
      <c r="S852" t="s">
        <v>82</v>
      </c>
    </row>
    <row r="853" spans="1:19" x14ac:dyDescent="0.25">
      <c r="A853">
        <v>44378</v>
      </c>
      <c r="B853" t="s">
        <v>24</v>
      </c>
      <c r="C853">
        <v>3863</v>
      </c>
      <c r="D853">
        <v>47</v>
      </c>
      <c r="E853">
        <v>16</v>
      </c>
      <c r="F853">
        <v>19</v>
      </c>
      <c r="G853">
        <v>20</v>
      </c>
      <c r="H853">
        <v>12</v>
      </c>
      <c r="I853">
        <v>11</v>
      </c>
      <c r="J853">
        <v>22</v>
      </c>
      <c r="K853">
        <v>7</v>
      </c>
      <c r="L853">
        <v>40</v>
      </c>
      <c r="M853">
        <v>15</v>
      </c>
      <c r="N853">
        <v>10</v>
      </c>
      <c r="O853">
        <v>12</v>
      </c>
      <c r="P853">
        <v>4</v>
      </c>
      <c r="Q853">
        <v>43</v>
      </c>
      <c r="R853" t="s">
        <v>36</v>
      </c>
      <c r="S853" t="s">
        <v>76</v>
      </c>
    </row>
    <row r="854" spans="1:19" x14ac:dyDescent="0.25">
      <c r="A854">
        <v>44378</v>
      </c>
      <c r="B854" t="s">
        <v>25</v>
      </c>
      <c r="C854">
        <v>3724</v>
      </c>
      <c r="D854">
        <v>49</v>
      </c>
      <c r="E854">
        <v>39</v>
      </c>
      <c r="F854">
        <v>39</v>
      </c>
      <c r="G854">
        <v>39</v>
      </c>
      <c r="H854">
        <v>37</v>
      </c>
      <c r="I854">
        <v>33</v>
      </c>
      <c r="J854">
        <v>42</v>
      </c>
      <c r="K854">
        <v>28</v>
      </c>
      <c r="L854">
        <v>21</v>
      </c>
      <c r="M854">
        <v>18</v>
      </c>
      <c r="N854">
        <v>28</v>
      </c>
      <c r="O854">
        <v>30</v>
      </c>
      <c r="P854">
        <v>11</v>
      </c>
      <c r="Q854">
        <v>38</v>
      </c>
      <c r="R854" t="s">
        <v>62</v>
      </c>
      <c r="S854" t="s">
        <v>84</v>
      </c>
    </row>
    <row r="855" spans="1:19" x14ac:dyDescent="0.25">
      <c r="A855">
        <v>44378</v>
      </c>
      <c r="B855" t="s">
        <v>26</v>
      </c>
      <c r="C855">
        <v>3563</v>
      </c>
      <c r="D855">
        <v>28</v>
      </c>
      <c r="E855">
        <v>26</v>
      </c>
      <c r="F855">
        <v>26</v>
      </c>
      <c r="G855">
        <v>25</v>
      </c>
      <c r="H855">
        <v>24</v>
      </c>
      <c r="I855">
        <v>25</v>
      </c>
      <c r="J855">
        <v>25</v>
      </c>
      <c r="K855">
        <v>23</v>
      </c>
      <c r="L855">
        <v>5</v>
      </c>
      <c r="M855">
        <v>25</v>
      </c>
      <c r="N855">
        <v>21</v>
      </c>
      <c r="O855">
        <v>20</v>
      </c>
      <c r="P855">
        <v>18</v>
      </c>
      <c r="Q855">
        <v>10</v>
      </c>
      <c r="R855" t="s">
        <v>65</v>
      </c>
      <c r="S855" t="s">
        <v>84</v>
      </c>
    </row>
    <row r="856" spans="1:19" x14ac:dyDescent="0.25">
      <c r="A856">
        <v>44378</v>
      </c>
      <c r="B856" t="s">
        <v>27</v>
      </c>
      <c r="C856">
        <v>2824</v>
      </c>
      <c r="D856">
        <v>20</v>
      </c>
      <c r="E856">
        <v>11</v>
      </c>
      <c r="F856">
        <v>10</v>
      </c>
      <c r="G856">
        <v>10</v>
      </c>
      <c r="H856">
        <v>9</v>
      </c>
      <c r="I856">
        <v>13</v>
      </c>
      <c r="J856">
        <v>14</v>
      </c>
      <c r="K856">
        <v>8</v>
      </c>
      <c r="L856">
        <v>12</v>
      </c>
      <c r="M856">
        <v>12</v>
      </c>
      <c r="N856">
        <v>8</v>
      </c>
      <c r="O856">
        <v>8</v>
      </c>
      <c r="P856">
        <v>7</v>
      </c>
      <c r="Q856">
        <v>13</v>
      </c>
      <c r="R856" t="s">
        <v>67</v>
      </c>
      <c r="S856" t="s">
        <v>86</v>
      </c>
    </row>
    <row r="857" spans="1:19" x14ac:dyDescent="0.25">
      <c r="A857">
        <v>44378</v>
      </c>
      <c r="B857" t="s">
        <v>30</v>
      </c>
      <c r="C857">
        <v>3295</v>
      </c>
      <c r="D857">
        <v>12</v>
      </c>
      <c r="E857">
        <v>4</v>
      </c>
      <c r="F857">
        <v>6</v>
      </c>
      <c r="G857">
        <v>7</v>
      </c>
      <c r="H857">
        <v>2</v>
      </c>
      <c r="I857">
        <v>5</v>
      </c>
      <c r="J857">
        <v>5</v>
      </c>
      <c r="K857">
        <v>0</v>
      </c>
      <c r="L857">
        <v>12</v>
      </c>
      <c r="M857">
        <v>0</v>
      </c>
      <c r="N857">
        <v>0</v>
      </c>
      <c r="O857">
        <v>0</v>
      </c>
      <c r="P857">
        <v>0</v>
      </c>
      <c r="Q857">
        <v>12</v>
      </c>
      <c r="R857" t="s">
        <v>56</v>
      </c>
      <c r="S857" t="s">
        <v>82</v>
      </c>
    </row>
    <row r="858" spans="1:19" x14ac:dyDescent="0.25">
      <c r="A858">
        <v>44378</v>
      </c>
      <c r="B858" t="s">
        <v>28</v>
      </c>
      <c r="C858">
        <v>9010</v>
      </c>
      <c r="D858">
        <v>92</v>
      </c>
      <c r="E858">
        <v>42</v>
      </c>
      <c r="F858">
        <v>46</v>
      </c>
      <c r="G858">
        <v>40</v>
      </c>
      <c r="H858">
        <v>32</v>
      </c>
      <c r="I858">
        <v>39</v>
      </c>
      <c r="J858">
        <v>44</v>
      </c>
      <c r="K858">
        <v>16</v>
      </c>
      <c r="L858">
        <v>76</v>
      </c>
      <c r="M858">
        <v>35</v>
      </c>
      <c r="N858">
        <v>13</v>
      </c>
      <c r="O858">
        <v>15</v>
      </c>
      <c r="P858">
        <v>4</v>
      </c>
      <c r="Q858">
        <v>88</v>
      </c>
      <c r="R858" t="s">
        <v>46</v>
      </c>
      <c r="S858" t="s">
        <v>78</v>
      </c>
    </row>
    <row r="859" spans="1:19" x14ac:dyDescent="0.25">
      <c r="A859">
        <v>44378</v>
      </c>
      <c r="B859" t="s">
        <v>29</v>
      </c>
      <c r="C859">
        <v>6385</v>
      </c>
      <c r="D859">
        <v>84</v>
      </c>
      <c r="E859">
        <v>29</v>
      </c>
      <c r="F859">
        <v>30</v>
      </c>
      <c r="G859">
        <v>26</v>
      </c>
      <c r="H859">
        <v>20</v>
      </c>
      <c r="I859">
        <v>40</v>
      </c>
      <c r="J859">
        <v>45</v>
      </c>
      <c r="K859">
        <v>12</v>
      </c>
      <c r="L859">
        <v>72</v>
      </c>
      <c r="M859">
        <v>65</v>
      </c>
      <c r="N859">
        <v>16</v>
      </c>
      <c r="O859">
        <v>13</v>
      </c>
      <c r="P859">
        <v>7</v>
      </c>
      <c r="Q859">
        <v>77</v>
      </c>
      <c r="R859" t="s">
        <v>41</v>
      </c>
      <c r="S859" t="s">
        <v>76</v>
      </c>
    </row>
    <row r="860" spans="1:19" x14ac:dyDescent="0.25">
      <c r="A860">
        <v>44348</v>
      </c>
      <c r="B860" t="s">
        <v>35</v>
      </c>
      <c r="C860">
        <v>7765</v>
      </c>
      <c r="D860">
        <v>92</v>
      </c>
      <c r="E860">
        <v>25</v>
      </c>
      <c r="F860">
        <v>30</v>
      </c>
      <c r="G860">
        <v>32</v>
      </c>
      <c r="H860">
        <v>21</v>
      </c>
      <c r="I860">
        <v>32</v>
      </c>
      <c r="J860">
        <v>36</v>
      </c>
      <c r="K860">
        <v>12</v>
      </c>
      <c r="L860">
        <v>80</v>
      </c>
      <c r="M860">
        <v>18</v>
      </c>
      <c r="N860">
        <v>6</v>
      </c>
      <c r="O860">
        <v>5</v>
      </c>
      <c r="P860">
        <v>3</v>
      </c>
      <c r="Q860">
        <v>89</v>
      </c>
      <c r="R860" t="s">
        <v>213</v>
      </c>
      <c r="S860" t="s">
        <v>86</v>
      </c>
    </row>
    <row r="861" spans="1:19" x14ac:dyDescent="0.25">
      <c r="A861">
        <v>44348</v>
      </c>
      <c r="B861" t="s">
        <v>34</v>
      </c>
      <c r="C861">
        <v>9278</v>
      </c>
      <c r="D861">
        <v>57</v>
      </c>
      <c r="E861">
        <v>34</v>
      </c>
      <c r="F861">
        <v>26</v>
      </c>
      <c r="G861">
        <v>34</v>
      </c>
      <c r="H861">
        <v>16</v>
      </c>
      <c r="I861">
        <v>28</v>
      </c>
      <c r="J861">
        <v>30</v>
      </c>
      <c r="K861">
        <v>6</v>
      </c>
      <c r="L861">
        <v>51</v>
      </c>
      <c r="M861">
        <v>41</v>
      </c>
      <c r="N861">
        <v>6</v>
      </c>
      <c r="O861">
        <v>6</v>
      </c>
      <c r="P861">
        <v>2</v>
      </c>
      <c r="Q861">
        <v>55</v>
      </c>
      <c r="R861" t="s">
        <v>214</v>
      </c>
      <c r="S861" t="s">
        <v>76</v>
      </c>
    </row>
    <row r="862" spans="1:19" x14ac:dyDescent="0.25">
      <c r="A862">
        <v>44348</v>
      </c>
      <c r="B862" t="s">
        <v>2</v>
      </c>
      <c r="C862">
        <v>6705</v>
      </c>
      <c r="D862">
        <v>58</v>
      </c>
      <c r="E862">
        <v>26</v>
      </c>
      <c r="F862">
        <v>29</v>
      </c>
      <c r="G862">
        <v>28</v>
      </c>
      <c r="H862">
        <v>9</v>
      </c>
      <c r="I862">
        <v>28</v>
      </c>
      <c r="J862">
        <v>29</v>
      </c>
      <c r="K862">
        <v>5</v>
      </c>
      <c r="L862">
        <v>53</v>
      </c>
      <c r="M862">
        <v>15</v>
      </c>
      <c r="N862">
        <v>6</v>
      </c>
      <c r="O862">
        <v>4</v>
      </c>
      <c r="P862">
        <v>1</v>
      </c>
      <c r="Q862">
        <v>57</v>
      </c>
      <c r="R862" t="s">
        <v>71</v>
      </c>
      <c r="S862" t="s">
        <v>88</v>
      </c>
    </row>
    <row r="863" spans="1:19" x14ac:dyDescent="0.25">
      <c r="A863">
        <v>44348</v>
      </c>
      <c r="B863" t="s">
        <v>33</v>
      </c>
      <c r="C863">
        <v>9607</v>
      </c>
      <c r="D863">
        <v>148</v>
      </c>
      <c r="E863">
        <v>132</v>
      </c>
      <c r="F863">
        <v>136</v>
      </c>
      <c r="G863">
        <v>109</v>
      </c>
      <c r="H863">
        <v>133</v>
      </c>
      <c r="I863">
        <v>80</v>
      </c>
      <c r="J863">
        <v>137</v>
      </c>
      <c r="K863">
        <v>58</v>
      </c>
      <c r="L863">
        <v>90</v>
      </c>
      <c r="M863">
        <v>125</v>
      </c>
      <c r="N863">
        <v>124</v>
      </c>
      <c r="O863">
        <v>127</v>
      </c>
      <c r="P863">
        <v>48</v>
      </c>
      <c r="Q863">
        <v>100</v>
      </c>
      <c r="R863" t="s">
        <v>50</v>
      </c>
      <c r="S863" t="s">
        <v>80</v>
      </c>
    </row>
    <row r="864" spans="1:19" x14ac:dyDescent="0.25">
      <c r="A864">
        <v>44348</v>
      </c>
      <c r="B864" t="s">
        <v>3</v>
      </c>
      <c r="C864">
        <v>8088</v>
      </c>
      <c r="D864">
        <v>27</v>
      </c>
      <c r="E864">
        <v>17</v>
      </c>
      <c r="F864">
        <v>14</v>
      </c>
      <c r="G864">
        <v>15</v>
      </c>
      <c r="H864">
        <v>16</v>
      </c>
      <c r="I864">
        <v>14</v>
      </c>
      <c r="J864">
        <v>15</v>
      </c>
      <c r="K864">
        <v>11</v>
      </c>
      <c r="L864">
        <v>16</v>
      </c>
      <c r="M864">
        <v>19</v>
      </c>
      <c r="N864">
        <v>15</v>
      </c>
      <c r="O864">
        <v>14</v>
      </c>
      <c r="P864">
        <v>10</v>
      </c>
      <c r="Q864">
        <v>17</v>
      </c>
      <c r="R864" t="s">
        <v>207</v>
      </c>
      <c r="S864" t="s">
        <v>88</v>
      </c>
    </row>
    <row r="865" spans="1:19" x14ac:dyDescent="0.25">
      <c r="A865">
        <v>44348</v>
      </c>
      <c r="B865" t="s">
        <v>4</v>
      </c>
      <c r="C865">
        <v>15506</v>
      </c>
      <c r="D865">
        <v>209</v>
      </c>
      <c r="E865">
        <v>65</v>
      </c>
      <c r="F865">
        <v>64</v>
      </c>
      <c r="G865">
        <v>59</v>
      </c>
      <c r="H865">
        <v>41</v>
      </c>
      <c r="I865">
        <v>94</v>
      </c>
      <c r="J865">
        <v>95</v>
      </c>
      <c r="K865">
        <v>14</v>
      </c>
      <c r="L865">
        <v>195</v>
      </c>
      <c r="M865">
        <v>69</v>
      </c>
      <c r="N865">
        <v>7</v>
      </c>
      <c r="O865">
        <v>10</v>
      </c>
      <c r="P865">
        <v>2</v>
      </c>
      <c r="Q865">
        <v>207</v>
      </c>
      <c r="R865" t="s">
        <v>53</v>
      </c>
      <c r="S865" t="s">
        <v>82</v>
      </c>
    </row>
    <row r="866" spans="1:19" x14ac:dyDescent="0.25">
      <c r="A866">
        <v>44348</v>
      </c>
      <c r="B866" t="s">
        <v>5</v>
      </c>
      <c r="C866">
        <v>11586</v>
      </c>
      <c r="D866">
        <v>144</v>
      </c>
      <c r="E866">
        <v>86</v>
      </c>
      <c r="F866">
        <v>78</v>
      </c>
      <c r="G866">
        <v>71</v>
      </c>
      <c r="H866">
        <v>60</v>
      </c>
      <c r="I866">
        <v>69</v>
      </c>
      <c r="J866">
        <v>83</v>
      </c>
      <c r="K866">
        <v>39</v>
      </c>
      <c r="L866">
        <v>105</v>
      </c>
      <c r="M866">
        <v>116</v>
      </c>
      <c r="N866">
        <v>52</v>
      </c>
      <c r="O866">
        <v>62</v>
      </c>
      <c r="P866">
        <v>28</v>
      </c>
      <c r="Q866">
        <v>116</v>
      </c>
      <c r="R866" t="s">
        <v>51</v>
      </c>
      <c r="S866" t="s">
        <v>80</v>
      </c>
    </row>
    <row r="867" spans="1:19" x14ac:dyDescent="0.25">
      <c r="A867">
        <v>44348</v>
      </c>
      <c r="B867" t="s">
        <v>32</v>
      </c>
      <c r="C867">
        <v>9870</v>
      </c>
      <c r="D867">
        <v>106</v>
      </c>
      <c r="E867">
        <v>36</v>
      </c>
      <c r="F867">
        <v>38</v>
      </c>
      <c r="G867">
        <v>40</v>
      </c>
      <c r="H867">
        <v>15</v>
      </c>
      <c r="I867">
        <v>34</v>
      </c>
      <c r="J867">
        <v>31</v>
      </c>
      <c r="K867">
        <v>6</v>
      </c>
      <c r="L867">
        <v>100</v>
      </c>
      <c r="M867">
        <v>29</v>
      </c>
      <c r="N867">
        <v>6</v>
      </c>
      <c r="O867">
        <v>1</v>
      </c>
      <c r="P867">
        <v>0</v>
      </c>
      <c r="Q867">
        <v>106</v>
      </c>
      <c r="R867" t="s">
        <v>204</v>
      </c>
      <c r="S867" t="s">
        <v>82</v>
      </c>
    </row>
    <row r="868" spans="1:19" x14ac:dyDescent="0.25">
      <c r="A868">
        <v>44348</v>
      </c>
      <c r="B868" t="s">
        <v>6</v>
      </c>
      <c r="C868">
        <v>2005</v>
      </c>
      <c r="D868">
        <v>32</v>
      </c>
      <c r="E868">
        <v>21</v>
      </c>
      <c r="F868">
        <v>21</v>
      </c>
      <c r="G868">
        <v>20</v>
      </c>
      <c r="H868">
        <v>20</v>
      </c>
      <c r="I868">
        <v>20</v>
      </c>
      <c r="J868">
        <v>27</v>
      </c>
      <c r="K868">
        <v>16</v>
      </c>
      <c r="L868">
        <v>16</v>
      </c>
      <c r="M868">
        <v>18</v>
      </c>
      <c r="N868">
        <v>22</v>
      </c>
      <c r="O868">
        <v>26</v>
      </c>
      <c r="P868">
        <v>12</v>
      </c>
      <c r="Q868">
        <v>20</v>
      </c>
      <c r="R868" t="s">
        <v>61</v>
      </c>
      <c r="S868" t="s">
        <v>84</v>
      </c>
    </row>
    <row r="869" spans="1:19" x14ac:dyDescent="0.25">
      <c r="A869">
        <v>44348</v>
      </c>
      <c r="B869" t="s">
        <v>7</v>
      </c>
      <c r="C869">
        <v>16118</v>
      </c>
      <c r="D869">
        <v>175</v>
      </c>
      <c r="E869">
        <v>102</v>
      </c>
      <c r="F869">
        <v>156</v>
      </c>
      <c r="G869">
        <v>69</v>
      </c>
      <c r="H869">
        <v>93</v>
      </c>
      <c r="I869">
        <v>78</v>
      </c>
      <c r="J869">
        <v>78</v>
      </c>
      <c r="K869">
        <v>29</v>
      </c>
      <c r="L869">
        <v>146</v>
      </c>
      <c r="M869">
        <v>132</v>
      </c>
      <c r="N869">
        <v>92</v>
      </c>
      <c r="O869">
        <v>93</v>
      </c>
      <c r="P869">
        <v>24</v>
      </c>
      <c r="Q869">
        <v>151</v>
      </c>
      <c r="R869" t="s">
        <v>75</v>
      </c>
      <c r="S869" t="s">
        <v>88</v>
      </c>
    </row>
    <row r="870" spans="1:19" x14ac:dyDescent="0.25">
      <c r="A870">
        <v>44348</v>
      </c>
      <c r="B870" t="s">
        <v>8</v>
      </c>
      <c r="C870">
        <v>7341</v>
      </c>
      <c r="D870">
        <v>82</v>
      </c>
      <c r="E870">
        <v>63</v>
      </c>
      <c r="F870">
        <v>64</v>
      </c>
      <c r="G870">
        <v>52</v>
      </c>
      <c r="H870">
        <v>57</v>
      </c>
      <c r="I870">
        <v>37</v>
      </c>
      <c r="J870">
        <v>43</v>
      </c>
      <c r="K870">
        <v>21</v>
      </c>
      <c r="L870">
        <v>61</v>
      </c>
      <c r="M870">
        <v>66</v>
      </c>
      <c r="N870">
        <v>10</v>
      </c>
      <c r="O870">
        <v>11</v>
      </c>
      <c r="P870">
        <v>3</v>
      </c>
      <c r="Q870">
        <v>79</v>
      </c>
      <c r="R870" t="s">
        <v>73</v>
      </c>
      <c r="S870" t="s">
        <v>88</v>
      </c>
    </row>
    <row r="871" spans="1:19" x14ac:dyDescent="0.25">
      <c r="A871">
        <v>44348</v>
      </c>
      <c r="B871" t="s">
        <v>9</v>
      </c>
      <c r="C871">
        <v>6965</v>
      </c>
      <c r="D871">
        <v>53</v>
      </c>
      <c r="E871">
        <v>20</v>
      </c>
      <c r="F871">
        <v>9</v>
      </c>
      <c r="G871">
        <v>15</v>
      </c>
      <c r="H871">
        <v>9</v>
      </c>
      <c r="I871">
        <v>14</v>
      </c>
      <c r="J871">
        <v>23</v>
      </c>
      <c r="K871">
        <v>4</v>
      </c>
      <c r="L871">
        <v>49</v>
      </c>
      <c r="M871">
        <v>20</v>
      </c>
      <c r="N871">
        <v>6</v>
      </c>
      <c r="O871">
        <v>4</v>
      </c>
      <c r="P871">
        <v>2</v>
      </c>
      <c r="Q871">
        <v>51</v>
      </c>
      <c r="R871" t="s">
        <v>48</v>
      </c>
      <c r="S871" t="s">
        <v>78</v>
      </c>
    </row>
    <row r="872" spans="1:19" x14ac:dyDescent="0.25">
      <c r="A872">
        <v>44348</v>
      </c>
      <c r="B872" t="s">
        <v>10</v>
      </c>
      <c r="C872">
        <v>6170</v>
      </c>
      <c r="D872">
        <v>80</v>
      </c>
      <c r="E872">
        <v>19</v>
      </c>
      <c r="F872">
        <v>13</v>
      </c>
      <c r="G872">
        <v>10</v>
      </c>
      <c r="H872">
        <v>5</v>
      </c>
      <c r="I872">
        <v>21</v>
      </c>
      <c r="J872">
        <v>24</v>
      </c>
      <c r="K872">
        <v>4</v>
      </c>
      <c r="L872">
        <v>76</v>
      </c>
      <c r="M872">
        <v>11</v>
      </c>
      <c r="N872">
        <v>2</v>
      </c>
      <c r="O872">
        <v>3</v>
      </c>
      <c r="P872">
        <v>0</v>
      </c>
      <c r="Q872">
        <v>80</v>
      </c>
      <c r="R872" t="s">
        <v>69</v>
      </c>
      <c r="S872" t="s">
        <v>86</v>
      </c>
    </row>
    <row r="873" spans="1:19" x14ac:dyDescent="0.25">
      <c r="A873">
        <v>44348</v>
      </c>
      <c r="B873" t="s">
        <v>11</v>
      </c>
      <c r="C873">
        <v>4833</v>
      </c>
      <c r="D873">
        <v>46</v>
      </c>
      <c r="E873">
        <v>11</v>
      </c>
      <c r="F873">
        <v>13</v>
      </c>
      <c r="G873">
        <v>17</v>
      </c>
      <c r="H873">
        <v>6</v>
      </c>
      <c r="I873">
        <v>24</v>
      </c>
      <c r="J873">
        <v>21</v>
      </c>
      <c r="K873">
        <v>5</v>
      </c>
      <c r="L873">
        <v>41</v>
      </c>
      <c r="M873">
        <v>36</v>
      </c>
      <c r="N873">
        <v>1</v>
      </c>
      <c r="O873">
        <v>2</v>
      </c>
      <c r="P873">
        <v>1</v>
      </c>
      <c r="Q873">
        <v>45</v>
      </c>
      <c r="R873" t="s">
        <v>58</v>
      </c>
      <c r="S873" t="s">
        <v>82</v>
      </c>
    </row>
    <row r="874" spans="1:19" x14ac:dyDescent="0.25">
      <c r="A874">
        <v>44348</v>
      </c>
      <c r="B874" t="s">
        <v>12</v>
      </c>
      <c r="C874">
        <v>14800</v>
      </c>
      <c r="D874">
        <v>178</v>
      </c>
      <c r="E874">
        <v>98</v>
      </c>
      <c r="F874">
        <v>88</v>
      </c>
      <c r="G874">
        <v>89</v>
      </c>
      <c r="H874">
        <v>73</v>
      </c>
      <c r="I874">
        <v>99</v>
      </c>
      <c r="J874">
        <v>108</v>
      </c>
      <c r="K874">
        <v>48</v>
      </c>
      <c r="L874">
        <v>130</v>
      </c>
      <c r="M874">
        <v>92</v>
      </c>
      <c r="N874">
        <v>48</v>
      </c>
      <c r="O874">
        <v>46</v>
      </c>
      <c r="P874">
        <v>15</v>
      </c>
      <c r="Q874">
        <v>163</v>
      </c>
      <c r="R874" t="s">
        <v>66</v>
      </c>
      <c r="S874" t="s">
        <v>86</v>
      </c>
    </row>
    <row r="875" spans="1:19" x14ac:dyDescent="0.25">
      <c r="A875">
        <v>44348</v>
      </c>
      <c r="B875" t="s">
        <v>31</v>
      </c>
      <c r="C875">
        <v>7639</v>
      </c>
      <c r="D875">
        <v>49</v>
      </c>
      <c r="E875">
        <v>26</v>
      </c>
      <c r="F875">
        <v>27</v>
      </c>
      <c r="G875">
        <v>25</v>
      </c>
      <c r="H875">
        <v>15</v>
      </c>
      <c r="I875">
        <v>27</v>
      </c>
      <c r="J875">
        <v>29</v>
      </c>
      <c r="K875">
        <v>8</v>
      </c>
      <c r="L875">
        <v>41</v>
      </c>
      <c r="M875">
        <v>41</v>
      </c>
      <c r="N875">
        <v>8</v>
      </c>
      <c r="O875">
        <v>15</v>
      </c>
      <c r="P875">
        <v>3</v>
      </c>
      <c r="Q875">
        <v>46</v>
      </c>
      <c r="R875" t="s">
        <v>49</v>
      </c>
      <c r="S875" t="s">
        <v>78</v>
      </c>
    </row>
    <row r="876" spans="1:19" x14ac:dyDescent="0.25">
      <c r="A876">
        <v>44348</v>
      </c>
      <c r="B876" t="s">
        <v>13</v>
      </c>
      <c r="C876">
        <v>6229</v>
      </c>
      <c r="D876">
        <v>81</v>
      </c>
      <c r="E876">
        <v>41</v>
      </c>
      <c r="F876">
        <v>47</v>
      </c>
      <c r="G876">
        <v>42</v>
      </c>
      <c r="H876">
        <v>36</v>
      </c>
      <c r="I876">
        <v>44</v>
      </c>
      <c r="J876">
        <v>44</v>
      </c>
      <c r="K876">
        <v>23</v>
      </c>
      <c r="L876">
        <v>58</v>
      </c>
      <c r="M876">
        <v>57</v>
      </c>
      <c r="N876">
        <v>32</v>
      </c>
      <c r="O876">
        <v>33</v>
      </c>
      <c r="P876">
        <v>18</v>
      </c>
      <c r="Q876">
        <v>63</v>
      </c>
      <c r="R876" t="s">
        <v>60</v>
      </c>
      <c r="S876" t="s">
        <v>84</v>
      </c>
    </row>
    <row r="877" spans="1:19" x14ac:dyDescent="0.25">
      <c r="A877">
        <v>44348</v>
      </c>
      <c r="B877" t="s">
        <v>14</v>
      </c>
      <c r="C877">
        <v>5935</v>
      </c>
      <c r="D877">
        <v>83</v>
      </c>
      <c r="E877">
        <v>61</v>
      </c>
      <c r="F877">
        <v>67</v>
      </c>
      <c r="G877">
        <v>68</v>
      </c>
      <c r="H877">
        <v>46</v>
      </c>
      <c r="I877">
        <v>54</v>
      </c>
      <c r="J877">
        <v>55</v>
      </c>
      <c r="K877">
        <v>26</v>
      </c>
      <c r="L877">
        <v>57</v>
      </c>
      <c r="M877">
        <v>64</v>
      </c>
      <c r="N877">
        <v>32</v>
      </c>
      <c r="O877">
        <v>45</v>
      </c>
      <c r="P877">
        <v>16</v>
      </c>
      <c r="Q877">
        <v>67</v>
      </c>
      <c r="R877" t="s">
        <v>63</v>
      </c>
      <c r="S877" t="s">
        <v>84</v>
      </c>
    </row>
    <row r="878" spans="1:19" x14ac:dyDescent="0.25">
      <c r="A878">
        <v>44348</v>
      </c>
      <c r="B878" t="s">
        <v>15</v>
      </c>
      <c r="C878">
        <v>6568</v>
      </c>
      <c r="D878">
        <v>45</v>
      </c>
      <c r="E878">
        <v>27</v>
      </c>
      <c r="F878">
        <v>30</v>
      </c>
      <c r="G878">
        <v>39</v>
      </c>
      <c r="H878">
        <v>24</v>
      </c>
      <c r="I878">
        <v>22</v>
      </c>
      <c r="J878">
        <v>29</v>
      </c>
      <c r="K878">
        <v>17</v>
      </c>
      <c r="L878">
        <v>28</v>
      </c>
      <c r="M878">
        <v>40</v>
      </c>
      <c r="N878">
        <v>16</v>
      </c>
      <c r="O878">
        <v>19</v>
      </c>
      <c r="P878">
        <v>10</v>
      </c>
      <c r="Q878">
        <v>35</v>
      </c>
      <c r="R878" t="s">
        <v>40</v>
      </c>
      <c r="S878" t="s">
        <v>76</v>
      </c>
    </row>
    <row r="879" spans="1:19" x14ac:dyDescent="0.25">
      <c r="A879">
        <v>44348</v>
      </c>
      <c r="B879" t="s">
        <v>16</v>
      </c>
      <c r="C879">
        <v>13403</v>
      </c>
      <c r="D879">
        <v>201</v>
      </c>
      <c r="E879">
        <v>102</v>
      </c>
      <c r="F879">
        <v>93</v>
      </c>
      <c r="G879">
        <v>80</v>
      </c>
      <c r="H879">
        <v>62</v>
      </c>
      <c r="I879">
        <v>89</v>
      </c>
      <c r="J879">
        <v>99</v>
      </c>
      <c r="K879">
        <v>31</v>
      </c>
      <c r="L879">
        <v>170</v>
      </c>
      <c r="M879">
        <v>93</v>
      </c>
      <c r="N879">
        <v>25</v>
      </c>
      <c r="O879">
        <v>27</v>
      </c>
      <c r="P879">
        <v>2</v>
      </c>
      <c r="Q879">
        <v>199</v>
      </c>
      <c r="R879" t="s">
        <v>47</v>
      </c>
      <c r="S879" t="s">
        <v>78</v>
      </c>
    </row>
    <row r="880" spans="1:19" x14ac:dyDescent="0.25">
      <c r="A880">
        <v>44348</v>
      </c>
      <c r="B880" t="s">
        <v>17</v>
      </c>
      <c r="C880">
        <v>9920</v>
      </c>
      <c r="D880">
        <v>132</v>
      </c>
      <c r="E880">
        <v>49</v>
      </c>
      <c r="F880">
        <v>45</v>
      </c>
      <c r="G880">
        <v>48</v>
      </c>
      <c r="H880">
        <v>49</v>
      </c>
      <c r="I880">
        <v>54</v>
      </c>
      <c r="J880">
        <v>61</v>
      </c>
      <c r="K880">
        <v>15</v>
      </c>
      <c r="L880">
        <v>117</v>
      </c>
      <c r="M880">
        <v>76</v>
      </c>
      <c r="N880">
        <v>28</v>
      </c>
      <c r="O880">
        <v>24</v>
      </c>
      <c r="P880">
        <v>7</v>
      </c>
      <c r="Q880">
        <v>125</v>
      </c>
      <c r="R880" t="s">
        <v>70</v>
      </c>
      <c r="S880" t="s">
        <v>86</v>
      </c>
    </row>
    <row r="881" spans="1:19" x14ac:dyDescent="0.25">
      <c r="A881">
        <v>44348</v>
      </c>
      <c r="B881" t="s">
        <v>18</v>
      </c>
      <c r="C881">
        <v>8004</v>
      </c>
      <c r="D881">
        <v>105</v>
      </c>
      <c r="E881">
        <v>47</v>
      </c>
      <c r="F881">
        <v>52</v>
      </c>
      <c r="G881">
        <v>50</v>
      </c>
      <c r="H881">
        <v>32</v>
      </c>
      <c r="I881">
        <v>42</v>
      </c>
      <c r="J881">
        <v>47</v>
      </c>
      <c r="K881">
        <v>20</v>
      </c>
      <c r="L881">
        <v>85</v>
      </c>
      <c r="M881">
        <v>16</v>
      </c>
      <c r="N881">
        <v>15</v>
      </c>
      <c r="O881">
        <v>17</v>
      </c>
      <c r="P881">
        <v>2</v>
      </c>
      <c r="Q881">
        <v>103</v>
      </c>
      <c r="R881" t="s">
        <v>57</v>
      </c>
      <c r="S881" t="s">
        <v>82</v>
      </c>
    </row>
    <row r="882" spans="1:19" x14ac:dyDescent="0.25">
      <c r="A882">
        <v>44348</v>
      </c>
      <c r="B882" t="s">
        <v>19</v>
      </c>
      <c r="C882">
        <v>8417</v>
      </c>
      <c r="D882">
        <v>95</v>
      </c>
      <c r="E882">
        <v>55</v>
      </c>
      <c r="F882">
        <v>53</v>
      </c>
      <c r="G882">
        <v>48</v>
      </c>
      <c r="H882">
        <v>44</v>
      </c>
      <c r="I882">
        <v>44</v>
      </c>
      <c r="J882">
        <v>52</v>
      </c>
      <c r="K882">
        <v>22</v>
      </c>
      <c r="L882">
        <v>73</v>
      </c>
      <c r="M882">
        <v>67</v>
      </c>
      <c r="N882">
        <v>40</v>
      </c>
      <c r="O882">
        <v>42</v>
      </c>
      <c r="P882">
        <v>20</v>
      </c>
      <c r="Q882">
        <v>75</v>
      </c>
      <c r="R882" t="s">
        <v>37</v>
      </c>
      <c r="S882" t="s">
        <v>76</v>
      </c>
    </row>
    <row r="883" spans="1:19" x14ac:dyDescent="0.25">
      <c r="A883">
        <v>44348</v>
      </c>
      <c r="B883" t="s">
        <v>20</v>
      </c>
      <c r="C883">
        <v>14825</v>
      </c>
      <c r="D883">
        <v>214</v>
      </c>
      <c r="E883">
        <v>141</v>
      </c>
      <c r="F883">
        <v>143</v>
      </c>
      <c r="G883">
        <v>136</v>
      </c>
      <c r="H883">
        <v>130</v>
      </c>
      <c r="I883">
        <v>102</v>
      </c>
      <c r="J883">
        <v>139</v>
      </c>
      <c r="K883">
        <v>80</v>
      </c>
      <c r="L883">
        <v>134</v>
      </c>
      <c r="M883">
        <v>83</v>
      </c>
      <c r="N883">
        <v>113</v>
      </c>
      <c r="O883">
        <v>22</v>
      </c>
      <c r="P883">
        <v>6</v>
      </c>
      <c r="Q883">
        <v>208</v>
      </c>
      <c r="R883" t="s">
        <v>64</v>
      </c>
      <c r="S883" t="s">
        <v>84</v>
      </c>
    </row>
    <row r="884" spans="1:19" x14ac:dyDescent="0.25">
      <c r="A884">
        <v>44348</v>
      </c>
      <c r="B884" t="s">
        <v>21</v>
      </c>
      <c r="C884">
        <v>6040</v>
      </c>
      <c r="D884">
        <v>27</v>
      </c>
      <c r="E884">
        <v>19</v>
      </c>
      <c r="F884">
        <v>19</v>
      </c>
      <c r="G884">
        <v>21</v>
      </c>
      <c r="H884">
        <v>22</v>
      </c>
      <c r="I884">
        <v>18</v>
      </c>
      <c r="J884">
        <v>20</v>
      </c>
      <c r="K884">
        <v>12</v>
      </c>
      <c r="L884">
        <v>15</v>
      </c>
      <c r="M884">
        <v>20</v>
      </c>
      <c r="N884">
        <v>16</v>
      </c>
      <c r="O884">
        <v>17</v>
      </c>
      <c r="P884">
        <v>9</v>
      </c>
      <c r="Q884">
        <v>18</v>
      </c>
      <c r="R884" t="s">
        <v>74</v>
      </c>
      <c r="S884" t="s">
        <v>88</v>
      </c>
    </row>
    <row r="885" spans="1:19" x14ac:dyDescent="0.25">
      <c r="A885">
        <v>44348</v>
      </c>
      <c r="B885" t="s">
        <v>22</v>
      </c>
      <c r="C885">
        <v>4356</v>
      </c>
      <c r="D885">
        <v>30</v>
      </c>
      <c r="E885">
        <v>11</v>
      </c>
      <c r="F885">
        <v>15</v>
      </c>
      <c r="G885">
        <v>15</v>
      </c>
      <c r="H885">
        <v>3</v>
      </c>
      <c r="I885">
        <v>12</v>
      </c>
      <c r="J885">
        <v>13</v>
      </c>
      <c r="K885">
        <v>1</v>
      </c>
      <c r="L885">
        <v>29</v>
      </c>
      <c r="M885">
        <v>6</v>
      </c>
      <c r="N885">
        <v>0</v>
      </c>
      <c r="O885">
        <v>1</v>
      </c>
      <c r="P885">
        <v>0</v>
      </c>
      <c r="Q885">
        <v>30</v>
      </c>
      <c r="R885" t="s">
        <v>42</v>
      </c>
      <c r="S885" t="s">
        <v>76</v>
      </c>
    </row>
    <row r="886" spans="1:19" x14ac:dyDescent="0.25">
      <c r="A886">
        <v>44348</v>
      </c>
      <c r="B886" t="s">
        <v>23</v>
      </c>
      <c r="C886">
        <v>6697</v>
      </c>
      <c r="D886">
        <v>42</v>
      </c>
      <c r="E886">
        <v>21</v>
      </c>
      <c r="F886">
        <v>20</v>
      </c>
      <c r="G886">
        <v>21</v>
      </c>
      <c r="H886">
        <v>15</v>
      </c>
      <c r="I886">
        <v>23</v>
      </c>
      <c r="J886">
        <v>28</v>
      </c>
      <c r="K886">
        <v>11</v>
      </c>
      <c r="L886">
        <v>31</v>
      </c>
      <c r="M886">
        <v>10</v>
      </c>
      <c r="N886">
        <v>13</v>
      </c>
      <c r="O886">
        <v>14</v>
      </c>
      <c r="P886">
        <v>2</v>
      </c>
      <c r="Q886">
        <v>40</v>
      </c>
      <c r="R886" t="s">
        <v>55</v>
      </c>
      <c r="S886" t="s">
        <v>82</v>
      </c>
    </row>
    <row r="887" spans="1:19" x14ac:dyDescent="0.25">
      <c r="A887">
        <v>44348</v>
      </c>
      <c r="B887" t="s">
        <v>24</v>
      </c>
      <c r="C887">
        <v>3865</v>
      </c>
      <c r="D887">
        <v>46</v>
      </c>
      <c r="E887">
        <v>18</v>
      </c>
      <c r="F887">
        <v>21</v>
      </c>
      <c r="G887">
        <v>22</v>
      </c>
      <c r="H887">
        <v>12</v>
      </c>
      <c r="I887">
        <v>11</v>
      </c>
      <c r="J887">
        <v>20</v>
      </c>
      <c r="K887">
        <v>7</v>
      </c>
      <c r="L887">
        <v>39</v>
      </c>
      <c r="M887">
        <v>15</v>
      </c>
      <c r="N887">
        <v>10</v>
      </c>
      <c r="O887">
        <v>13</v>
      </c>
      <c r="P887">
        <v>5</v>
      </c>
      <c r="Q887">
        <v>41</v>
      </c>
      <c r="R887" t="s">
        <v>36</v>
      </c>
      <c r="S887" t="s">
        <v>76</v>
      </c>
    </row>
    <row r="888" spans="1:19" x14ac:dyDescent="0.25">
      <c r="A888">
        <v>44348</v>
      </c>
      <c r="B888" t="s">
        <v>25</v>
      </c>
      <c r="C888">
        <v>3726</v>
      </c>
      <c r="D888">
        <v>50</v>
      </c>
      <c r="E888">
        <v>37</v>
      </c>
      <c r="F888">
        <v>37</v>
      </c>
      <c r="G888">
        <v>37</v>
      </c>
      <c r="H888">
        <v>34</v>
      </c>
      <c r="I888">
        <v>33</v>
      </c>
      <c r="J888">
        <v>41</v>
      </c>
      <c r="K888">
        <v>27</v>
      </c>
      <c r="L888">
        <v>23</v>
      </c>
      <c r="M888">
        <v>18</v>
      </c>
      <c r="N888">
        <v>28</v>
      </c>
      <c r="O888">
        <v>29</v>
      </c>
      <c r="P888">
        <v>10</v>
      </c>
      <c r="Q888">
        <v>40</v>
      </c>
      <c r="R888" t="s">
        <v>62</v>
      </c>
      <c r="S888" t="s">
        <v>84</v>
      </c>
    </row>
    <row r="889" spans="1:19" x14ac:dyDescent="0.25">
      <c r="A889">
        <v>44348</v>
      </c>
      <c r="B889" t="s">
        <v>26</v>
      </c>
      <c r="C889">
        <v>3574</v>
      </c>
      <c r="D889">
        <v>27</v>
      </c>
      <c r="E889">
        <v>26</v>
      </c>
      <c r="F889">
        <v>26</v>
      </c>
      <c r="G889">
        <v>25</v>
      </c>
      <c r="H889">
        <v>25</v>
      </c>
      <c r="I889">
        <v>25</v>
      </c>
      <c r="J889">
        <v>25</v>
      </c>
      <c r="K889">
        <v>24</v>
      </c>
      <c r="L889">
        <v>3</v>
      </c>
      <c r="M889">
        <v>26</v>
      </c>
      <c r="N889">
        <v>22</v>
      </c>
      <c r="O889">
        <v>21</v>
      </c>
      <c r="P889">
        <v>20</v>
      </c>
      <c r="Q889">
        <v>7</v>
      </c>
      <c r="R889" t="s">
        <v>65</v>
      </c>
      <c r="S889" t="s">
        <v>84</v>
      </c>
    </row>
    <row r="890" spans="1:19" x14ac:dyDescent="0.25">
      <c r="A890">
        <v>44348</v>
      </c>
      <c r="B890" t="s">
        <v>27</v>
      </c>
      <c r="C890">
        <v>2794</v>
      </c>
      <c r="D890">
        <v>20</v>
      </c>
      <c r="E890">
        <v>11</v>
      </c>
      <c r="F890">
        <v>7</v>
      </c>
      <c r="G890">
        <v>7</v>
      </c>
      <c r="H890">
        <v>6</v>
      </c>
      <c r="I890">
        <v>11</v>
      </c>
      <c r="J890">
        <v>12</v>
      </c>
      <c r="K890">
        <v>5</v>
      </c>
      <c r="L890">
        <v>15</v>
      </c>
      <c r="M890">
        <v>11</v>
      </c>
      <c r="N890">
        <v>6</v>
      </c>
      <c r="O890">
        <v>6</v>
      </c>
      <c r="P890">
        <v>5</v>
      </c>
      <c r="Q890">
        <v>15</v>
      </c>
      <c r="R890" t="s">
        <v>67</v>
      </c>
      <c r="S890" t="s">
        <v>86</v>
      </c>
    </row>
    <row r="891" spans="1:19" x14ac:dyDescent="0.25">
      <c r="A891">
        <v>44348</v>
      </c>
      <c r="B891" t="s">
        <v>30</v>
      </c>
      <c r="C891">
        <v>3276</v>
      </c>
      <c r="D891">
        <v>12</v>
      </c>
      <c r="E891">
        <v>6</v>
      </c>
      <c r="F891">
        <v>7</v>
      </c>
      <c r="G891">
        <v>6</v>
      </c>
      <c r="H891">
        <v>5</v>
      </c>
      <c r="I891">
        <v>5</v>
      </c>
      <c r="J891">
        <v>5</v>
      </c>
      <c r="K891">
        <v>1</v>
      </c>
      <c r="L891">
        <v>11</v>
      </c>
      <c r="M891">
        <v>3</v>
      </c>
      <c r="N891">
        <v>7</v>
      </c>
      <c r="O891">
        <v>7</v>
      </c>
      <c r="P891">
        <v>1</v>
      </c>
      <c r="Q891">
        <v>11</v>
      </c>
      <c r="R891" t="s">
        <v>56</v>
      </c>
      <c r="S891" t="s">
        <v>82</v>
      </c>
    </row>
    <row r="892" spans="1:19" x14ac:dyDescent="0.25">
      <c r="A892">
        <v>44348</v>
      </c>
      <c r="B892" t="s">
        <v>28</v>
      </c>
      <c r="C892">
        <v>8979</v>
      </c>
      <c r="D892">
        <v>94</v>
      </c>
      <c r="E892">
        <v>40</v>
      </c>
      <c r="F892">
        <v>44</v>
      </c>
      <c r="G892">
        <v>37</v>
      </c>
      <c r="H892">
        <v>28</v>
      </c>
      <c r="I892">
        <v>38</v>
      </c>
      <c r="J892">
        <v>44</v>
      </c>
      <c r="K892">
        <v>15</v>
      </c>
      <c r="L892">
        <v>79</v>
      </c>
      <c r="M892">
        <v>32</v>
      </c>
      <c r="N892">
        <v>12</v>
      </c>
      <c r="O892">
        <v>11</v>
      </c>
      <c r="P892">
        <v>4</v>
      </c>
      <c r="Q892">
        <v>90</v>
      </c>
      <c r="R892" t="s">
        <v>46</v>
      </c>
      <c r="S892" t="s">
        <v>78</v>
      </c>
    </row>
    <row r="893" spans="1:19" x14ac:dyDescent="0.25">
      <c r="A893">
        <v>44348</v>
      </c>
      <c r="B893" t="s">
        <v>29</v>
      </c>
      <c r="C893">
        <v>6377</v>
      </c>
      <c r="D893">
        <v>83</v>
      </c>
      <c r="E893">
        <v>27</v>
      </c>
      <c r="F893">
        <v>28</v>
      </c>
      <c r="G893">
        <v>25</v>
      </c>
      <c r="H893">
        <v>19</v>
      </c>
      <c r="I893">
        <v>38</v>
      </c>
      <c r="J893">
        <v>43</v>
      </c>
      <c r="K893">
        <v>10</v>
      </c>
      <c r="L893">
        <v>73</v>
      </c>
      <c r="M893">
        <v>62</v>
      </c>
      <c r="N893">
        <v>15</v>
      </c>
      <c r="O893">
        <v>12</v>
      </c>
      <c r="P893">
        <v>6</v>
      </c>
      <c r="Q893">
        <v>77</v>
      </c>
      <c r="R893" t="s">
        <v>41</v>
      </c>
      <c r="S893" t="s">
        <v>76</v>
      </c>
    </row>
    <row r="894" spans="1:19" x14ac:dyDescent="0.25">
      <c r="A894">
        <v>44317</v>
      </c>
      <c r="B894" t="s">
        <v>35</v>
      </c>
      <c r="C894">
        <v>7786</v>
      </c>
      <c r="D894">
        <v>92</v>
      </c>
      <c r="E894">
        <v>24</v>
      </c>
      <c r="F894">
        <v>30</v>
      </c>
      <c r="G894">
        <v>31</v>
      </c>
      <c r="H894">
        <v>18</v>
      </c>
      <c r="I894">
        <v>30</v>
      </c>
      <c r="J894">
        <v>34</v>
      </c>
      <c r="K894">
        <v>10</v>
      </c>
      <c r="L894">
        <v>82</v>
      </c>
      <c r="M894">
        <v>17</v>
      </c>
      <c r="N894">
        <v>6</v>
      </c>
      <c r="O894">
        <v>6</v>
      </c>
      <c r="P894">
        <v>4</v>
      </c>
      <c r="Q894">
        <v>88</v>
      </c>
      <c r="R894" t="s">
        <v>213</v>
      </c>
      <c r="S894" t="s">
        <v>86</v>
      </c>
    </row>
    <row r="895" spans="1:19" x14ac:dyDescent="0.25">
      <c r="A895">
        <v>44317</v>
      </c>
      <c r="B895" t="s">
        <v>34</v>
      </c>
      <c r="C895">
        <v>9212</v>
      </c>
      <c r="D895">
        <v>59</v>
      </c>
      <c r="E895">
        <v>34</v>
      </c>
      <c r="F895">
        <v>25</v>
      </c>
      <c r="G895">
        <v>33</v>
      </c>
      <c r="H895">
        <v>15</v>
      </c>
      <c r="I895">
        <v>26</v>
      </c>
      <c r="J895">
        <v>28</v>
      </c>
      <c r="K895">
        <v>6</v>
      </c>
      <c r="L895">
        <v>53</v>
      </c>
      <c r="M895">
        <v>39</v>
      </c>
      <c r="N895">
        <v>5</v>
      </c>
      <c r="O895">
        <v>5</v>
      </c>
      <c r="P895">
        <v>1</v>
      </c>
      <c r="Q895">
        <v>58</v>
      </c>
      <c r="R895" t="s">
        <v>214</v>
      </c>
      <c r="S895" t="s">
        <v>76</v>
      </c>
    </row>
    <row r="896" spans="1:19" x14ac:dyDescent="0.25">
      <c r="A896">
        <v>44317</v>
      </c>
      <c r="B896" t="s">
        <v>2</v>
      </c>
      <c r="C896">
        <v>6668</v>
      </c>
      <c r="D896">
        <v>57</v>
      </c>
      <c r="E896">
        <v>25</v>
      </c>
      <c r="F896">
        <v>27</v>
      </c>
      <c r="G896">
        <v>27</v>
      </c>
      <c r="H896">
        <v>7</v>
      </c>
      <c r="I896">
        <v>29</v>
      </c>
      <c r="J896">
        <v>30</v>
      </c>
      <c r="K896">
        <v>2</v>
      </c>
      <c r="L896">
        <v>55</v>
      </c>
      <c r="M896">
        <v>13</v>
      </c>
      <c r="N896">
        <v>4</v>
      </c>
      <c r="O896">
        <v>2</v>
      </c>
      <c r="P896">
        <v>0</v>
      </c>
      <c r="Q896">
        <v>57</v>
      </c>
      <c r="R896" t="s">
        <v>71</v>
      </c>
      <c r="S896" t="s">
        <v>88</v>
      </c>
    </row>
    <row r="897" spans="1:19" x14ac:dyDescent="0.25">
      <c r="A897">
        <v>44317</v>
      </c>
      <c r="B897" t="s">
        <v>33</v>
      </c>
      <c r="C897">
        <v>9643</v>
      </c>
      <c r="D897">
        <v>149</v>
      </c>
      <c r="E897">
        <v>132</v>
      </c>
      <c r="F897">
        <v>137</v>
      </c>
      <c r="G897">
        <v>113</v>
      </c>
      <c r="H897">
        <v>135</v>
      </c>
      <c r="I897">
        <v>81</v>
      </c>
      <c r="J897">
        <v>140</v>
      </c>
      <c r="K897">
        <v>59</v>
      </c>
      <c r="L897">
        <v>90</v>
      </c>
      <c r="M897">
        <v>132</v>
      </c>
      <c r="N897">
        <v>127</v>
      </c>
      <c r="O897">
        <v>130</v>
      </c>
      <c r="P897">
        <v>51</v>
      </c>
      <c r="Q897">
        <v>98</v>
      </c>
      <c r="R897" t="s">
        <v>50</v>
      </c>
      <c r="S897" t="s">
        <v>80</v>
      </c>
    </row>
    <row r="898" spans="1:19" x14ac:dyDescent="0.25">
      <c r="A898">
        <v>44317</v>
      </c>
      <c r="B898" t="s">
        <v>3</v>
      </c>
      <c r="C898">
        <v>8124</v>
      </c>
      <c r="D898">
        <v>28</v>
      </c>
      <c r="E898">
        <v>17</v>
      </c>
      <c r="F898">
        <v>15</v>
      </c>
      <c r="G898">
        <v>15</v>
      </c>
      <c r="H898">
        <v>16</v>
      </c>
      <c r="I898">
        <v>15</v>
      </c>
      <c r="J898">
        <v>16</v>
      </c>
      <c r="K898">
        <v>11</v>
      </c>
      <c r="L898">
        <v>17</v>
      </c>
      <c r="M898">
        <v>19</v>
      </c>
      <c r="N898">
        <v>14</v>
      </c>
      <c r="O898">
        <v>12</v>
      </c>
      <c r="P898">
        <v>9</v>
      </c>
      <c r="Q898">
        <v>19</v>
      </c>
      <c r="R898" t="s">
        <v>207</v>
      </c>
      <c r="S898" t="s">
        <v>88</v>
      </c>
    </row>
    <row r="899" spans="1:19" x14ac:dyDescent="0.25">
      <c r="A899">
        <v>44317</v>
      </c>
      <c r="B899" t="s">
        <v>4</v>
      </c>
      <c r="C899">
        <v>15573</v>
      </c>
      <c r="D899">
        <v>218</v>
      </c>
      <c r="E899">
        <v>65</v>
      </c>
      <c r="F899">
        <v>64</v>
      </c>
      <c r="G899">
        <v>60</v>
      </c>
      <c r="H899">
        <v>41</v>
      </c>
      <c r="I899">
        <v>95</v>
      </c>
      <c r="J899">
        <v>94</v>
      </c>
      <c r="K899">
        <v>14</v>
      </c>
      <c r="L899">
        <v>204</v>
      </c>
      <c r="M899">
        <v>71</v>
      </c>
      <c r="N899">
        <v>7</v>
      </c>
      <c r="O899">
        <v>8</v>
      </c>
      <c r="P899">
        <v>2</v>
      </c>
      <c r="Q899">
        <v>216</v>
      </c>
      <c r="R899" t="s">
        <v>53</v>
      </c>
      <c r="S899" t="s">
        <v>82</v>
      </c>
    </row>
    <row r="900" spans="1:19" x14ac:dyDescent="0.25">
      <c r="A900">
        <v>44317</v>
      </c>
      <c r="B900" t="s">
        <v>5</v>
      </c>
      <c r="C900">
        <v>11563</v>
      </c>
      <c r="D900">
        <v>143</v>
      </c>
      <c r="E900">
        <v>86</v>
      </c>
      <c r="F900">
        <v>75</v>
      </c>
      <c r="G900">
        <v>67</v>
      </c>
      <c r="H900">
        <v>60</v>
      </c>
      <c r="I900">
        <v>64</v>
      </c>
      <c r="J900">
        <v>80</v>
      </c>
      <c r="K900">
        <v>38</v>
      </c>
      <c r="L900">
        <v>105</v>
      </c>
      <c r="M900">
        <v>116</v>
      </c>
      <c r="N900">
        <v>52</v>
      </c>
      <c r="O900">
        <v>61</v>
      </c>
      <c r="P900">
        <v>28</v>
      </c>
      <c r="Q900">
        <v>115</v>
      </c>
      <c r="R900" t="s">
        <v>51</v>
      </c>
      <c r="S900" t="s">
        <v>80</v>
      </c>
    </row>
    <row r="901" spans="1:19" x14ac:dyDescent="0.25">
      <c r="A901">
        <v>44317</v>
      </c>
      <c r="B901" t="s">
        <v>32</v>
      </c>
      <c r="C901">
        <v>9852</v>
      </c>
      <c r="D901">
        <v>103</v>
      </c>
      <c r="E901">
        <v>35</v>
      </c>
      <c r="F901">
        <v>34</v>
      </c>
      <c r="G901">
        <v>41</v>
      </c>
      <c r="H901">
        <v>13</v>
      </c>
      <c r="I901">
        <v>31</v>
      </c>
      <c r="J901">
        <v>29</v>
      </c>
      <c r="K901">
        <v>5</v>
      </c>
      <c r="L901">
        <v>98</v>
      </c>
      <c r="M901">
        <v>26</v>
      </c>
      <c r="N901">
        <v>6</v>
      </c>
      <c r="O901">
        <v>1</v>
      </c>
      <c r="P901">
        <v>0</v>
      </c>
      <c r="Q901">
        <v>103</v>
      </c>
      <c r="R901" t="s">
        <v>204</v>
      </c>
      <c r="S901" t="s">
        <v>82</v>
      </c>
    </row>
    <row r="902" spans="1:19" x14ac:dyDescent="0.25">
      <c r="A902">
        <v>44317</v>
      </c>
      <c r="B902" t="s">
        <v>6</v>
      </c>
      <c r="C902">
        <v>2017</v>
      </c>
      <c r="D902">
        <v>32</v>
      </c>
      <c r="E902">
        <v>22</v>
      </c>
      <c r="F902">
        <v>21</v>
      </c>
      <c r="G902">
        <v>20</v>
      </c>
      <c r="H902">
        <v>20</v>
      </c>
      <c r="I902">
        <v>20</v>
      </c>
      <c r="J902">
        <v>27</v>
      </c>
      <c r="K902">
        <v>15</v>
      </c>
      <c r="L902">
        <v>17</v>
      </c>
      <c r="M902">
        <v>17</v>
      </c>
      <c r="N902">
        <v>22</v>
      </c>
      <c r="O902">
        <v>26</v>
      </c>
      <c r="P902">
        <v>11</v>
      </c>
      <c r="Q902">
        <v>21</v>
      </c>
      <c r="R902" t="s">
        <v>61</v>
      </c>
      <c r="S902" t="s">
        <v>84</v>
      </c>
    </row>
    <row r="903" spans="1:19" x14ac:dyDescent="0.25">
      <c r="A903">
        <v>44317</v>
      </c>
      <c r="B903" t="s">
        <v>7</v>
      </c>
      <c r="C903">
        <v>16044</v>
      </c>
      <c r="D903">
        <v>175</v>
      </c>
      <c r="E903">
        <v>103</v>
      </c>
      <c r="F903">
        <v>155</v>
      </c>
      <c r="G903">
        <v>65</v>
      </c>
      <c r="H903">
        <v>92</v>
      </c>
      <c r="I903">
        <v>73</v>
      </c>
      <c r="J903">
        <v>71</v>
      </c>
      <c r="K903">
        <v>26</v>
      </c>
      <c r="L903">
        <v>149</v>
      </c>
      <c r="M903">
        <v>132</v>
      </c>
      <c r="N903">
        <v>90</v>
      </c>
      <c r="O903">
        <v>94</v>
      </c>
      <c r="P903">
        <v>21</v>
      </c>
      <c r="Q903">
        <v>154</v>
      </c>
      <c r="R903" t="s">
        <v>75</v>
      </c>
      <c r="S903" t="s">
        <v>88</v>
      </c>
    </row>
    <row r="904" spans="1:19" x14ac:dyDescent="0.25">
      <c r="A904">
        <v>44317</v>
      </c>
      <c r="B904" t="s">
        <v>8</v>
      </c>
      <c r="C904">
        <v>7313</v>
      </c>
      <c r="D904">
        <v>82</v>
      </c>
      <c r="E904">
        <v>67</v>
      </c>
      <c r="F904">
        <v>65</v>
      </c>
      <c r="G904">
        <v>51</v>
      </c>
      <c r="H904">
        <v>60</v>
      </c>
      <c r="I904">
        <v>37</v>
      </c>
      <c r="J904">
        <v>42</v>
      </c>
      <c r="K904">
        <v>23</v>
      </c>
      <c r="L904">
        <v>59</v>
      </c>
      <c r="M904">
        <v>63</v>
      </c>
      <c r="N904">
        <v>9</v>
      </c>
      <c r="O904">
        <v>10</v>
      </c>
      <c r="P904">
        <v>2</v>
      </c>
      <c r="Q904">
        <v>80</v>
      </c>
      <c r="R904" t="s">
        <v>73</v>
      </c>
      <c r="S904" t="s">
        <v>88</v>
      </c>
    </row>
    <row r="905" spans="1:19" x14ac:dyDescent="0.25">
      <c r="A905">
        <v>44317</v>
      </c>
      <c r="B905" t="s">
        <v>9</v>
      </c>
      <c r="C905">
        <v>6944</v>
      </c>
      <c r="D905">
        <v>52</v>
      </c>
      <c r="E905">
        <v>22</v>
      </c>
      <c r="F905">
        <v>7</v>
      </c>
      <c r="G905">
        <v>12</v>
      </c>
      <c r="H905">
        <v>7</v>
      </c>
      <c r="I905">
        <v>13</v>
      </c>
      <c r="J905">
        <v>20</v>
      </c>
      <c r="K905">
        <v>3</v>
      </c>
      <c r="L905">
        <v>49</v>
      </c>
      <c r="M905">
        <v>19</v>
      </c>
      <c r="N905">
        <v>5</v>
      </c>
      <c r="O905">
        <v>5</v>
      </c>
      <c r="P905">
        <v>2</v>
      </c>
      <c r="Q905">
        <v>50</v>
      </c>
      <c r="R905" t="s">
        <v>48</v>
      </c>
      <c r="S905" t="s">
        <v>78</v>
      </c>
    </row>
    <row r="906" spans="1:19" x14ac:dyDescent="0.25">
      <c r="A906">
        <v>44317</v>
      </c>
      <c r="B906" t="s">
        <v>10</v>
      </c>
      <c r="C906">
        <v>6206</v>
      </c>
      <c r="D906">
        <v>86</v>
      </c>
      <c r="E906">
        <v>21</v>
      </c>
      <c r="F906">
        <v>15</v>
      </c>
      <c r="G906">
        <v>12</v>
      </c>
      <c r="H906">
        <v>7</v>
      </c>
      <c r="I906">
        <v>23</v>
      </c>
      <c r="J906">
        <v>27</v>
      </c>
      <c r="K906">
        <v>4</v>
      </c>
      <c r="L906">
        <v>82</v>
      </c>
      <c r="M906">
        <v>16</v>
      </c>
      <c r="N906">
        <v>3</v>
      </c>
      <c r="O906">
        <v>4</v>
      </c>
      <c r="P906">
        <v>0</v>
      </c>
      <c r="Q906">
        <v>86</v>
      </c>
      <c r="R906" t="s">
        <v>69</v>
      </c>
      <c r="S906" t="s">
        <v>86</v>
      </c>
    </row>
    <row r="907" spans="1:19" x14ac:dyDescent="0.25">
      <c r="A907">
        <v>44317</v>
      </c>
      <c r="B907" t="s">
        <v>11</v>
      </c>
      <c r="C907">
        <v>4822</v>
      </c>
      <c r="D907">
        <v>47</v>
      </c>
      <c r="E907">
        <v>12</v>
      </c>
      <c r="F907">
        <v>11</v>
      </c>
      <c r="G907">
        <v>18</v>
      </c>
      <c r="H907">
        <v>6</v>
      </c>
      <c r="I907">
        <v>22</v>
      </c>
      <c r="J907">
        <v>20</v>
      </c>
      <c r="K907">
        <v>5</v>
      </c>
      <c r="L907">
        <v>42</v>
      </c>
      <c r="M907">
        <v>37</v>
      </c>
      <c r="N907">
        <v>1</v>
      </c>
      <c r="O907">
        <v>2</v>
      </c>
      <c r="P907">
        <v>1</v>
      </c>
      <c r="Q907">
        <v>46</v>
      </c>
      <c r="R907" t="s">
        <v>58</v>
      </c>
      <c r="S907" t="s">
        <v>82</v>
      </c>
    </row>
    <row r="908" spans="1:19" x14ac:dyDescent="0.25">
      <c r="A908">
        <v>44317</v>
      </c>
      <c r="B908" t="s">
        <v>12</v>
      </c>
      <c r="C908">
        <v>14671</v>
      </c>
      <c r="D908">
        <v>178</v>
      </c>
      <c r="E908">
        <v>95</v>
      </c>
      <c r="F908">
        <v>84</v>
      </c>
      <c r="G908">
        <v>85</v>
      </c>
      <c r="H908">
        <v>69</v>
      </c>
      <c r="I908">
        <v>97</v>
      </c>
      <c r="J908">
        <v>108</v>
      </c>
      <c r="K908">
        <v>46</v>
      </c>
      <c r="L908">
        <v>132</v>
      </c>
      <c r="M908">
        <v>97</v>
      </c>
      <c r="N908">
        <v>46</v>
      </c>
      <c r="O908">
        <v>45</v>
      </c>
      <c r="P908">
        <v>14</v>
      </c>
      <c r="Q908">
        <v>164</v>
      </c>
      <c r="R908" t="s">
        <v>66</v>
      </c>
      <c r="S908" t="s">
        <v>86</v>
      </c>
    </row>
    <row r="909" spans="1:19" x14ac:dyDescent="0.25">
      <c r="A909">
        <v>44317</v>
      </c>
      <c r="B909" t="s">
        <v>31</v>
      </c>
      <c r="C909">
        <v>7584</v>
      </c>
      <c r="D909">
        <v>49</v>
      </c>
      <c r="E909">
        <v>26</v>
      </c>
      <c r="F909">
        <v>27</v>
      </c>
      <c r="G909">
        <v>24</v>
      </c>
      <c r="H909">
        <v>15</v>
      </c>
      <c r="I909">
        <v>27</v>
      </c>
      <c r="J909">
        <v>29</v>
      </c>
      <c r="K909">
        <v>7</v>
      </c>
      <c r="L909">
        <v>42</v>
      </c>
      <c r="M909">
        <v>41</v>
      </c>
      <c r="N909">
        <v>8</v>
      </c>
      <c r="O909">
        <v>16</v>
      </c>
      <c r="P909">
        <v>3</v>
      </c>
      <c r="Q909">
        <v>46</v>
      </c>
      <c r="R909" t="s">
        <v>49</v>
      </c>
      <c r="S909" t="s">
        <v>78</v>
      </c>
    </row>
    <row r="910" spans="1:19" x14ac:dyDescent="0.25">
      <c r="A910">
        <v>44317</v>
      </c>
      <c r="B910" t="s">
        <v>13</v>
      </c>
      <c r="C910">
        <v>6198</v>
      </c>
      <c r="D910">
        <v>82</v>
      </c>
      <c r="E910">
        <v>42</v>
      </c>
      <c r="F910">
        <v>48</v>
      </c>
      <c r="G910">
        <v>42</v>
      </c>
      <c r="H910">
        <v>37</v>
      </c>
      <c r="I910">
        <v>44</v>
      </c>
      <c r="J910">
        <v>43</v>
      </c>
      <c r="K910">
        <v>22</v>
      </c>
      <c r="L910">
        <v>60</v>
      </c>
      <c r="M910">
        <v>58</v>
      </c>
      <c r="N910">
        <v>32</v>
      </c>
      <c r="O910">
        <v>33</v>
      </c>
      <c r="P910">
        <v>18</v>
      </c>
      <c r="Q910">
        <v>64</v>
      </c>
      <c r="R910" t="s">
        <v>60</v>
      </c>
      <c r="S910" t="s">
        <v>84</v>
      </c>
    </row>
    <row r="911" spans="1:19" x14ac:dyDescent="0.25">
      <c r="A911">
        <v>44317</v>
      </c>
      <c r="B911" t="s">
        <v>14</v>
      </c>
      <c r="C911">
        <v>5946</v>
      </c>
      <c r="D911">
        <v>83</v>
      </c>
      <c r="E911">
        <v>64</v>
      </c>
      <c r="F911">
        <v>66</v>
      </c>
      <c r="G911">
        <v>64</v>
      </c>
      <c r="H911">
        <v>45</v>
      </c>
      <c r="I911">
        <v>55</v>
      </c>
      <c r="J911">
        <v>55</v>
      </c>
      <c r="K911">
        <v>27</v>
      </c>
      <c r="L911">
        <v>56</v>
      </c>
      <c r="M911">
        <v>64</v>
      </c>
      <c r="N911">
        <v>31</v>
      </c>
      <c r="O911">
        <v>44</v>
      </c>
      <c r="P911">
        <v>19</v>
      </c>
      <c r="Q911">
        <v>64</v>
      </c>
      <c r="R911" t="s">
        <v>63</v>
      </c>
      <c r="S911" t="s">
        <v>84</v>
      </c>
    </row>
    <row r="912" spans="1:19" x14ac:dyDescent="0.25">
      <c r="A912">
        <v>44317</v>
      </c>
      <c r="B912" t="s">
        <v>15</v>
      </c>
      <c r="C912">
        <v>6520</v>
      </c>
      <c r="D912">
        <v>45</v>
      </c>
      <c r="E912">
        <v>28</v>
      </c>
      <c r="F912">
        <v>30</v>
      </c>
      <c r="G912">
        <v>39</v>
      </c>
      <c r="H912">
        <v>24</v>
      </c>
      <c r="I912">
        <v>22</v>
      </c>
      <c r="J912">
        <v>29</v>
      </c>
      <c r="K912">
        <v>18</v>
      </c>
      <c r="L912">
        <v>27</v>
      </c>
      <c r="M912">
        <v>40</v>
      </c>
      <c r="N912">
        <v>16</v>
      </c>
      <c r="O912">
        <v>19</v>
      </c>
      <c r="P912">
        <v>11</v>
      </c>
      <c r="Q912">
        <v>34</v>
      </c>
      <c r="R912" t="s">
        <v>40</v>
      </c>
      <c r="S912" t="s">
        <v>76</v>
      </c>
    </row>
    <row r="913" spans="1:19" x14ac:dyDescent="0.25">
      <c r="A913">
        <v>44317</v>
      </c>
      <c r="B913" t="s">
        <v>16</v>
      </c>
      <c r="C913">
        <v>13430</v>
      </c>
      <c r="D913">
        <v>203</v>
      </c>
      <c r="E913">
        <v>100</v>
      </c>
      <c r="F913">
        <v>88</v>
      </c>
      <c r="G913">
        <v>75</v>
      </c>
      <c r="H913">
        <v>58</v>
      </c>
      <c r="I913">
        <v>86</v>
      </c>
      <c r="J913">
        <v>101</v>
      </c>
      <c r="K913">
        <v>23</v>
      </c>
      <c r="L913">
        <v>180</v>
      </c>
      <c r="M913">
        <v>89</v>
      </c>
      <c r="N913">
        <v>23</v>
      </c>
      <c r="O913">
        <v>26</v>
      </c>
      <c r="P913">
        <v>1</v>
      </c>
      <c r="Q913">
        <v>202</v>
      </c>
      <c r="R913" t="s">
        <v>47</v>
      </c>
      <c r="S913" t="s">
        <v>78</v>
      </c>
    </row>
    <row r="914" spans="1:19" x14ac:dyDescent="0.25">
      <c r="A914">
        <v>44317</v>
      </c>
      <c r="B914" t="s">
        <v>17</v>
      </c>
      <c r="C914">
        <v>9843</v>
      </c>
      <c r="D914">
        <v>127</v>
      </c>
      <c r="E914">
        <v>55</v>
      </c>
      <c r="F914">
        <v>49</v>
      </c>
      <c r="G914">
        <v>38</v>
      </c>
      <c r="H914">
        <v>53</v>
      </c>
      <c r="I914">
        <v>55</v>
      </c>
      <c r="J914">
        <v>66</v>
      </c>
      <c r="K914">
        <v>15</v>
      </c>
      <c r="L914">
        <v>112</v>
      </c>
      <c r="M914">
        <v>78</v>
      </c>
      <c r="N914">
        <v>27</v>
      </c>
      <c r="O914">
        <v>29</v>
      </c>
      <c r="P914">
        <v>7</v>
      </c>
      <c r="Q914">
        <v>120</v>
      </c>
      <c r="R914" t="s">
        <v>70</v>
      </c>
      <c r="S914" t="s">
        <v>86</v>
      </c>
    </row>
    <row r="915" spans="1:19" x14ac:dyDescent="0.25">
      <c r="A915">
        <v>44317</v>
      </c>
      <c r="B915" t="s">
        <v>18</v>
      </c>
      <c r="C915">
        <v>8017</v>
      </c>
      <c r="D915">
        <v>104</v>
      </c>
      <c r="E915">
        <v>47</v>
      </c>
      <c r="F915">
        <v>51</v>
      </c>
      <c r="G915">
        <v>49</v>
      </c>
      <c r="H915">
        <v>32</v>
      </c>
      <c r="I915">
        <v>37</v>
      </c>
      <c r="J915">
        <v>44</v>
      </c>
      <c r="K915">
        <v>17</v>
      </c>
      <c r="L915">
        <v>87</v>
      </c>
      <c r="M915">
        <v>16</v>
      </c>
      <c r="N915">
        <v>12</v>
      </c>
      <c r="O915">
        <v>14</v>
      </c>
      <c r="P915">
        <v>1</v>
      </c>
      <c r="Q915">
        <v>103</v>
      </c>
      <c r="R915" t="s">
        <v>57</v>
      </c>
      <c r="S915" t="s">
        <v>82</v>
      </c>
    </row>
    <row r="916" spans="1:19" x14ac:dyDescent="0.25">
      <c r="A916">
        <v>44317</v>
      </c>
      <c r="B916" t="s">
        <v>19</v>
      </c>
      <c r="C916">
        <v>8433</v>
      </c>
      <c r="D916">
        <v>95</v>
      </c>
      <c r="E916">
        <v>55</v>
      </c>
      <c r="F916">
        <v>52</v>
      </c>
      <c r="G916">
        <v>47</v>
      </c>
      <c r="H916">
        <v>43</v>
      </c>
      <c r="I916">
        <v>43</v>
      </c>
      <c r="J916">
        <v>50</v>
      </c>
      <c r="K916">
        <v>22</v>
      </c>
      <c r="L916">
        <v>73</v>
      </c>
      <c r="M916">
        <v>69</v>
      </c>
      <c r="N916">
        <v>39</v>
      </c>
      <c r="O916">
        <v>41</v>
      </c>
      <c r="P916">
        <v>21</v>
      </c>
      <c r="Q916">
        <v>74</v>
      </c>
      <c r="R916" t="s">
        <v>37</v>
      </c>
      <c r="S916" t="s">
        <v>76</v>
      </c>
    </row>
    <row r="917" spans="1:19" x14ac:dyDescent="0.25">
      <c r="A917">
        <v>44317</v>
      </c>
      <c r="B917" t="s">
        <v>20</v>
      </c>
      <c r="C917">
        <v>14822</v>
      </c>
      <c r="D917">
        <v>210</v>
      </c>
      <c r="E917">
        <v>138</v>
      </c>
      <c r="F917">
        <v>137</v>
      </c>
      <c r="G917">
        <v>134</v>
      </c>
      <c r="H917">
        <v>126</v>
      </c>
      <c r="I917">
        <v>100</v>
      </c>
      <c r="J917">
        <v>133</v>
      </c>
      <c r="K917">
        <v>84</v>
      </c>
      <c r="L917">
        <v>126</v>
      </c>
      <c r="M917">
        <v>80</v>
      </c>
      <c r="N917">
        <v>112</v>
      </c>
      <c r="O917">
        <v>21</v>
      </c>
      <c r="P917">
        <v>5</v>
      </c>
      <c r="Q917">
        <v>205</v>
      </c>
      <c r="R917" t="s">
        <v>64</v>
      </c>
      <c r="S917" t="s">
        <v>84</v>
      </c>
    </row>
    <row r="918" spans="1:19" x14ac:dyDescent="0.25">
      <c r="A918">
        <v>44317</v>
      </c>
      <c r="B918" t="s">
        <v>21</v>
      </c>
      <c r="C918">
        <v>6006</v>
      </c>
      <c r="D918">
        <v>27</v>
      </c>
      <c r="E918">
        <v>24</v>
      </c>
      <c r="F918">
        <v>25</v>
      </c>
      <c r="G918">
        <v>21</v>
      </c>
      <c r="H918">
        <v>22</v>
      </c>
      <c r="I918">
        <v>20</v>
      </c>
      <c r="J918">
        <v>22</v>
      </c>
      <c r="K918">
        <v>16</v>
      </c>
      <c r="L918">
        <v>11</v>
      </c>
      <c r="M918">
        <v>20</v>
      </c>
      <c r="N918">
        <v>9</v>
      </c>
      <c r="O918">
        <v>10</v>
      </c>
      <c r="P918">
        <v>8</v>
      </c>
      <c r="Q918">
        <v>19</v>
      </c>
      <c r="R918" t="s">
        <v>74</v>
      </c>
      <c r="S918" t="s">
        <v>88</v>
      </c>
    </row>
    <row r="919" spans="1:19" x14ac:dyDescent="0.25">
      <c r="A919">
        <v>44317</v>
      </c>
      <c r="B919" t="s">
        <v>22</v>
      </c>
      <c r="C919">
        <v>4349</v>
      </c>
      <c r="D919">
        <v>30</v>
      </c>
      <c r="E919">
        <v>12</v>
      </c>
      <c r="F919">
        <v>16</v>
      </c>
      <c r="G919">
        <v>15</v>
      </c>
      <c r="H919">
        <v>3</v>
      </c>
      <c r="I919">
        <v>12</v>
      </c>
      <c r="J919">
        <v>13</v>
      </c>
      <c r="K919">
        <v>1</v>
      </c>
      <c r="L919">
        <v>29</v>
      </c>
      <c r="M919">
        <v>5</v>
      </c>
      <c r="N919">
        <v>0</v>
      </c>
      <c r="O919">
        <v>1</v>
      </c>
      <c r="P919">
        <v>0</v>
      </c>
      <c r="Q919">
        <v>30</v>
      </c>
      <c r="R919" t="s">
        <v>42</v>
      </c>
      <c r="S919" t="s">
        <v>76</v>
      </c>
    </row>
    <row r="920" spans="1:19" x14ac:dyDescent="0.25">
      <c r="A920">
        <v>44317</v>
      </c>
      <c r="B920" t="s">
        <v>23</v>
      </c>
      <c r="C920">
        <v>6573</v>
      </c>
      <c r="D920">
        <v>41</v>
      </c>
      <c r="E920">
        <v>19</v>
      </c>
      <c r="F920">
        <v>19</v>
      </c>
      <c r="G920">
        <v>20</v>
      </c>
      <c r="H920">
        <v>14</v>
      </c>
      <c r="I920">
        <v>22</v>
      </c>
      <c r="J920">
        <v>27</v>
      </c>
      <c r="K920">
        <v>10</v>
      </c>
      <c r="L920">
        <v>31</v>
      </c>
      <c r="M920">
        <v>9</v>
      </c>
      <c r="N920">
        <v>13</v>
      </c>
      <c r="O920">
        <v>14</v>
      </c>
      <c r="P920">
        <v>2</v>
      </c>
      <c r="Q920">
        <v>39</v>
      </c>
      <c r="R920" t="s">
        <v>55</v>
      </c>
      <c r="S920" t="s">
        <v>82</v>
      </c>
    </row>
    <row r="921" spans="1:19" x14ac:dyDescent="0.25">
      <c r="A921">
        <v>44317</v>
      </c>
      <c r="B921" t="s">
        <v>24</v>
      </c>
      <c r="C921">
        <v>3867</v>
      </c>
      <c r="D921">
        <v>46</v>
      </c>
      <c r="E921">
        <v>18</v>
      </c>
      <c r="F921">
        <v>21</v>
      </c>
      <c r="G921">
        <v>23</v>
      </c>
      <c r="H921">
        <v>11</v>
      </c>
      <c r="I921">
        <v>10</v>
      </c>
      <c r="J921">
        <v>20</v>
      </c>
      <c r="K921">
        <v>6</v>
      </c>
      <c r="L921">
        <v>40</v>
      </c>
      <c r="M921">
        <v>16</v>
      </c>
      <c r="N921">
        <v>10</v>
      </c>
      <c r="O921">
        <v>13</v>
      </c>
      <c r="P921">
        <v>5</v>
      </c>
      <c r="Q921">
        <v>41</v>
      </c>
      <c r="R921" t="s">
        <v>36</v>
      </c>
      <c r="S921" t="s">
        <v>76</v>
      </c>
    </row>
    <row r="922" spans="1:19" x14ac:dyDescent="0.25">
      <c r="A922">
        <v>44317</v>
      </c>
      <c r="B922" t="s">
        <v>25</v>
      </c>
      <c r="C922">
        <v>3729</v>
      </c>
      <c r="D922">
        <v>51</v>
      </c>
      <c r="E922">
        <v>37</v>
      </c>
      <c r="F922">
        <v>37</v>
      </c>
      <c r="G922">
        <v>37</v>
      </c>
      <c r="H922">
        <v>34</v>
      </c>
      <c r="I922">
        <v>35</v>
      </c>
      <c r="J922">
        <v>42</v>
      </c>
      <c r="K922">
        <v>29</v>
      </c>
      <c r="L922">
        <v>22</v>
      </c>
      <c r="M922">
        <v>21</v>
      </c>
      <c r="N922">
        <v>28</v>
      </c>
      <c r="O922">
        <v>30</v>
      </c>
      <c r="P922">
        <v>11</v>
      </c>
      <c r="Q922">
        <v>40</v>
      </c>
      <c r="R922" t="s">
        <v>62</v>
      </c>
      <c r="S922" t="s">
        <v>84</v>
      </c>
    </row>
    <row r="923" spans="1:19" x14ac:dyDescent="0.25">
      <c r="A923">
        <v>44317</v>
      </c>
      <c r="B923" t="s">
        <v>26</v>
      </c>
      <c r="C923">
        <v>3569</v>
      </c>
      <c r="D923">
        <v>26</v>
      </c>
      <c r="E923">
        <v>25</v>
      </c>
      <c r="F923">
        <v>25</v>
      </c>
      <c r="G923">
        <v>24</v>
      </c>
      <c r="H923">
        <v>24</v>
      </c>
      <c r="I923">
        <v>23</v>
      </c>
      <c r="J923">
        <v>24</v>
      </c>
      <c r="K923">
        <v>22</v>
      </c>
      <c r="L923">
        <v>4</v>
      </c>
      <c r="M923">
        <v>25</v>
      </c>
      <c r="N923">
        <v>21</v>
      </c>
      <c r="O923">
        <v>21</v>
      </c>
      <c r="P923">
        <v>19</v>
      </c>
      <c r="Q923">
        <v>7</v>
      </c>
      <c r="R923" t="s">
        <v>65</v>
      </c>
      <c r="S923" t="s">
        <v>84</v>
      </c>
    </row>
    <row r="924" spans="1:19" x14ac:dyDescent="0.25">
      <c r="A924">
        <v>44317</v>
      </c>
      <c r="B924" t="s">
        <v>27</v>
      </c>
      <c r="C924">
        <v>2777</v>
      </c>
      <c r="D924">
        <v>20</v>
      </c>
      <c r="E924">
        <v>10</v>
      </c>
      <c r="F924">
        <v>5</v>
      </c>
      <c r="G924">
        <v>6</v>
      </c>
      <c r="H924">
        <v>4</v>
      </c>
      <c r="I924">
        <v>10</v>
      </c>
      <c r="J924">
        <v>11</v>
      </c>
      <c r="K924">
        <v>4</v>
      </c>
      <c r="L924">
        <v>16</v>
      </c>
      <c r="M924">
        <v>10</v>
      </c>
      <c r="N924">
        <v>4</v>
      </c>
      <c r="O924">
        <v>4</v>
      </c>
      <c r="P924">
        <v>4</v>
      </c>
      <c r="Q924">
        <v>16</v>
      </c>
      <c r="R924" t="s">
        <v>67</v>
      </c>
      <c r="S924" t="s">
        <v>86</v>
      </c>
    </row>
    <row r="925" spans="1:19" x14ac:dyDescent="0.25">
      <c r="A925">
        <v>44317</v>
      </c>
      <c r="B925" t="s">
        <v>30</v>
      </c>
      <c r="C925">
        <v>3271</v>
      </c>
      <c r="D925">
        <v>12</v>
      </c>
      <c r="E925">
        <v>7</v>
      </c>
      <c r="F925">
        <v>7</v>
      </c>
      <c r="G925">
        <v>5</v>
      </c>
      <c r="H925">
        <v>5</v>
      </c>
      <c r="I925">
        <v>5</v>
      </c>
      <c r="J925">
        <v>5</v>
      </c>
      <c r="K925">
        <v>1</v>
      </c>
      <c r="L925">
        <v>11</v>
      </c>
      <c r="M925">
        <v>3</v>
      </c>
      <c r="N925">
        <v>7</v>
      </c>
      <c r="O925">
        <v>7</v>
      </c>
      <c r="P925">
        <v>1</v>
      </c>
      <c r="Q925">
        <v>11</v>
      </c>
      <c r="R925" t="s">
        <v>56</v>
      </c>
      <c r="S925" t="s">
        <v>82</v>
      </c>
    </row>
    <row r="926" spans="1:19" x14ac:dyDescent="0.25">
      <c r="A926">
        <v>44317</v>
      </c>
      <c r="B926" t="s">
        <v>28</v>
      </c>
      <c r="C926">
        <v>8925</v>
      </c>
      <c r="D926">
        <v>95</v>
      </c>
      <c r="E926">
        <v>39</v>
      </c>
      <c r="F926">
        <v>43</v>
      </c>
      <c r="G926">
        <v>35</v>
      </c>
      <c r="H926">
        <v>25</v>
      </c>
      <c r="I926">
        <v>36</v>
      </c>
      <c r="J926">
        <v>43</v>
      </c>
      <c r="K926">
        <v>13</v>
      </c>
      <c r="L926">
        <v>82</v>
      </c>
      <c r="M926">
        <v>30</v>
      </c>
      <c r="N926">
        <v>10</v>
      </c>
      <c r="O926">
        <v>9</v>
      </c>
      <c r="P926">
        <v>3</v>
      </c>
      <c r="Q926">
        <v>92</v>
      </c>
      <c r="R926" t="s">
        <v>46</v>
      </c>
      <c r="S926" t="s">
        <v>78</v>
      </c>
    </row>
    <row r="927" spans="1:19" x14ac:dyDescent="0.25">
      <c r="A927">
        <v>44317</v>
      </c>
      <c r="B927" t="s">
        <v>29</v>
      </c>
      <c r="C927">
        <v>6361</v>
      </c>
      <c r="D927">
        <v>81</v>
      </c>
      <c r="E927">
        <v>25</v>
      </c>
      <c r="F927">
        <v>27</v>
      </c>
      <c r="G927">
        <v>24</v>
      </c>
      <c r="H927">
        <v>17</v>
      </c>
      <c r="I927">
        <v>34</v>
      </c>
      <c r="J927">
        <v>40</v>
      </c>
      <c r="K927">
        <v>8</v>
      </c>
      <c r="L927">
        <v>73</v>
      </c>
      <c r="M927">
        <v>57</v>
      </c>
      <c r="N927">
        <v>14</v>
      </c>
      <c r="O927">
        <v>11</v>
      </c>
      <c r="P927">
        <v>4</v>
      </c>
      <c r="Q927">
        <v>77</v>
      </c>
      <c r="R927" t="s">
        <v>41</v>
      </c>
      <c r="S927" t="s">
        <v>76</v>
      </c>
    </row>
    <row r="928" spans="1:19" x14ac:dyDescent="0.25">
      <c r="A928">
        <v>44287</v>
      </c>
      <c r="B928" t="s">
        <v>35</v>
      </c>
      <c r="C928">
        <v>7811</v>
      </c>
      <c r="D928">
        <v>92</v>
      </c>
      <c r="E928">
        <v>25</v>
      </c>
      <c r="F928">
        <v>29</v>
      </c>
      <c r="G928">
        <v>32</v>
      </c>
      <c r="H928">
        <v>17</v>
      </c>
      <c r="I928">
        <v>27</v>
      </c>
      <c r="J928">
        <v>32</v>
      </c>
      <c r="K928">
        <v>9</v>
      </c>
      <c r="L928">
        <v>83</v>
      </c>
      <c r="M928">
        <v>15</v>
      </c>
      <c r="N928">
        <v>7</v>
      </c>
      <c r="O928">
        <v>7</v>
      </c>
      <c r="P928">
        <v>5</v>
      </c>
      <c r="Q928">
        <v>87</v>
      </c>
      <c r="R928" t="s">
        <v>213</v>
      </c>
      <c r="S928" t="s">
        <v>86</v>
      </c>
    </row>
    <row r="929" spans="1:19" x14ac:dyDescent="0.25">
      <c r="A929">
        <v>44287</v>
      </c>
      <c r="B929" t="s">
        <v>34</v>
      </c>
      <c r="C929">
        <v>9124</v>
      </c>
      <c r="D929">
        <v>59</v>
      </c>
      <c r="E929">
        <v>34</v>
      </c>
      <c r="F929">
        <v>25</v>
      </c>
      <c r="G929">
        <v>31</v>
      </c>
      <c r="H929">
        <v>15</v>
      </c>
      <c r="I929">
        <v>26</v>
      </c>
      <c r="J929">
        <v>28</v>
      </c>
      <c r="K929">
        <v>7</v>
      </c>
      <c r="L929">
        <v>52</v>
      </c>
      <c r="M929">
        <v>39</v>
      </c>
      <c r="N929">
        <v>6</v>
      </c>
      <c r="O929">
        <v>6</v>
      </c>
      <c r="P929">
        <v>1</v>
      </c>
      <c r="Q929">
        <v>58</v>
      </c>
      <c r="R929" t="s">
        <v>214</v>
      </c>
      <c r="S929" t="s">
        <v>76</v>
      </c>
    </row>
    <row r="930" spans="1:19" x14ac:dyDescent="0.25">
      <c r="A930">
        <v>44287</v>
      </c>
      <c r="B930" t="s">
        <v>2</v>
      </c>
      <c r="C930">
        <v>6638</v>
      </c>
      <c r="D930">
        <v>58</v>
      </c>
      <c r="E930">
        <v>21</v>
      </c>
      <c r="F930">
        <v>24</v>
      </c>
      <c r="G930">
        <v>23</v>
      </c>
      <c r="H930">
        <v>5</v>
      </c>
      <c r="I930">
        <v>28</v>
      </c>
      <c r="J930">
        <v>28</v>
      </c>
      <c r="K930">
        <v>1</v>
      </c>
      <c r="L930">
        <v>57</v>
      </c>
      <c r="M930">
        <v>12</v>
      </c>
      <c r="N930">
        <v>3</v>
      </c>
      <c r="O930">
        <v>1</v>
      </c>
      <c r="P930">
        <v>0</v>
      </c>
      <c r="Q930">
        <v>58</v>
      </c>
      <c r="R930" t="s">
        <v>71</v>
      </c>
      <c r="S930" t="s">
        <v>88</v>
      </c>
    </row>
    <row r="931" spans="1:19" x14ac:dyDescent="0.25">
      <c r="A931">
        <v>44287</v>
      </c>
      <c r="B931" t="s">
        <v>33</v>
      </c>
      <c r="C931">
        <v>9658</v>
      </c>
      <c r="D931">
        <v>150</v>
      </c>
      <c r="E931">
        <v>133</v>
      </c>
      <c r="F931">
        <v>138</v>
      </c>
      <c r="G931">
        <v>113</v>
      </c>
      <c r="H931">
        <v>136</v>
      </c>
      <c r="I931">
        <v>76</v>
      </c>
      <c r="J931">
        <v>141</v>
      </c>
      <c r="K931">
        <v>54</v>
      </c>
      <c r="L931">
        <v>96</v>
      </c>
      <c r="M931">
        <v>138</v>
      </c>
      <c r="N931">
        <v>127</v>
      </c>
      <c r="O931">
        <v>131</v>
      </c>
      <c r="P931">
        <v>48</v>
      </c>
      <c r="Q931">
        <v>102</v>
      </c>
      <c r="R931" t="s">
        <v>50</v>
      </c>
      <c r="S931" t="s">
        <v>80</v>
      </c>
    </row>
    <row r="932" spans="1:19" x14ac:dyDescent="0.25">
      <c r="A932">
        <v>44287</v>
      </c>
      <c r="B932" t="s">
        <v>3</v>
      </c>
      <c r="C932">
        <v>8129</v>
      </c>
      <c r="D932">
        <v>28</v>
      </c>
      <c r="E932">
        <v>13</v>
      </c>
      <c r="F932">
        <v>7</v>
      </c>
      <c r="G932">
        <v>7</v>
      </c>
      <c r="H932">
        <v>8</v>
      </c>
      <c r="I932">
        <v>15</v>
      </c>
      <c r="J932">
        <v>15</v>
      </c>
      <c r="K932">
        <v>4</v>
      </c>
      <c r="L932">
        <v>24</v>
      </c>
      <c r="M932">
        <v>18</v>
      </c>
      <c r="N932">
        <v>5</v>
      </c>
      <c r="O932">
        <v>3</v>
      </c>
      <c r="P932">
        <v>3</v>
      </c>
      <c r="Q932">
        <v>25</v>
      </c>
      <c r="R932" t="s">
        <v>207</v>
      </c>
      <c r="S932" t="s">
        <v>88</v>
      </c>
    </row>
    <row r="933" spans="1:19" x14ac:dyDescent="0.25">
      <c r="A933">
        <v>44287</v>
      </c>
      <c r="B933" t="s">
        <v>4</v>
      </c>
      <c r="C933">
        <v>15607</v>
      </c>
      <c r="D933">
        <v>223</v>
      </c>
      <c r="E933">
        <v>69</v>
      </c>
      <c r="F933">
        <v>65</v>
      </c>
      <c r="G933">
        <v>58</v>
      </c>
      <c r="H933">
        <v>39</v>
      </c>
      <c r="I933">
        <v>82</v>
      </c>
      <c r="J933">
        <v>85</v>
      </c>
      <c r="K933">
        <v>12</v>
      </c>
      <c r="L933">
        <v>211</v>
      </c>
      <c r="M933">
        <v>70</v>
      </c>
      <c r="N933">
        <v>5</v>
      </c>
      <c r="O933">
        <v>7</v>
      </c>
      <c r="P933">
        <v>1</v>
      </c>
      <c r="Q933">
        <v>222</v>
      </c>
      <c r="R933" t="s">
        <v>53</v>
      </c>
      <c r="S933" t="s">
        <v>82</v>
      </c>
    </row>
    <row r="934" spans="1:19" x14ac:dyDescent="0.25">
      <c r="A934">
        <v>44287</v>
      </c>
      <c r="B934" t="s">
        <v>5</v>
      </c>
      <c r="C934">
        <v>11593</v>
      </c>
      <c r="D934">
        <v>142</v>
      </c>
      <c r="E934">
        <v>81</v>
      </c>
      <c r="F934">
        <v>70</v>
      </c>
      <c r="G934">
        <v>63</v>
      </c>
      <c r="H934">
        <v>58</v>
      </c>
      <c r="I934">
        <v>55</v>
      </c>
      <c r="J934">
        <v>76</v>
      </c>
      <c r="K934">
        <v>32</v>
      </c>
      <c r="L934">
        <v>110</v>
      </c>
      <c r="M934">
        <v>115</v>
      </c>
      <c r="N934">
        <v>47</v>
      </c>
      <c r="O934">
        <v>56</v>
      </c>
      <c r="P934">
        <v>23</v>
      </c>
      <c r="Q934">
        <v>119</v>
      </c>
      <c r="R934" t="s">
        <v>51</v>
      </c>
      <c r="S934" t="s">
        <v>80</v>
      </c>
    </row>
    <row r="935" spans="1:19" x14ac:dyDescent="0.25">
      <c r="A935">
        <v>44287</v>
      </c>
      <c r="B935" t="s">
        <v>32</v>
      </c>
      <c r="C935">
        <v>9835</v>
      </c>
      <c r="D935">
        <v>102</v>
      </c>
      <c r="E935">
        <v>36</v>
      </c>
      <c r="F935">
        <v>31</v>
      </c>
      <c r="G935">
        <v>37</v>
      </c>
      <c r="H935">
        <v>11</v>
      </c>
      <c r="I935">
        <v>28</v>
      </c>
      <c r="J935">
        <v>27</v>
      </c>
      <c r="K935">
        <v>6</v>
      </c>
      <c r="L935">
        <v>96</v>
      </c>
      <c r="M935">
        <v>25</v>
      </c>
      <c r="N935">
        <v>4</v>
      </c>
      <c r="O935">
        <v>1</v>
      </c>
      <c r="P935">
        <v>0</v>
      </c>
      <c r="Q935">
        <v>102</v>
      </c>
      <c r="R935" t="s">
        <v>204</v>
      </c>
      <c r="S935" t="s">
        <v>82</v>
      </c>
    </row>
    <row r="936" spans="1:19" x14ac:dyDescent="0.25">
      <c r="A936">
        <v>44287</v>
      </c>
      <c r="B936" t="s">
        <v>6</v>
      </c>
      <c r="C936">
        <v>1989</v>
      </c>
      <c r="D936">
        <v>31</v>
      </c>
      <c r="E936">
        <v>21</v>
      </c>
      <c r="F936">
        <v>20</v>
      </c>
      <c r="G936">
        <v>19</v>
      </c>
      <c r="H936">
        <v>19</v>
      </c>
      <c r="I936">
        <v>19</v>
      </c>
      <c r="J936">
        <v>26</v>
      </c>
      <c r="K936">
        <v>14</v>
      </c>
      <c r="L936">
        <v>17</v>
      </c>
      <c r="M936">
        <v>17</v>
      </c>
      <c r="N936">
        <v>21</v>
      </c>
      <c r="O936">
        <v>25</v>
      </c>
      <c r="P936">
        <v>11</v>
      </c>
      <c r="Q936">
        <v>20</v>
      </c>
      <c r="R936" t="s">
        <v>61</v>
      </c>
      <c r="S936" t="s">
        <v>84</v>
      </c>
    </row>
    <row r="937" spans="1:19" x14ac:dyDescent="0.25">
      <c r="A937">
        <v>44287</v>
      </c>
      <c r="B937" t="s">
        <v>7</v>
      </c>
      <c r="C937">
        <v>15979</v>
      </c>
      <c r="D937">
        <v>176</v>
      </c>
      <c r="E937">
        <v>102</v>
      </c>
      <c r="F937">
        <v>154</v>
      </c>
      <c r="G937">
        <v>63</v>
      </c>
      <c r="H937">
        <v>89</v>
      </c>
      <c r="I937">
        <v>70</v>
      </c>
      <c r="J937">
        <v>66</v>
      </c>
      <c r="K937">
        <v>21</v>
      </c>
      <c r="L937">
        <v>155</v>
      </c>
      <c r="M937">
        <v>126</v>
      </c>
      <c r="N937">
        <v>84</v>
      </c>
      <c r="O937">
        <v>91</v>
      </c>
      <c r="P937">
        <v>16</v>
      </c>
      <c r="Q937">
        <v>160</v>
      </c>
      <c r="R937" t="s">
        <v>75</v>
      </c>
      <c r="S937" t="s">
        <v>88</v>
      </c>
    </row>
    <row r="938" spans="1:19" x14ac:dyDescent="0.25">
      <c r="A938">
        <v>44287</v>
      </c>
      <c r="B938" t="s">
        <v>8</v>
      </c>
      <c r="C938">
        <v>7326</v>
      </c>
      <c r="D938">
        <v>81</v>
      </c>
      <c r="E938">
        <v>65</v>
      </c>
      <c r="F938">
        <v>62</v>
      </c>
      <c r="G938">
        <v>50</v>
      </c>
      <c r="H938">
        <v>57</v>
      </c>
      <c r="I938">
        <v>37</v>
      </c>
      <c r="J938">
        <v>40</v>
      </c>
      <c r="K938">
        <v>22</v>
      </c>
      <c r="L938">
        <v>59</v>
      </c>
      <c r="M938">
        <v>66</v>
      </c>
      <c r="N938">
        <v>9</v>
      </c>
      <c r="O938">
        <v>9</v>
      </c>
      <c r="P938">
        <v>2</v>
      </c>
      <c r="Q938">
        <v>79</v>
      </c>
      <c r="R938" t="s">
        <v>73</v>
      </c>
      <c r="S938" t="s">
        <v>88</v>
      </c>
    </row>
    <row r="939" spans="1:19" x14ac:dyDescent="0.25">
      <c r="A939">
        <v>44287</v>
      </c>
      <c r="B939" t="s">
        <v>9</v>
      </c>
      <c r="C939">
        <v>6947</v>
      </c>
      <c r="D939">
        <v>51</v>
      </c>
      <c r="E939">
        <v>26</v>
      </c>
      <c r="F939">
        <v>6</v>
      </c>
      <c r="G939">
        <v>12</v>
      </c>
      <c r="H939">
        <v>9</v>
      </c>
      <c r="I939">
        <v>13</v>
      </c>
      <c r="J939">
        <v>19</v>
      </c>
      <c r="K939">
        <v>2</v>
      </c>
      <c r="L939">
        <v>49</v>
      </c>
      <c r="M939">
        <v>18</v>
      </c>
      <c r="N939">
        <v>7</v>
      </c>
      <c r="O939">
        <v>7</v>
      </c>
      <c r="P939">
        <v>1</v>
      </c>
      <c r="Q939">
        <v>50</v>
      </c>
      <c r="R939" t="s">
        <v>48</v>
      </c>
      <c r="S939" t="s">
        <v>78</v>
      </c>
    </row>
    <row r="940" spans="1:19" x14ac:dyDescent="0.25">
      <c r="A940">
        <v>44287</v>
      </c>
      <c r="B940" t="s">
        <v>10</v>
      </c>
      <c r="C940">
        <v>6218</v>
      </c>
      <c r="D940">
        <v>86</v>
      </c>
      <c r="E940">
        <v>19</v>
      </c>
      <c r="F940">
        <v>13</v>
      </c>
      <c r="G940">
        <v>10</v>
      </c>
      <c r="H940">
        <v>6</v>
      </c>
      <c r="I940">
        <v>21</v>
      </c>
      <c r="J940">
        <v>24</v>
      </c>
      <c r="K940">
        <v>2</v>
      </c>
      <c r="L940">
        <v>84</v>
      </c>
      <c r="M940">
        <v>15</v>
      </c>
      <c r="N940">
        <v>3</v>
      </c>
      <c r="O940">
        <v>4</v>
      </c>
      <c r="P940">
        <v>0</v>
      </c>
      <c r="Q940">
        <v>86</v>
      </c>
      <c r="R940" t="s">
        <v>69</v>
      </c>
      <c r="S940" t="s">
        <v>86</v>
      </c>
    </row>
    <row r="941" spans="1:19" x14ac:dyDescent="0.25">
      <c r="A941">
        <v>44287</v>
      </c>
      <c r="B941" t="s">
        <v>11</v>
      </c>
      <c r="C941">
        <v>4809</v>
      </c>
      <c r="D941">
        <v>46</v>
      </c>
      <c r="E941">
        <v>12</v>
      </c>
      <c r="F941">
        <v>10</v>
      </c>
      <c r="G941">
        <v>18</v>
      </c>
      <c r="H941">
        <v>6</v>
      </c>
      <c r="I941">
        <v>23</v>
      </c>
      <c r="J941">
        <v>21</v>
      </c>
      <c r="K941">
        <v>5</v>
      </c>
      <c r="L941">
        <v>41</v>
      </c>
      <c r="M941">
        <v>37</v>
      </c>
      <c r="N941">
        <v>1</v>
      </c>
      <c r="O941">
        <v>2</v>
      </c>
      <c r="P941">
        <v>1</v>
      </c>
      <c r="Q941">
        <v>45</v>
      </c>
      <c r="R941" t="s">
        <v>58</v>
      </c>
      <c r="S941" t="s">
        <v>82</v>
      </c>
    </row>
    <row r="942" spans="1:19" x14ac:dyDescent="0.25">
      <c r="A942">
        <v>44287</v>
      </c>
      <c r="B942" t="s">
        <v>12</v>
      </c>
      <c r="C942">
        <v>14530</v>
      </c>
      <c r="D942">
        <v>182</v>
      </c>
      <c r="E942">
        <v>94</v>
      </c>
      <c r="F942">
        <v>81</v>
      </c>
      <c r="G942">
        <v>81</v>
      </c>
      <c r="H942">
        <v>66</v>
      </c>
      <c r="I942">
        <v>91</v>
      </c>
      <c r="J942">
        <v>104</v>
      </c>
      <c r="K942">
        <v>42</v>
      </c>
      <c r="L942">
        <v>140</v>
      </c>
      <c r="M942">
        <v>102</v>
      </c>
      <c r="N942">
        <v>42</v>
      </c>
      <c r="O942">
        <v>42</v>
      </c>
      <c r="P942">
        <v>11</v>
      </c>
      <c r="Q942">
        <v>171</v>
      </c>
      <c r="R942" t="s">
        <v>66</v>
      </c>
      <c r="S942" t="s">
        <v>86</v>
      </c>
    </row>
    <row r="943" spans="1:19" x14ac:dyDescent="0.25">
      <c r="A943">
        <v>44287</v>
      </c>
      <c r="B943" t="s">
        <v>31</v>
      </c>
      <c r="C943">
        <v>7542</v>
      </c>
      <c r="D943">
        <v>52</v>
      </c>
      <c r="E943">
        <v>26</v>
      </c>
      <c r="F943">
        <v>26</v>
      </c>
      <c r="G943">
        <v>20</v>
      </c>
      <c r="H943">
        <v>16</v>
      </c>
      <c r="I943">
        <v>25</v>
      </c>
      <c r="J943">
        <v>28</v>
      </c>
      <c r="K943">
        <v>6</v>
      </c>
      <c r="L943">
        <v>46</v>
      </c>
      <c r="M943">
        <v>43</v>
      </c>
      <c r="N943">
        <v>8</v>
      </c>
      <c r="O943">
        <v>14</v>
      </c>
      <c r="P943">
        <v>2</v>
      </c>
      <c r="Q943">
        <v>50</v>
      </c>
      <c r="R943" t="s">
        <v>49</v>
      </c>
      <c r="S943" t="s">
        <v>78</v>
      </c>
    </row>
    <row r="944" spans="1:19" x14ac:dyDescent="0.25">
      <c r="A944">
        <v>44287</v>
      </c>
      <c r="B944" t="s">
        <v>13</v>
      </c>
      <c r="C944">
        <v>6188</v>
      </c>
      <c r="D944">
        <v>82</v>
      </c>
      <c r="E944">
        <v>41</v>
      </c>
      <c r="F944">
        <v>46</v>
      </c>
      <c r="G944">
        <v>40</v>
      </c>
      <c r="H944">
        <v>35</v>
      </c>
      <c r="I944">
        <v>41</v>
      </c>
      <c r="J944">
        <v>42</v>
      </c>
      <c r="K944">
        <v>21</v>
      </c>
      <c r="L944">
        <v>61</v>
      </c>
      <c r="M944">
        <v>57</v>
      </c>
      <c r="N944">
        <v>32</v>
      </c>
      <c r="O944">
        <v>33</v>
      </c>
      <c r="P944">
        <v>18</v>
      </c>
      <c r="Q944">
        <v>64</v>
      </c>
      <c r="R944" t="s">
        <v>60</v>
      </c>
      <c r="S944" t="s">
        <v>84</v>
      </c>
    </row>
    <row r="945" spans="1:19" x14ac:dyDescent="0.25">
      <c r="A945">
        <v>44287</v>
      </c>
      <c r="B945" t="s">
        <v>14</v>
      </c>
      <c r="C945">
        <v>5969</v>
      </c>
      <c r="D945">
        <v>83</v>
      </c>
      <c r="E945">
        <v>65</v>
      </c>
      <c r="F945">
        <v>68</v>
      </c>
      <c r="G945">
        <v>65</v>
      </c>
      <c r="H945">
        <v>47</v>
      </c>
      <c r="I945">
        <v>53</v>
      </c>
      <c r="J945">
        <v>55</v>
      </c>
      <c r="K945">
        <v>28</v>
      </c>
      <c r="L945">
        <v>55</v>
      </c>
      <c r="M945">
        <v>68</v>
      </c>
      <c r="N945">
        <v>30</v>
      </c>
      <c r="O945">
        <v>44</v>
      </c>
      <c r="P945">
        <v>17</v>
      </c>
      <c r="Q945">
        <v>66</v>
      </c>
      <c r="R945" t="s">
        <v>63</v>
      </c>
      <c r="S945" t="s">
        <v>84</v>
      </c>
    </row>
    <row r="946" spans="1:19" x14ac:dyDescent="0.25">
      <c r="A946">
        <v>44287</v>
      </c>
      <c r="B946" t="s">
        <v>15</v>
      </c>
      <c r="C946">
        <v>6475</v>
      </c>
      <c r="D946">
        <v>45</v>
      </c>
      <c r="E946">
        <v>29</v>
      </c>
      <c r="F946">
        <v>31</v>
      </c>
      <c r="G946">
        <v>39</v>
      </c>
      <c r="H946">
        <v>24</v>
      </c>
      <c r="I946">
        <v>21</v>
      </c>
      <c r="J946">
        <v>28</v>
      </c>
      <c r="K946">
        <v>18</v>
      </c>
      <c r="L946">
        <v>27</v>
      </c>
      <c r="M946">
        <v>39</v>
      </c>
      <c r="N946">
        <v>15</v>
      </c>
      <c r="O946">
        <v>19</v>
      </c>
      <c r="P946">
        <v>10</v>
      </c>
      <c r="Q946">
        <v>35</v>
      </c>
      <c r="R946" t="s">
        <v>40</v>
      </c>
      <c r="S946" t="s">
        <v>76</v>
      </c>
    </row>
    <row r="947" spans="1:19" x14ac:dyDescent="0.25">
      <c r="A947">
        <v>44287</v>
      </c>
      <c r="B947" t="s">
        <v>16</v>
      </c>
      <c r="C947">
        <v>13520</v>
      </c>
      <c r="D947">
        <v>204</v>
      </c>
      <c r="E947">
        <v>100</v>
      </c>
      <c r="F947">
        <v>84</v>
      </c>
      <c r="G947">
        <v>71</v>
      </c>
      <c r="H947">
        <v>56</v>
      </c>
      <c r="I947">
        <v>84</v>
      </c>
      <c r="J947">
        <v>97</v>
      </c>
      <c r="K947">
        <v>19</v>
      </c>
      <c r="L947">
        <v>185</v>
      </c>
      <c r="M947">
        <v>88</v>
      </c>
      <c r="N947">
        <v>23</v>
      </c>
      <c r="O947">
        <v>26</v>
      </c>
      <c r="P947">
        <v>1</v>
      </c>
      <c r="Q947">
        <v>203</v>
      </c>
      <c r="R947" t="s">
        <v>47</v>
      </c>
      <c r="S947" t="s">
        <v>78</v>
      </c>
    </row>
    <row r="948" spans="1:19" x14ac:dyDescent="0.25">
      <c r="A948">
        <v>44287</v>
      </c>
      <c r="B948" t="s">
        <v>17</v>
      </c>
      <c r="C948">
        <v>9803</v>
      </c>
      <c r="D948">
        <v>127</v>
      </c>
      <c r="E948">
        <v>51</v>
      </c>
      <c r="F948">
        <v>47</v>
      </c>
      <c r="G948">
        <v>34</v>
      </c>
      <c r="H948">
        <v>51</v>
      </c>
      <c r="I948">
        <v>51</v>
      </c>
      <c r="J948">
        <v>64</v>
      </c>
      <c r="K948">
        <v>13</v>
      </c>
      <c r="L948">
        <v>114</v>
      </c>
      <c r="M948">
        <v>79</v>
      </c>
      <c r="N948">
        <v>26</v>
      </c>
      <c r="O948">
        <v>30</v>
      </c>
      <c r="P948">
        <v>7</v>
      </c>
      <c r="Q948">
        <v>120</v>
      </c>
      <c r="R948" t="s">
        <v>70</v>
      </c>
      <c r="S948" t="s">
        <v>86</v>
      </c>
    </row>
    <row r="949" spans="1:19" x14ac:dyDescent="0.25">
      <c r="A949">
        <v>44287</v>
      </c>
      <c r="B949" t="s">
        <v>18</v>
      </c>
      <c r="C949">
        <v>7976</v>
      </c>
      <c r="D949">
        <v>104</v>
      </c>
      <c r="E949">
        <v>44</v>
      </c>
      <c r="F949">
        <v>46</v>
      </c>
      <c r="G949">
        <v>44</v>
      </c>
      <c r="H949">
        <v>26</v>
      </c>
      <c r="I949">
        <v>37</v>
      </c>
      <c r="J949">
        <v>41</v>
      </c>
      <c r="K949">
        <v>15</v>
      </c>
      <c r="L949">
        <v>89</v>
      </c>
      <c r="M949">
        <v>17</v>
      </c>
      <c r="N949">
        <v>10</v>
      </c>
      <c r="O949">
        <v>13</v>
      </c>
      <c r="P949">
        <v>1</v>
      </c>
      <c r="Q949">
        <v>103</v>
      </c>
      <c r="R949" t="s">
        <v>57</v>
      </c>
      <c r="S949" t="s">
        <v>82</v>
      </c>
    </row>
    <row r="950" spans="1:19" x14ac:dyDescent="0.25">
      <c r="A950">
        <v>44287</v>
      </c>
      <c r="B950" t="s">
        <v>19</v>
      </c>
      <c r="C950">
        <v>8451</v>
      </c>
      <c r="D950">
        <v>96</v>
      </c>
      <c r="E950">
        <v>55</v>
      </c>
      <c r="F950">
        <v>48</v>
      </c>
      <c r="G950">
        <v>43</v>
      </c>
      <c r="H950">
        <v>39</v>
      </c>
      <c r="I950">
        <v>39</v>
      </c>
      <c r="J950">
        <v>48</v>
      </c>
      <c r="K950">
        <v>17</v>
      </c>
      <c r="L950">
        <v>79</v>
      </c>
      <c r="M950">
        <v>68</v>
      </c>
      <c r="N950">
        <v>35</v>
      </c>
      <c r="O950">
        <v>36</v>
      </c>
      <c r="P950">
        <v>16</v>
      </c>
      <c r="Q950">
        <v>80</v>
      </c>
      <c r="R950" t="s">
        <v>37</v>
      </c>
      <c r="S950" t="s">
        <v>76</v>
      </c>
    </row>
    <row r="951" spans="1:19" x14ac:dyDescent="0.25">
      <c r="A951">
        <v>44287</v>
      </c>
      <c r="B951" t="s">
        <v>20</v>
      </c>
      <c r="C951">
        <v>14842</v>
      </c>
      <c r="D951">
        <v>206</v>
      </c>
      <c r="E951">
        <v>133</v>
      </c>
      <c r="F951">
        <v>133</v>
      </c>
      <c r="G951">
        <v>126</v>
      </c>
      <c r="H951">
        <v>120</v>
      </c>
      <c r="I951">
        <v>96</v>
      </c>
      <c r="J951">
        <v>132</v>
      </c>
      <c r="K951">
        <v>80</v>
      </c>
      <c r="L951">
        <v>126</v>
      </c>
      <c r="M951">
        <v>78</v>
      </c>
      <c r="N951">
        <v>107</v>
      </c>
      <c r="O951">
        <v>19</v>
      </c>
      <c r="P951">
        <v>5</v>
      </c>
      <c r="Q951">
        <v>201</v>
      </c>
      <c r="R951" t="s">
        <v>64</v>
      </c>
      <c r="S951" t="s">
        <v>84</v>
      </c>
    </row>
    <row r="952" spans="1:19" x14ac:dyDescent="0.25">
      <c r="A952">
        <v>44287</v>
      </c>
      <c r="B952" t="s">
        <v>21</v>
      </c>
      <c r="C952">
        <v>5989</v>
      </c>
      <c r="D952">
        <v>27</v>
      </c>
      <c r="E952">
        <v>24</v>
      </c>
      <c r="F952">
        <v>24</v>
      </c>
      <c r="G952">
        <v>21</v>
      </c>
      <c r="H952">
        <v>22</v>
      </c>
      <c r="I952">
        <v>19</v>
      </c>
      <c r="J952">
        <v>22</v>
      </c>
      <c r="K952">
        <v>16</v>
      </c>
      <c r="L952">
        <v>11</v>
      </c>
      <c r="M952">
        <v>19</v>
      </c>
      <c r="N952">
        <v>9</v>
      </c>
      <c r="O952">
        <v>9</v>
      </c>
      <c r="P952">
        <v>7</v>
      </c>
      <c r="Q952">
        <v>20</v>
      </c>
      <c r="R952" t="s">
        <v>74</v>
      </c>
      <c r="S952" t="s">
        <v>88</v>
      </c>
    </row>
    <row r="953" spans="1:19" x14ac:dyDescent="0.25">
      <c r="A953">
        <v>44287</v>
      </c>
      <c r="B953" t="s">
        <v>22</v>
      </c>
      <c r="C953">
        <v>4351</v>
      </c>
      <c r="D953">
        <v>31</v>
      </c>
      <c r="E953">
        <v>11</v>
      </c>
      <c r="F953">
        <v>17</v>
      </c>
      <c r="G953">
        <v>15</v>
      </c>
      <c r="H953">
        <v>3</v>
      </c>
      <c r="I953">
        <v>12</v>
      </c>
      <c r="J953">
        <v>12</v>
      </c>
      <c r="K953">
        <v>2</v>
      </c>
      <c r="L953">
        <v>29</v>
      </c>
      <c r="M953">
        <v>5</v>
      </c>
      <c r="N953">
        <v>0</v>
      </c>
      <c r="O953">
        <v>1</v>
      </c>
      <c r="P953">
        <v>0</v>
      </c>
      <c r="Q953">
        <v>31</v>
      </c>
      <c r="R953" t="s">
        <v>42</v>
      </c>
      <c r="S953" t="s">
        <v>76</v>
      </c>
    </row>
    <row r="954" spans="1:19" x14ac:dyDescent="0.25">
      <c r="A954">
        <v>44287</v>
      </c>
      <c r="B954" t="s">
        <v>23</v>
      </c>
      <c r="C954">
        <v>6472</v>
      </c>
      <c r="D954">
        <v>41</v>
      </c>
      <c r="E954">
        <v>22</v>
      </c>
      <c r="F954">
        <v>17</v>
      </c>
      <c r="G954">
        <v>20</v>
      </c>
      <c r="H954">
        <v>16</v>
      </c>
      <c r="I954">
        <v>20</v>
      </c>
      <c r="J954">
        <v>26</v>
      </c>
      <c r="K954">
        <v>9</v>
      </c>
      <c r="L954">
        <v>32</v>
      </c>
      <c r="M954">
        <v>12</v>
      </c>
      <c r="N954">
        <v>14</v>
      </c>
      <c r="O954">
        <v>15</v>
      </c>
      <c r="P954">
        <v>3</v>
      </c>
      <c r="Q954">
        <v>38</v>
      </c>
      <c r="R954" t="s">
        <v>55</v>
      </c>
      <c r="S954" t="s">
        <v>82</v>
      </c>
    </row>
    <row r="955" spans="1:19" x14ac:dyDescent="0.25">
      <c r="A955">
        <v>44287</v>
      </c>
      <c r="B955" t="s">
        <v>24</v>
      </c>
      <c r="C955">
        <v>3887</v>
      </c>
      <c r="D955">
        <v>44</v>
      </c>
      <c r="E955">
        <v>18</v>
      </c>
      <c r="F955">
        <v>20</v>
      </c>
      <c r="G955">
        <v>22</v>
      </c>
      <c r="H955">
        <v>11</v>
      </c>
      <c r="I955">
        <v>10</v>
      </c>
      <c r="J955">
        <v>18</v>
      </c>
      <c r="K955">
        <v>6</v>
      </c>
      <c r="L955">
        <v>38</v>
      </c>
      <c r="M955">
        <v>16</v>
      </c>
      <c r="N955">
        <v>10</v>
      </c>
      <c r="O955">
        <v>13</v>
      </c>
      <c r="P955">
        <v>5</v>
      </c>
      <c r="Q955">
        <v>39</v>
      </c>
      <c r="R955" t="s">
        <v>36</v>
      </c>
      <c r="S955" t="s">
        <v>76</v>
      </c>
    </row>
    <row r="956" spans="1:19" x14ac:dyDescent="0.25">
      <c r="A956">
        <v>44287</v>
      </c>
      <c r="B956" t="s">
        <v>25</v>
      </c>
      <c r="C956">
        <v>3716</v>
      </c>
      <c r="D956">
        <v>52</v>
      </c>
      <c r="E956">
        <v>37</v>
      </c>
      <c r="F956">
        <v>37</v>
      </c>
      <c r="G956">
        <v>37</v>
      </c>
      <c r="H956">
        <v>34</v>
      </c>
      <c r="I956">
        <v>35</v>
      </c>
      <c r="J956">
        <v>42</v>
      </c>
      <c r="K956">
        <v>29</v>
      </c>
      <c r="L956">
        <v>23</v>
      </c>
      <c r="M956">
        <v>21</v>
      </c>
      <c r="N956">
        <v>28</v>
      </c>
      <c r="O956">
        <v>30</v>
      </c>
      <c r="P956">
        <v>11</v>
      </c>
      <c r="Q956">
        <v>41</v>
      </c>
      <c r="R956" t="s">
        <v>62</v>
      </c>
      <c r="S956" t="s">
        <v>84</v>
      </c>
    </row>
    <row r="957" spans="1:19" x14ac:dyDescent="0.25">
      <c r="A957">
        <v>44287</v>
      </c>
      <c r="B957" t="s">
        <v>26</v>
      </c>
      <c r="C957">
        <v>3531</v>
      </c>
      <c r="D957">
        <v>24</v>
      </c>
      <c r="E957">
        <v>23</v>
      </c>
      <c r="F957">
        <v>23</v>
      </c>
      <c r="G957">
        <v>22</v>
      </c>
      <c r="H957">
        <v>22</v>
      </c>
      <c r="I957">
        <v>21</v>
      </c>
      <c r="J957">
        <v>22</v>
      </c>
      <c r="K957">
        <v>20</v>
      </c>
      <c r="L957">
        <v>4</v>
      </c>
      <c r="M957">
        <v>23</v>
      </c>
      <c r="N957">
        <v>18</v>
      </c>
      <c r="O957">
        <v>18</v>
      </c>
      <c r="P957">
        <v>16</v>
      </c>
      <c r="Q957">
        <v>8</v>
      </c>
      <c r="R957" t="s">
        <v>65</v>
      </c>
      <c r="S957" t="s">
        <v>84</v>
      </c>
    </row>
    <row r="958" spans="1:19" x14ac:dyDescent="0.25">
      <c r="A958">
        <v>44287</v>
      </c>
      <c r="B958" t="s">
        <v>27</v>
      </c>
      <c r="C958">
        <v>2768</v>
      </c>
      <c r="D958">
        <v>20</v>
      </c>
      <c r="E958">
        <v>7</v>
      </c>
      <c r="F958">
        <v>5</v>
      </c>
      <c r="G958">
        <v>6</v>
      </c>
      <c r="H958">
        <v>2</v>
      </c>
      <c r="I958">
        <v>11</v>
      </c>
      <c r="J958">
        <v>12</v>
      </c>
      <c r="K958">
        <v>2</v>
      </c>
      <c r="L958">
        <v>18</v>
      </c>
      <c r="M958">
        <v>8</v>
      </c>
      <c r="N958">
        <v>2</v>
      </c>
      <c r="O958">
        <v>2</v>
      </c>
      <c r="P958">
        <v>2</v>
      </c>
      <c r="Q958">
        <v>18</v>
      </c>
      <c r="R958" t="s">
        <v>67</v>
      </c>
      <c r="S958" t="s">
        <v>86</v>
      </c>
    </row>
    <row r="959" spans="1:19" x14ac:dyDescent="0.25">
      <c r="A959">
        <v>44287</v>
      </c>
      <c r="B959" t="s">
        <v>30</v>
      </c>
      <c r="C959">
        <v>3280</v>
      </c>
      <c r="D959">
        <v>12</v>
      </c>
      <c r="E959">
        <v>7</v>
      </c>
      <c r="F959">
        <v>7</v>
      </c>
      <c r="G959">
        <v>5</v>
      </c>
      <c r="H959">
        <v>5</v>
      </c>
      <c r="I959">
        <v>5</v>
      </c>
      <c r="J959">
        <v>5</v>
      </c>
      <c r="K959">
        <v>1</v>
      </c>
      <c r="L959">
        <v>11</v>
      </c>
      <c r="M959">
        <v>3</v>
      </c>
      <c r="N959">
        <v>7</v>
      </c>
      <c r="O959">
        <v>7</v>
      </c>
      <c r="P959">
        <v>1</v>
      </c>
      <c r="Q959">
        <v>11</v>
      </c>
      <c r="R959" t="s">
        <v>56</v>
      </c>
      <c r="S959" t="s">
        <v>82</v>
      </c>
    </row>
    <row r="960" spans="1:19" x14ac:dyDescent="0.25">
      <c r="A960">
        <v>44287</v>
      </c>
      <c r="B960" t="s">
        <v>28</v>
      </c>
      <c r="C960">
        <v>8890</v>
      </c>
      <c r="D960">
        <v>93</v>
      </c>
      <c r="E960">
        <v>37</v>
      </c>
      <c r="F960">
        <v>41</v>
      </c>
      <c r="G960">
        <v>33</v>
      </c>
      <c r="H960">
        <v>24</v>
      </c>
      <c r="I960">
        <v>33</v>
      </c>
      <c r="J960">
        <v>41</v>
      </c>
      <c r="K960">
        <v>11</v>
      </c>
      <c r="L960">
        <v>82</v>
      </c>
      <c r="M960">
        <v>30</v>
      </c>
      <c r="N960">
        <v>10</v>
      </c>
      <c r="O960">
        <v>9</v>
      </c>
      <c r="P960">
        <v>2</v>
      </c>
      <c r="Q960">
        <v>91</v>
      </c>
      <c r="R960" t="s">
        <v>46</v>
      </c>
      <c r="S960" t="s">
        <v>78</v>
      </c>
    </row>
    <row r="961" spans="1:19" x14ac:dyDescent="0.25">
      <c r="A961">
        <v>44287</v>
      </c>
      <c r="B961" t="s">
        <v>29</v>
      </c>
      <c r="C961">
        <v>6329</v>
      </c>
      <c r="D961">
        <v>82</v>
      </c>
      <c r="E961">
        <v>26</v>
      </c>
      <c r="F961">
        <v>25</v>
      </c>
      <c r="G961">
        <v>21</v>
      </c>
      <c r="H961">
        <v>16</v>
      </c>
      <c r="I961">
        <v>29</v>
      </c>
      <c r="J961">
        <v>35</v>
      </c>
      <c r="K961">
        <v>8</v>
      </c>
      <c r="L961">
        <v>74</v>
      </c>
      <c r="M961">
        <v>58</v>
      </c>
      <c r="N961">
        <v>13</v>
      </c>
      <c r="O961">
        <v>10</v>
      </c>
      <c r="P961">
        <v>5</v>
      </c>
      <c r="Q961">
        <v>77</v>
      </c>
      <c r="R961" t="s">
        <v>41</v>
      </c>
      <c r="S961" t="s">
        <v>76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5.xml>�� 
</file>

<file path=customXml/itemProps1.xml><?xml version="1.0" encoding="utf-8"?>
<ds:datastoreItem xmlns:ds="http://schemas.openxmlformats.org/officeDocument/2006/customXml" ds:itemID="{B88BDF82-8A75-4529-B06E-F5DD03344BF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333E2DF-2BE4-4C5F-B37A-F9C659187336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B34968E2-011D-4BB2-946D-C9E6C97AE95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1C387AF9-A5D5-405B-AEBD-9776E491471C}">
  <ds:schemaRefs>
    <ds:schemaRef ds:uri="http://purl.org/dc/dcmitype/"/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45ae7f3d-bcd0-4e4b-af93-f03a9fbb19b5"/>
    <ds:schemaRef ds:uri="d5efd484-15aa-41a0-83f6-0646502cb6d6"/>
    <ds:schemaRef ds:uri="http://purl.org/dc/terms/"/>
    <ds:schemaRef ds:uri="http://schemas.microsoft.com/sharepoint/v3"/>
    <ds:schemaRef ds:uri="http://schemas.microsoft.com/office/2006/metadata/properties"/>
    <ds:schemaRef ds:uri="http://purl.org/dc/elements/1.1/"/>
  </ds:schemaRefs>
</ds:datastoreItem>
</file>

<file path=customXml/itemProps5.xml><?xml version="1.0" encoding="utf-8"?>
<ds:datastoreItem xmlns:ds="http://schemas.openxmlformats.org/officeDocument/2006/customXml" ds:itemID="{1C0E469A-319D-4419-A30D-A78B8C93B37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Home</vt:lpstr>
      <vt:lpstr>Details</vt:lpstr>
      <vt:lpstr>TREND</vt:lpstr>
      <vt:lpstr>Chart</vt:lpstr>
      <vt:lpstr>WF_AVERAGE</vt:lpstr>
      <vt:lpstr>PRACTICE</vt:lpstr>
      <vt:lpstr>Control</vt:lpstr>
      <vt:lpstr>Sheet1</vt:lpstr>
      <vt:lpstr>SMI_PHC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hmy512</dc:creator>
  <cp:lastModifiedBy>Thomas Bradshaw</cp:lastModifiedBy>
  <dcterms:created xsi:type="dcterms:W3CDTF">2019-09-24T14:18:35Z</dcterms:created>
  <dcterms:modified xsi:type="dcterms:W3CDTF">2023-04-12T09:27:33Z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