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2022-23/CH/CH Phlebotomy (Q)/"/>
    </mc:Choice>
  </mc:AlternateContent>
  <xr:revisionPtr revIDLastSave="59" documentId="8_{975D1B6C-5E91-4C9D-A049-436D56806AE9}" xr6:coauthVersionLast="47" xr6:coauthVersionMax="47" xr10:uidLastSave="{BBFF9C0D-F7BC-466A-861F-3F0045DA2F37}"/>
  <bookViews>
    <workbookView xWindow="16354" yWindow="-9326" windowWidth="33120" windowHeight="18120" tabRatio="856" firstSheet="3" activeTab="3" xr2:uid="{00000000-000D-0000-FFFF-FFFF00000000}"/>
  </bookViews>
  <sheets>
    <sheet name="CONTROL" sheetId="119" state="hidden" r:id="rId1"/>
    <sheet name="PRAC-SELECT" sheetId="207" state="hidden" r:id="rId2"/>
    <sheet name="Data" sheetId="233" state="hidden" r:id="rId3"/>
    <sheet name="PRACTICE DETAIL" sheetId="227" r:id="rId4"/>
    <sheet name="Bleeds" sheetId="214" r:id="rId5"/>
    <sheet name="GTT" sheetId="220" r:id="rId6"/>
    <sheet name="Unsuccessful Bleeds" sheetId="221" r:id="rId7"/>
    <sheet name="PAYMENTS - Q1-Q4" sheetId="230" r:id="rId8"/>
    <sheet name="LD &amp; &lt;12yrs" sheetId="223" r:id="rId9"/>
    <sheet name="Practice" sheetId="234" state="hidden" r:id="rId10"/>
    <sheet name="Change Log" sheetId="235" r:id="rId11"/>
  </sheets>
  <definedNames>
    <definedName name="ANCHOR">INDIRECT(CONTROL!#REF!)</definedName>
    <definedName name="DATA">INDIRECT(CONTROL!#REF!)</definedName>
    <definedName name="DataID">INDIRECT(CONTROL!#REF!)</definedName>
    <definedName name="DATEselect">INDIRECT("DATEtable_Q[DateSelect]")</definedName>
    <definedName name="DEPact" localSheetId="7">#REF!</definedName>
    <definedName name="DEPact">#REF!</definedName>
    <definedName name="ExternalData_1" localSheetId="2" hidden="1">Data!$A$1:$I$417</definedName>
    <definedName name="ExternalData_1" localSheetId="9" hidden="1">Practice!$A$1:$C$41</definedName>
    <definedName name="IND">INDIRECT(CONTROL!#REF!)</definedName>
    <definedName name="Org2ID">INDIRECT(CONTROL!#REF!)</definedName>
    <definedName name="OrgEXCL">INDIRECT(CONTROL!#REF!)</definedName>
    <definedName name="OrgID">INDIRECT(CONTROL!#REF!)</definedName>
    <definedName name="Payment">CONTROL!$R$2:$S$5</definedName>
    <definedName name="Payments">CONTROL!$R$2:$S$5</definedName>
    <definedName name="REL_D">INDIRECT(CONTROL!#REF!)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B50" i="230" l="1"/>
  <c r="AA50" i="230"/>
  <c r="Z50" i="230"/>
  <c r="Y50" i="230"/>
  <c r="X50" i="230"/>
  <c r="W50" i="230"/>
  <c r="V50" i="230"/>
  <c r="U50" i="230"/>
  <c r="T50" i="230"/>
  <c r="S50" i="230"/>
  <c r="R50" i="230"/>
  <c r="Q50" i="230"/>
  <c r="P50" i="230"/>
  <c r="O50" i="230"/>
  <c r="N50" i="230"/>
  <c r="M50" i="230"/>
  <c r="L50" i="230"/>
  <c r="K50" i="230"/>
  <c r="J50" i="230"/>
  <c r="I50" i="230"/>
  <c r="H50" i="230"/>
  <c r="G50" i="230"/>
  <c r="E50" i="230"/>
  <c r="AA43" i="230"/>
  <c r="D10" i="221"/>
  <c r="D48" i="214"/>
  <c r="E48" i="214"/>
  <c r="F48" i="214"/>
  <c r="G48" i="214"/>
  <c r="D48" i="220"/>
  <c r="E48" i="220"/>
  <c r="F48" i="220"/>
  <c r="G48" i="220"/>
  <c r="D48" i="221"/>
  <c r="E48" i="221"/>
  <c r="F48" i="221"/>
  <c r="G48" i="221"/>
  <c r="E48" i="230"/>
  <c r="G48" i="230" s="1"/>
  <c r="F48" i="230"/>
  <c r="H48" i="230" s="1"/>
  <c r="I48" i="230"/>
  <c r="K48" i="230"/>
  <c r="R48" i="230" s="1"/>
  <c r="T48" i="230" s="1"/>
  <c r="O48" i="230"/>
  <c r="V48" i="230" s="1"/>
  <c r="Q48" i="230"/>
  <c r="X48" i="230" s="1"/>
  <c r="U48" i="230"/>
  <c r="W48" i="230"/>
  <c r="W5" i="119"/>
  <c r="W4" i="119"/>
  <c r="W3" i="119"/>
  <c r="W2" i="119"/>
  <c r="S5" i="119"/>
  <c r="S4" i="119"/>
  <c r="S3" i="119"/>
  <c r="S2" i="119"/>
  <c r="D10" i="214"/>
  <c r="E10" i="214"/>
  <c r="F10" i="214"/>
  <c r="G10" i="214"/>
  <c r="D10" i="220"/>
  <c r="E10" i="220"/>
  <c r="F10" i="220"/>
  <c r="G10" i="220"/>
  <c r="E10" i="221"/>
  <c r="F10" i="221"/>
  <c r="G10" i="221"/>
  <c r="O10" i="230"/>
  <c r="V10" i="230" s="1"/>
  <c r="Q10" i="230"/>
  <c r="X10" i="230" s="1"/>
  <c r="U10" i="230"/>
  <c r="W10" i="230"/>
  <c r="I10" i="230"/>
  <c r="P10" i="230" s="1"/>
  <c r="K10" i="230"/>
  <c r="R10" i="230" s="1"/>
  <c r="E10" i="230"/>
  <c r="G10" i="230" s="1"/>
  <c r="F10" i="230"/>
  <c r="L10" i="230" s="1"/>
  <c r="D8" i="220"/>
  <c r="L126" i="233"/>
  <c r="L125" i="233"/>
  <c r="W49" i="230"/>
  <c r="U49" i="230"/>
  <c r="W47" i="230"/>
  <c r="U47" i="230"/>
  <c r="W46" i="230"/>
  <c r="U46" i="230"/>
  <c r="W45" i="230"/>
  <c r="U45" i="230"/>
  <c r="W44" i="230"/>
  <c r="U44" i="230"/>
  <c r="W43" i="230"/>
  <c r="U43" i="230"/>
  <c r="W42" i="230"/>
  <c r="U42" i="230"/>
  <c r="W41" i="230"/>
  <c r="U41" i="230"/>
  <c r="W40" i="230"/>
  <c r="U40" i="230"/>
  <c r="W39" i="230"/>
  <c r="U39" i="230"/>
  <c r="W38" i="230"/>
  <c r="U38" i="230"/>
  <c r="W37" i="230"/>
  <c r="U37" i="230"/>
  <c r="W36" i="230"/>
  <c r="U36" i="230"/>
  <c r="W35" i="230"/>
  <c r="U35" i="230"/>
  <c r="W34" i="230"/>
  <c r="U34" i="230"/>
  <c r="W33" i="230"/>
  <c r="U33" i="230"/>
  <c r="W32" i="230"/>
  <c r="U32" i="230"/>
  <c r="W31" i="230"/>
  <c r="U31" i="230"/>
  <c r="W30" i="230"/>
  <c r="U30" i="230"/>
  <c r="W29" i="230"/>
  <c r="U29" i="230"/>
  <c r="W28" i="230"/>
  <c r="U28" i="230"/>
  <c r="W27" i="230"/>
  <c r="U27" i="230"/>
  <c r="W26" i="230"/>
  <c r="U26" i="230"/>
  <c r="W25" i="230"/>
  <c r="U25" i="230"/>
  <c r="W24" i="230"/>
  <c r="U24" i="230"/>
  <c r="W23" i="230"/>
  <c r="U23" i="230"/>
  <c r="W22" i="230"/>
  <c r="U22" i="230"/>
  <c r="W21" i="230"/>
  <c r="U21" i="230"/>
  <c r="W20" i="230"/>
  <c r="U20" i="230"/>
  <c r="W19" i="230"/>
  <c r="U19" i="230"/>
  <c r="W18" i="230"/>
  <c r="U18" i="230"/>
  <c r="W17" i="230"/>
  <c r="U17" i="230"/>
  <c r="W16" i="230"/>
  <c r="U16" i="230"/>
  <c r="W15" i="230"/>
  <c r="U15" i="230"/>
  <c r="W14" i="230"/>
  <c r="U14" i="230"/>
  <c r="W13" i="230"/>
  <c r="U13" i="230"/>
  <c r="W12" i="230"/>
  <c r="U12" i="230"/>
  <c r="W11" i="230"/>
  <c r="U11" i="230"/>
  <c r="W9" i="230"/>
  <c r="U9" i="230"/>
  <c r="W8" i="230"/>
  <c r="U8" i="230"/>
  <c r="W7" i="230"/>
  <c r="U7" i="230"/>
  <c r="W6" i="230"/>
  <c r="U6" i="230"/>
  <c r="W5" i="230"/>
  <c r="U5" i="230"/>
  <c r="Q49" i="230"/>
  <c r="X49" i="230" s="1"/>
  <c r="O49" i="230"/>
  <c r="V49" i="230" s="1"/>
  <c r="Q47" i="230"/>
  <c r="X47" i="230" s="1"/>
  <c r="O47" i="230"/>
  <c r="V47" i="230" s="1"/>
  <c r="Q46" i="230"/>
  <c r="X46" i="230" s="1"/>
  <c r="O46" i="230"/>
  <c r="V46" i="230" s="1"/>
  <c r="Q45" i="230"/>
  <c r="X45" i="230" s="1"/>
  <c r="O45" i="230"/>
  <c r="V45" i="230" s="1"/>
  <c r="Q44" i="230"/>
  <c r="X44" i="230" s="1"/>
  <c r="O44" i="230"/>
  <c r="V44" i="230" s="1"/>
  <c r="Q43" i="230"/>
  <c r="X43" i="230" s="1"/>
  <c r="O43" i="230"/>
  <c r="V43" i="230" s="1"/>
  <c r="Q42" i="230"/>
  <c r="X42" i="230" s="1"/>
  <c r="O42" i="230"/>
  <c r="V42" i="230" s="1"/>
  <c r="Q41" i="230"/>
  <c r="X41" i="230" s="1"/>
  <c r="O41" i="230"/>
  <c r="V41" i="230" s="1"/>
  <c r="Q40" i="230"/>
  <c r="X40" i="230" s="1"/>
  <c r="O40" i="230"/>
  <c r="V40" i="230" s="1"/>
  <c r="Q39" i="230"/>
  <c r="X39" i="230" s="1"/>
  <c r="O39" i="230"/>
  <c r="V39" i="230" s="1"/>
  <c r="Q38" i="230"/>
  <c r="X38" i="230" s="1"/>
  <c r="O38" i="230"/>
  <c r="V38" i="230" s="1"/>
  <c r="Q37" i="230"/>
  <c r="X37" i="230" s="1"/>
  <c r="O37" i="230"/>
  <c r="V37" i="230" s="1"/>
  <c r="Q36" i="230"/>
  <c r="X36" i="230" s="1"/>
  <c r="O36" i="230"/>
  <c r="V36" i="230" s="1"/>
  <c r="Q35" i="230"/>
  <c r="X35" i="230" s="1"/>
  <c r="O35" i="230"/>
  <c r="V35" i="230" s="1"/>
  <c r="Q34" i="230"/>
  <c r="X34" i="230" s="1"/>
  <c r="O34" i="230"/>
  <c r="V34" i="230" s="1"/>
  <c r="Q33" i="230"/>
  <c r="X33" i="230" s="1"/>
  <c r="O33" i="230"/>
  <c r="V33" i="230" s="1"/>
  <c r="Q32" i="230"/>
  <c r="X32" i="230" s="1"/>
  <c r="O32" i="230"/>
  <c r="V32" i="230" s="1"/>
  <c r="Q31" i="230"/>
  <c r="X31" i="230" s="1"/>
  <c r="O31" i="230"/>
  <c r="V31" i="230" s="1"/>
  <c r="Q30" i="230"/>
  <c r="X30" i="230" s="1"/>
  <c r="O30" i="230"/>
  <c r="V30" i="230" s="1"/>
  <c r="Q29" i="230"/>
  <c r="X29" i="230" s="1"/>
  <c r="O29" i="230"/>
  <c r="V29" i="230" s="1"/>
  <c r="Q28" i="230"/>
  <c r="X28" i="230" s="1"/>
  <c r="O28" i="230"/>
  <c r="V28" i="230" s="1"/>
  <c r="Q27" i="230"/>
  <c r="X27" i="230" s="1"/>
  <c r="O27" i="230"/>
  <c r="V27" i="230" s="1"/>
  <c r="Q26" i="230"/>
  <c r="X26" i="230" s="1"/>
  <c r="O26" i="230"/>
  <c r="V26" i="230" s="1"/>
  <c r="Q25" i="230"/>
  <c r="X25" i="230" s="1"/>
  <c r="O25" i="230"/>
  <c r="V25" i="230" s="1"/>
  <c r="Q24" i="230"/>
  <c r="X24" i="230" s="1"/>
  <c r="O24" i="230"/>
  <c r="V24" i="230" s="1"/>
  <c r="Q23" i="230"/>
  <c r="X23" i="230" s="1"/>
  <c r="O23" i="230"/>
  <c r="V23" i="230" s="1"/>
  <c r="Q22" i="230"/>
  <c r="X22" i="230" s="1"/>
  <c r="O22" i="230"/>
  <c r="V22" i="230" s="1"/>
  <c r="Q21" i="230"/>
  <c r="X21" i="230" s="1"/>
  <c r="O21" i="230"/>
  <c r="V21" i="230" s="1"/>
  <c r="Q20" i="230"/>
  <c r="X20" i="230" s="1"/>
  <c r="O20" i="230"/>
  <c r="V20" i="230" s="1"/>
  <c r="Q19" i="230"/>
  <c r="X19" i="230" s="1"/>
  <c r="O19" i="230"/>
  <c r="V19" i="230" s="1"/>
  <c r="Q18" i="230"/>
  <c r="X18" i="230" s="1"/>
  <c r="O18" i="230"/>
  <c r="V18" i="230" s="1"/>
  <c r="Q17" i="230"/>
  <c r="X17" i="230" s="1"/>
  <c r="O17" i="230"/>
  <c r="V17" i="230" s="1"/>
  <c r="Q16" i="230"/>
  <c r="X16" i="230" s="1"/>
  <c r="O16" i="230"/>
  <c r="V16" i="230" s="1"/>
  <c r="Q15" i="230"/>
  <c r="X15" i="230" s="1"/>
  <c r="O15" i="230"/>
  <c r="V15" i="230" s="1"/>
  <c r="Q14" i="230"/>
  <c r="X14" i="230" s="1"/>
  <c r="O14" i="230"/>
  <c r="V14" i="230" s="1"/>
  <c r="Q13" i="230"/>
  <c r="X13" i="230" s="1"/>
  <c r="O13" i="230"/>
  <c r="V13" i="230" s="1"/>
  <c r="Q12" i="230"/>
  <c r="X12" i="230" s="1"/>
  <c r="O12" i="230"/>
  <c r="V12" i="230" s="1"/>
  <c r="Q11" i="230"/>
  <c r="X11" i="230" s="1"/>
  <c r="O11" i="230"/>
  <c r="V11" i="230" s="1"/>
  <c r="Q9" i="230"/>
  <c r="X9" i="230" s="1"/>
  <c r="O9" i="230"/>
  <c r="V9" i="230" s="1"/>
  <c r="Q8" i="230"/>
  <c r="X8" i="230" s="1"/>
  <c r="O8" i="230"/>
  <c r="V8" i="230" s="1"/>
  <c r="Q7" i="230"/>
  <c r="X7" i="230" s="1"/>
  <c r="O7" i="230"/>
  <c r="V7" i="230" s="1"/>
  <c r="Q6" i="230"/>
  <c r="X6" i="230" s="1"/>
  <c r="O6" i="230"/>
  <c r="V6" i="230" s="1"/>
  <c r="Q5" i="230"/>
  <c r="X5" i="230" s="1"/>
  <c r="O5" i="230"/>
  <c r="V5" i="230" s="1"/>
  <c r="K49" i="230"/>
  <c r="R49" i="230" s="1"/>
  <c r="I49" i="230"/>
  <c r="P49" i="230" s="1"/>
  <c r="F49" i="230"/>
  <c r="L49" i="230" s="1"/>
  <c r="E49" i="230"/>
  <c r="J49" i="230" s="1"/>
  <c r="K47" i="230"/>
  <c r="R47" i="230" s="1"/>
  <c r="I47" i="230"/>
  <c r="P47" i="230" s="1"/>
  <c r="F47" i="230"/>
  <c r="L47" i="230" s="1"/>
  <c r="E47" i="230"/>
  <c r="J47" i="230" s="1"/>
  <c r="K46" i="230"/>
  <c r="R46" i="230" s="1"/>
  <c r="I46" i="230"/>
  <c r="P46" i="230" s="1"/>
  <c r="F46" i="230"/>
  <c r="L46" i="230" s="1"/>
  <c r="E46" i="230"/>
  <c r="J46" i="230" s="1"/>
  <c r="K45" i="230"/>
  <c r="R45" i="230" s="1"/>
  <c r="I45" i="230"/>
  <c r="P45" i="230" s="1"/>
  <c r="F45" i="230"/>
  <c r="L45" i="230" s="1"/>
  <c r="E45" i="230"/>
  <c r="J45" i="230" s="1"/>
  <c r="K44" i="230"/>
  <c r="R44" i="230" s="1"/>
  <c r="I44" i="230"/>
  <c r="P44" i="230" s="1"/>
  <c r="F44" i="230"/>
  <c r="L44" i="230" s="1"/>
  <c r="E44" i="230"/>
  <c r="J44" i="230" s="1"/>
  <c r="K43" i="230"/>
  <c r="R43" i="230" s="1"/>
  <c r="I43" i="230"/>
  <c r="P43" i="230" s="1"/>
  <c r="F43" i="230"/>
  <c r="L43" i="230" s="1"/>
  <c r="E43" i="230"/>
  <c r="J43" i="230" s="1"/>
  <c r="K42" i="230"/>
  <c r="R42" i="230" s="1"/>
  <c r="I42" i="230"/>
  <c r="P42" i="230" s="1"/>
  <c r="F42" i="230"/>
  <c r="L42" i="230" s="1"/>
  <c r="E42" i="230"/>
  <c r="J42" i="230" s="1"/>
  <c r="K41" i="230"/>
  <c r="R41" i="230" s="1"/>
  <c r="I41" i="230"/>
  <c r="P41" i="230" s="1"/>
  <c r="F41" i="230"/>
  <c r="L41" i="230" s="1"/>
  <c r="E41" i="230"/>
  <c r="J41" i="230" s="1"/>
  <c r="K40" i="230"/>
  <c r="R40" i="230" s="1"/>
  <c r="I40" i="230"/>
  <c r="P40" i="230" s="1"/>
  <c r="F40" i="230"/>
  <c r="L40" i="230" s="1"/>
  <c r="E40" i="230"/>
  <c r="J40" i="230" s="1"/>
  <c r="K39" i="230"/>
  <c r="R39" i="230" s="1"/>
  <c r="I39" i="230"/>
  <c r="P39" i="230" s="1"/>
  <c r="F39" i="230"/>
  <c r="L39" i="230" s="1"/>
  <c r="E39" i="230"/>
  <c r="J39" i="230" s="1"/>
  <c r="K38" i="230"/>
  <c r="R38" i="230" s="1"/>
  <c r="I38" i="230"/>
  <c r="P38" i="230" s="1"/>
  <c r="F38" i="230"/>
  <c r="L38" i="230" s="1"/>
  <c r="E38" i="230"/>
  <c r="J38" i="230" s="1"/>
  <c r="K37" i="230"/>
  <c r="R37" i="230" s="1"/>
  <c r="I37" i="230"/>
  <c r="P37" i="230" s="1"/>
  <c r="F37" i="230"/>
  <c r="L37" i="230" s="1"/>
  <c r="E37" i="230"/>
  <c r="J37" i="230" s="1"/>
  <c r="K36" i="230"/>
  <c r="R36" i="230" s="1"/>
  <c r="I36" i="230"/>
  <c r="P36" i="230" s="1"/>
  <c r="F36" i="230"/>
  <c r="L36" i="230" s="1"/>
  <c r="E36" i="230"/>
  <c r="J36" i="230" s="1"/>
  <c r="K35" i="230"/>
  <c r="R35" i="230" s="1"/>
  <c r="I35" i="230"/>
  <c r="P35" i="230" s="1"/>
  <c r="F35" i="230"/>
  <c r="L35" i="230" s="1"/>
  <c r="E35" i="230"/>
  <c r="J35" i="230" s="1"/>
  <c r="K34" i="230"/>
  <c r="R34" i="230" s="1"/>
  <c r="I34" i="230"/>
  <c r="P34" i="230" s="1"/>
  <c r="F34" i="230"/>
  <c r="L34" i="230" s="1"/>
  <c r="E34" i="230"/>
  <c r="J34" i="230" s="1"/>
  <c r="K33" i="230"/>
  <c r="R33" i="230" s="1"/>
  <c r="I33" i="230"/>
  <c r="P33" i="230" s="1"/>
  <c r="F33" i="230"/>
  <c r="L33" i="230" s="1"/>
  <c r="E33" i="230"/>
  <c r="J33" i="230" s="1"/>
  <c r="K32" i="230"/>
  <c r="R32" i="230" s="1"/>
  <c r="I32" i="230"/>
  <c r="P32" i="230" s="1"/>
  <c r="F32" i="230"/>
  <c r="L32" i="230" s="1"/>
  <c r="E32" i="230"/>
  <c r="J32" i="230" s="1"/>
  <c r="K31" i="230"/>
  <c r="R31" i="230" s="1"/>
  <c r="I31" i="230"/>
  <c r="P31" i="230" s="1"/>
  <c r="F31" i="230"/>
  <c r="L31" i="230" s="1"/>
  <c r="E31" i="230"/>
  <c r="J31" i="230" s="1"/>
  <c r="K30" i="230"/>
  <c r="R30" i="230" s="1"/>
  <c r="I30" i="230"/>
  <c r="P30" i="230" s="1"/>
  <c r="F30" i="230"/>
  <c r="L30" i="230" s="1"/>
  <c r="E30" i="230"/>
  <c r="J30" i="230" s="1"/>
  <c r="K29" i="230"/>
  <c r="R29" i="230" s="1"/>
  <c r="I29" i="230"/>
  <c r="P29" i="230" s="1"/>
  <c r="F29" i="230"/>
  <c r="L29" i="230" s="1"/>
  <c r="E29" i="230"/>
  <c r="J29" i="230" s="1"/>
  <c r="K28" i="230"/>
  <c r="R28" i="230" s="1"/>
  <c r="I28" i="230"/>
  <c r="P28" i="230" s="1"/>
  <c r="F28" i="230"/>
  <c r="L28" i="230" s="1"/>
  <c r="E28" i="230"/>
  <c r="J28" i="230" s="1"/>
  <c r="K27" i="230"/>
  <c r="R27" i="230" s="1"/>
  <c r="I27" i="230"/>
  <c r="P27" i="230" s="1"/>
  <c r="F27" i="230"/>
  <c r="L27" i="230" s="1"/>
  <c r="E27" i="230"/>
  <c r="J27" i="230" s="1"/>
  <c r="K26" i="230"/>
  <c r="R26" i="230" s="1"/>
  <c r="I26" i="230"/>
  <c r="P26" i="230" s="1"/>
  <c r="F26" i="230"/>
  <c r="L26" i="230" s="1"/>
  <c r="E26" i="230"/>
  <c r="J26" i="230" s="1"/>
  <c r="K25" i="230"/>
  <c r="R25" i="230" s="1"/>
  <c r="I25" i="230"/>
  <c r="P25" i="230" s="1"/>
  <c r="F25" i="230"/>
  <c r="L25" i="230" s="1"/>
  <c r="E25" i="230"/>
  <c r="J25" i="230" s="1"/>
  <c r="K24" i="230"/>
  <c r="R24" i="230" s="1"/>
  <c r="I24" i="230"/>
  <c r="P24" i="230" s="1"/>
  <c r="F24" i="230"/>
  <c r="L24" i="230" s="1"/>
  <c r="E24" i="230"/>
  <c r="J24" i="230" s="1"/>
  <c r="K23" i="230"/>
  <c r="R23" i="230" s="1"/>
  <c r="I23" i="230"/>
  <c r="P23" i="230" s="1"/>
  <c r="F23" i="230"/>
  <c r="L23" i="230" s="1"/>
  <c r="E23" i="230"/>
  <c r="J23" i="230" s="1"/>
  <c r="K22" i="230"/>
  <c r="R22" i="230" s="1"/>
  <c r="I22" i="230"/>
  <c r="P22" i="230" s="1"/>
  <c r="F22" i="230"/>
  <c r="L22" i="230" s="1"/>
  <c r="E22" i="230"/>
  <c r="J22" i="230" s="1"/>
  <c r="K21" i="230"/>
  <c r="R21" i="230" s="1"/>
  <c r="I21" i="230"/>
  <c r="P21" i="230" s="1"/>
  <c r="F21" i="230"/>
  <c r="L21" i="230" s="1"/>
  <c r="E21" i="230"/>
  <c r="J21" i="230" s="1"/>
  <c r="K20" i="230"/>
  <c r="R20" i="230" s="1"/>
  <c r="I20" i="230"/>
  <c r="P20" i="230" s="1"/>
  <c r="F20" i="230"/>
  <c r="L20" i="230" s="1"/>
  <c r="E20" i="230"/>
  <c r="J20" i="230" s="1"/>
  <c r="K19" i="230"/>
  <c r="R19" i="230" s="1"/>
  <c r="I19" i="230"/>
  <c r="P19" i="230" s="1"/>
  <c r="F19" i="230"/>
  <c r="L19" i="230" s="1"/>
  <c r="E19" i="230"/>
  <c r="J19" i="230" s="1"/>
  <c r="K18" i="230"/>
  <c r="R18" i="230" s="1"/>
  <c r="I18" i="230"/>
  <c r="P18" i="230" s="1"/>
  <c r="F18" i="230"/>
  <c r="L18" i="230" s="1"/>
  <c r="E18" i="230"/>
  <c r="J18" i="230" s="1"/>
  <c r="K17" i="230"/>
  <c r="R17" i="230" s="1"/>
  <c r="I17" i="230"/>
  <c r="P17" i="230" s="1"/>
  <c r="F17" i="230"/>
  <c r="L17" i="230" s="1"/>
  <c r="E17" i="230"/>
  <c r="J17" i="230" s="1"/>
  <c r="K16" i="230"/>
  <c r="R16" i="230" s="1"/>
  <c r="I16" i="230"/>
  <c r="P16" i="230" s="1"/>
  <c r="F16" i="230"/>
  <c r="L16" i="230" s="1"/>
  <c r="E16" i="230"/>
  <c r="J16" i="230" s="1"/>
  <c r="K15" i="230"/>
  <c r="R15" i="230" s="1"/>
  <c r="I15" i="230"/>
  <c r="P15" i="230" s="1"/>
  <c r="F15" i="230"/>
  <c r="L15" i="230" s="1"/>
  <c r="E15" i="230"/>
  <c r="J15" i="230" s="1"/>
  <c r="K14" i="230"/>
  <c r="R14" i="230" s="1"/>
  <c r="I14" i="230"/>
  <c r="P14" i="230" s="1"/>
  <c r="F14" i="230"/>
  <c r="L14" i="230" s="1"/>
  <c r="E14" i="230"/>
  <c r="J14" i="230" s="1"/>
  <c r="K13" i="230"/>
  <c r="R13" i="230" s="1"/>
  <c r="I13" i="230"/>
  <c r="P13" i="230" s="1"/>
  <c r="F13" i="230"/>
  <c r="L13" i="230" s="1"/>
  <c r="E13" i="230"/>
  <c r="J13" i="230" s="1"/>
  <c r="K12" i="230"/>
  <c r="R12" i="230" s="1"/>
  <c r="I12" i="230"/>
  <c r="P12" i="230" s="1"/>
  <c r="F12" i="230"/>
  <c r="L12" i="230" s="1"/>
  <c r="E12" i="230"/>
  <c r="J12" i="230" s="1"/>
  <c r="K11" i="230"/>
  <c r="R11" i="230" s="1"/>
  <c r="I11" i="230"/>
  <c r="P11" i="230" s="1"/>
  <c r="F11" i="230"/>
  <c r="L11" i="230" s="1"/>
  <c r="E11" i="230"/>
  <c r="J11" i="230" s="1"/>
  <c r="K9" i="230"/>
  <c r="R9" i="230" s="1"/>
  <c r="I9" i="230"/>
  <c r="P9" i="230" s="1"/>
  <c r="F9" i="230"/>
  <c r="L9" i="230" s="1"/>
  <c r="E9" i="230"/>
  <c r="J9" i="230" s="1"/>
  <c r="K8" i="230"/>
  <c r="R8" i="230" s="1"/>
  <c r="I8" i="230"/>
  <c r="P8" i="230" s="1"/>
  <c r="F8" i="230"/>
  <c r="L8" i="230" s="1"/>
  <c r="E8" i="230"/>
  <c r="J8" i="230" s="1"/>
  <c r="K7" i="230"/>
  <c r="R7" i="230" s="1"/>
  <c r="I7" i="230"/>
  <c r="P7" i="230" s="1"/>
  <c r="F7" i="230"/>
  <c r="L7" i="230" s="1"/>
  <c r="E7" i="230"/>
  <c r="J7" i="230" s="1"/>
  <c r="K6" i="230"/>
  <c r="R6" i="230" s="1"/>
  <c r="I6" i="230"/>
  <c r="P6" i="230" s="1"/>
  <c r="F6" i="230"/>
  <c r="L6" i="230" s="1"/>
  <c r="E6" i="230"/>
  <c r="J6" i="230" s="1"/>
  <c r="K5" i="230"/>
  <c r="R5" i="230" s="1"/>
  <c r="I5" i="230"/>
  <c r="P5" i="230" s="1"/>
  <c r="F5" i="230"/>
  <c r="L5" i="230" s="1"/>
  <c r="E5" i="230"/>
  <c r="J5" i="230" s="1"/>
  <c r="G49" i="220"/>
  <c r="G47" i="220"/>
  <c r="G46" i="220"/>
  <c r="G45" i="220"/>
  <c r="G44" i="220"/>
  <c r="G43" i="220"/>
  <c r="G42" i="220"/>
  <c r="G41" i="220"/>
  <c r="G40" i="220"/>
  <c r="G39" i="220"/>
  <c r="G38" i="220"/>
  <c r="G37" i="220"/>
  <c r="G36" i="220"/>
  <c r="G35" i="220"/>
  <c r="G34" i="220"/>
  <c r="G33" i="220"/>
  <c r="G32" i="220"/>
  <c r="G31" i="220"/>
  <c r="G30" i="220"/>
  <c r="G29" i="220"/>
  <c r="G28" i="220"/>
  <c r="G27" i="220"/>
  <c r="G26" i="220"/>
  <c r="G25" i="220"/>
  <c r="G24" i="220"/>
  <c r="G23" i="220"/>
  <c r="G22" i="220"/>
  <c r="G21" i="220"/>
  <c r="G20" i="220"/>
  <c r="G19" i="220"/>
  <c r="G18" i="220"/>
  <c r="G17" i="220"/>
  <c r="G16" i="220"/>
  <c r="G15" i="220"/>
  <c r="G14" i="220"/>
  <c r="G13" i="220"/>
  <c r="G12" i="220"/>
  <c r="G11" i="220"/>
  <c r="G9" i="220"/>
  <c r="G8" i="220"/>
  <c r="G7" i="220"/>
  <c r="G6" i="220"/>
  <c r="G5" i="220"/>
  <c r="F49" i="220"/>
  <c r="F47" i="220"/>
  <c r="F46" i="220"/>
  <c r="F45" i="220"/>
  <c r="F44" i="220"/>
  <c r="F43" i="220"/>
  <c r="F42" i="220"/>
  <c r="F41" i="220"/>
  <c r="F40" i="220"/>
  <c r="F39" i="220"/>
  <c r="F38" i="220"/>
  <c r="F37" i="220"/>
  <c r="F36" i="220"/>
  <c r="F35" i="220"/>
  <c r="F34" i="220"/>
  <c r="F33" i="220"/>
  <c r="F32" i="220"/>
  <c r="F31" i="220"/>
  <c r="F30" i="220"/>
  <c r="F29" i="220"/>
  <c r="F28" i="220"/>
  <c r="F27" i="220"/>
  <c r="F26" i="220"/>
  <c r="F25" i="220"/>
  <c r="F24" i="220"/>
  <c r="F23" i="220"/>
  <c r="F22" i="220"/>
  <c r="F21" i="220"/>
  <c r="F20" i="220"/>
  <c r="F19" i="220"/>
  <c r="F18" i="220"/>
  <c r="F17" i="220"/>
  <c r="F16" i="220"/>
  <c r="F15" i="220"/>
  <c r="F14" i="220"/>
  <c r="F13" i="220"/>
  <c r="F12" i="220"/>
  <c r="F11" i="220"/>
  <c r="F9" i="220"/>
  <c r="F8" i="220"/>
  <c r="F7" i="220"/>
  <c r="F6" i="220"/>
  <c r="F5" i="220"/>
  <c r="E49" i="220"/>
  <c r="E47" i="220"/>
  <c r="E46" i="220"/>
  <c r="E45" i="220"/>
  <c r="E44" i="220"/>
  <c r="E43" i="220"/>
  <c r="E42" i="220"/>
  <c r="E41" i="220"/>
  <c r="E40" i="220"/>
  <c r="E39" i="220"/>
  <c r="E38" i="220"/>
  <c r="E37" i="220"/>
  <c r="E36" i="220"/>
  <c r="E35" i="220"/>
  <c r="E34" i="220"/>
  <c r="E33" i="220"/>
  <c r="E32" i="220"/>
  <c r="E31" i="220"/>
  <c r="E30" i="220"/>
  <c r="E29" i="220"/>
  <c r="E28" i="220"/>
  <c r="E27" i="220"/>
  <c r="E26" i="220"/>
  <c r="E25" i="220"/>
  <c r="E24" i="220"/>
  <c r="E23" i="220"/>
  <c r="E22" i="220"/>
  <c r="E21" i="220"/>
  <c r="E20" i="220"/>
  <c r="E19" i="220"/>
  <c r="E18" i="220"/>
  <c r="E17" i="220"/>
  <c r="E16" i="220"/>
  <c r="E15" i="220"/>
  <c r="E14" i="220"/>
  <c r="E13" i="220"/>
  <c r="E12" i="220"/>
  <c r="E11" i="220"/>
  <c r="E9" i="220"/>
  <c r="E8" i="220"/>
  <c r="E7" i="220"/>
  <c r="E6" i="220"/>
  <c r="E5" i="220"/>
  <c r="D6" i="220"/>
  <c r="D7" i="220"/>
  <c r="D9" i="220"/>
  <c r="D11" i="220"/>
  <c r="D12" i="220"/>
  <c r="D13" i="220"/>
  <c r="D14" i="220"/>
  <c r="D15" i="220"/>
  <c r="D16" i="220"/>
  <c r="D17" i="220"/>
  <c r="D18" i="220"/>
  <c r="D19" i="220"/>
  <c r="D20" i="220"/>
  <c r="D21" i="220"/>
  <c r="D22" i="220"/>
  <c r="D23" i="220"/>
  <c r="D24" i="220"/>
  <c r="D25" i="220"/>
  <c r="D26" i="220"/>
  <c r="D27" i="220"/>
  <c r="D28" i="220"/>
  <c r="D29" i="220"/>
  <c r="D30" i="220"/>
  <c r="D31" i="220"/>
  <c r="D32" i="220"/>
  <c r="D33" i="220"/>
  <c r="D34" i="220"/>
  <c r="D35" i="220"/>
  <c r="D36" i="220"/>
  <c r="D37" i="220"/>
  <c r="D38" i="220"/>
  <c r="D39" i="220"/>
  <c r="D40" i="220"/>
  <c r="D41" i="220"/>
  <c r="D42" i="220"/>
  <c r="D43" i="220"/>
  <c r="D44" i="220"/>
  <c r="D45" i="220"/>
  <c r="D46" i="220"/>
  <c r="D47" i="220"/>
  <c r="D49" i="220"/>
  <c r="D5" i="220"/>
  <c r="G49" i="221"/>
  <c r="G47" i="221"/>
  <c r="G46" i="221"/>
  <c r="G45" i="221"/>
  <c r="G44" i="221"/>
  <c r="G43" i="221"/>
  <c r="G42" i="221"/>
  <c r="G41" i="221"/>
  <c r="G40" i="221"/>
  <c r="G39" i="221"/>
  <c r="G38" i="221"/>
  <c r="G37" i="221"/>
  <c r="G36" i="221"/>
  <c r="G35" i="221"/>
  <c r="G34" i="221"/>
  <c r="G33" i="221"/>
  <c r="G32" i="221"/>
  <c r="G31" i="221"/>
  <c r="G30" i="221"/>
  <c r="G29" i="221"/>
  <c r="G28" i="221"/>
  <c r="G27" i="221"/>
  <c r="G26" i="221"/>
  <c r="G25" i="221"/>
  <c r="G24" i="221"/>
  <c r="G23" i="221"/>
  <c r="G22" i="221"/>
  <c r="G21" i="221"/>
  <c r="G20" i="221"/>
  <c r="G19" i="221"/>
  <c r="G18" i="221"/>
  <c r="G17" i="221"/>
  <c r="G16" i="221"/>
  <c r="G15" i="221"/>
  <c r="G14" i="221"/>
  <c r="G13" i="221"/>
  <c r="G12" i="221"/>
  <c r="G11" i="221"/>
  <c r="G9" i="221"/>
  <c r="G8" i="221"/>
  <c r="G7" i="221"/>
  <c r="G6" i="221"/>
  <c r="G5" i="221"/>
  <c r="F49" i="221"/>
  <c r="F47" i="221"/>
  <c r="F46" i="221"/>
  <c r="F45" i="221"/>
  <c r="F44" i="221"/>
  <c r="F43" i="221"/>
  <c r="F42" i="221"/>
  <c r="F41" i="221"/>
  <c r="F40" i="221"/>
  <c r="F39" i="221"/>
  <c r="F38" i="221"/>
  <c r="F37" i="221"/>
  <c r="F36" i="221"/>
  <c r="F35" i="221"/>
  <c r="F34" i="221"/>
  <c r="F33" i="221"/>
  <c r="F32" i="221"/>
  <c r="F31" i="221"/>
  <c r="F30" i="221"/>
  <c r="F29" i="221"/>
  <c r="F28" i="221"/>
  <c r="F27" i="221"/>
  <c r="F26" i="221"/>
  <c r="F25" i="221"/>
  <c r="F24" i="221"/>
  <c r="F23" i="221"/>
  <c r="F22" i="221"/>
  <c r="F21" i="221"/>
  <c r="F20" i="221"/>
  <c r="F19" i="221"/>
  <c r="F18" i="221"/>
  <c r="F17" i="221"/>
  <c r="F16" i="221"/>
  <c r="F15" i="221"/>
  <c r="F14" i="221"/>
  <c r="F13" i="221"/>
  <c r="F12" i="221"/>
  <c r="F11" i="221"/>
  <c r="F9" i="221"/>
  <c r="F8" i="221"/>
  <c r="F7" i="221"/>
  <c r="F6" i="221"/>
  <c r="F5" i="221"/>
  <c r="E49" i="221"/>
  <c r="E47" i="221"/>
  <c r="E46" i="221"/>
  <c r="E45" i="221"/>
  <c r="E44" i="221"/>
  <c r="E43" i="221"/>
  <c r="E42" i="221"/>
  <c r="E41" i="221"/>
  <c r="E40" i="221"/>
  <c r="E39" i="221"/>
  <c r="E38" i="221"/>
  <c r="E37" i="221"/>
  <c r="E36" i="221"/>
  <c r="E35" i="221"/>
  <c r="E34" i="221"/>
  <c r="E33" i="221"/>
  <c r="E32" i="221"/>
  <c r="E31" i="221"/>
  <c r="E30" i="221"/>
  <c r="E29" i="221"/>
  <c r="E28" i="221"/>
  <c r="E27" i="221"/>
  <c r="E26" i="221"/>
  <c r="E25" i="221"/>
  <c r="E24" i="221"/>
  <c r="E23" i="221"/>
  <c r="E22" i="221"/>
  <c r="E21" i="221"/>
  <c r="E20" i="221"/>
  <c r="E19" i="221"/>
  <c r="E18" i="221"/>
  <c r="E17" i="221"/>
  <c r="E16" i="221"/>
  <c r="E15" i="221"/>
  <c r="E14" i="221"/>
  <c r="E13" i="221"/>
  <c r="E12" i="221"/>
  <c r="E11" i="221"/>
  <c r="E9" i="221"/>
  <c r="E8" i="221"/>
  <c r="E7" i="221"/>
  <c r="E6" i="221"/>
  <c r="E5" i="221"/>
  <c r="D6" i="221"/>
  <c r="D7" i="221"/>
  <c r="D8" i="221"/>
  <c r="D9" i="221"/>
  <c r="D11" i="221"/>
  <c r="D12" i="221"/>
  <c r="D13" i="221"/>
  <c r="D14" i="221"/>
  <c r="D15" i="221"/>
  <c r="D16" i="221"/>
  <c r="D17" i="221"/>
  <c r="D18" i="221"/>
  <c r="D19" i="221"/>
  <c r="D20" i="221"/>
  <c r="D21" i="221"/>
  <c r="D22" i="221"/>
  <c r="D23" i="221"/>
  <c r="D24" i="221"/>
  <c r="D25" i="221"/>
  <c r="D26" i="221"/>
  <c r="D27" i="221"/>
  <c r="D28" i="221"/>
  <c r="D29" i="221"/>
  <c r="D30" i="221"/>
  <c r="D31" i="221"/>
  <c r="D32" i="221"/>
  <c r="D33" i="221"/>
  <c r="D34" i="221"/>
  <c r="D35" i="221"/>
  <c r="D36" i="221"/>
  <c r="D37" i="221"/>
  <c r="D38" i="221"/>
  <c r="D39" i="221"/>
  <c r="D40" i="221"/>
  <c r="D41" i="221"/>
  <c r="D42" i="221"/>
  <c r="D43" i="221"/>
  <c r="D44" i="221"/>
  <c r="D45" i="221"/>
  <c r="D46" i="221"/>
  <c r="D47" i="221"/>
  <c r="D49" i="221"/>
  <c r="D5" i="221"/>
  <c r="G49" i="214"/>
  <c r="G47" i="214"/>
  <c r="G46" i="214"/>
  <c r="G45" i="214"/>
  <c r="G44" i="214"/>
  <c r="G43" i="214"/>
  <c r="G42" i="214"/>
  <c r="G41" i="214"/>
  <c r="G40" i="214"/>
  <c r="G39" i="214"/>
  <c r="G38" i="214"/>
  <c r="G37" i="214"/>
  <c r="G36" i="214"/>
  <c r="G35" i="214"/>
  <c r="G34" i="214"/>
  <c r="G33" i="214"/>
  <c r="G32" i="214"/>
  <c r="G31" i="214"/>
  <c r="G30" i="214"/>
  <c r="G29" i="214"/>
  <c r="G28" i="214"/>
  <c r="G27" i="214"/>
  <c r="G26" i="214"/>
  <c r="G25" i="214"/>
  <c r="G24" i="214"/>
  <c r="G23" i="214"/>
  <c r="G22" i="214"/>
  <c r="G21" i="214"/>
  <c r="G20" i="214"/>
  <c r="G19" i="214"/>
  <c r="G18" i="214"/>
  <c r="G17" i="214"/>
  <c r="G16" i="214"/>
  <c r="G15" i="214"/>
  <c r="G14" i="214"/>
  <c r="G13" i="214"/>
  <c r="G12" i="214"/>
  <c r="G11" i="214"/>
  <c r="G9" i="214"/>
  <c r="G8" i="214"/>
  <c r="G7" i="214"/>
  <c r="G6" i="214"/>
  <c r="G5" i="214"/>
  <c r="F49" i="214"/>
  <c r="F47" i="214"/>
  <c r="F46" i="214"/>
  <c r="F45" i="214"/>
  <c r="F44" i="214"/>
  <c r="F43" i="214"/>
  <c r="F42" i="214"/>
  <c r="F41" i="214"/>
  <c r="F40" i="214"/>
  <c r="F39" i="214"/>
  <c r="F38" i="214"/>
  <c r="F37" i="214"/>
  <c r="F36" i="214"/>
  <c r="F35" i="214"/>
  <c r="F34" i="214"/>
  <c r="F33" i="214"/>
  <c r="F32" i="214"/>
  <c r="F31" i="214"/>
  <c r="F30" i="214"/>
  <c r="F29" i="214"/>
  <c r="F28" i="214"/>
  <c r="F27" i="214"/>
  <c r="F26" i="214"/>
  <c r="F25" i="214"/>
  <c r="F24" i="214"/>
  <c r="F23" i="214"/>
  <c r="F22" i="214"/>
  <c r="F21" i="214"/>
  <c r="F20" i="214"/>
  <c r="F19" i="214"/>
  <c r="F18" i="214"/>
  <c r="F17" i="214"/>
  <c r="F16" i="214"/>
  <c r="F15" i="214"/>
  <c r="F14" i="214"/>
  <c r="F13" i="214"/>
  <c r="F12" i="214"/>
  <c r="F11" i="214"/>
  <c r="F9" i="214"/>
  <c r="F8" i="214"/>
  <c r="F7" i="214"/>
  <c r="F6" i="214"/>
  <c r="F5" i="214"/>
  <c r="E49" i="214"/>
  <c r="E47" i="214"/>
  <c r="E46" i="214"/>
  <c r="E45" i="214"/>
  <c r="E44" i="214"/>
  <c r="E43" i="214"/>
  <c r="E42" i="214"/>
  <c r="E41" i="214"/>
  <c r="E40" i="214"/>
  <c r="E39" i="214"/>
  <c r="E38" i="214"/>
  <c r="E37" i="214"/>
  <c r="E36" i="214"/>
  <c r="E35" i="214"/>
  <c r="E34" i="214"/>
  <c r="E33" i="214"/>
  <c r="E32" i="214"/>
  <c r="E31" i="214"/>
  <c r="E30" i="214"/>
  <c r="E29" i="214"/>
  <c r="E28" i="214"/>
  <c r="E27" i="214"/>
  <c r="E26" i="214"/>
  <c r="E25" i="214"/>
  <c r="E24" i="214"/>
  <c r="E23" i="214"/>
  <c r="E22" i="214"/>
  <c r="E21" i="214"/>
  <c r="E20" i="214"/>
  <c r="E19" i="214"/>
  <c r="E18" i="214"/>
  <c r="E17" i="214"/>
  <c r="E16" i="214"/>
  <c r="E15" i="214"/>
  <c r="E14" i="214"/>
  <c r="E13" i="214"/>
  <c r="E12" i="214"/>
  <c r="E11" i="214"/>
  <c r="E9" i="214"/>
  <c r="E8" i="214"/>
  <c r="E7" i="214"/>
  <c r="E6" i="214"/>
  <c r="E5" i="214"/>
  <c r="D6" i="214"/>
  <c r="D7" i="214"/>
  <c r="D8" i="214"/>
  <c r="D9" i="214"/>
  <c r="D11" i="214"/>
  <c r="D12" i="214"/>
  <c r="D13" i="214"/>
  <c r="D14" i="214"/>
  <c r="D15" i="214"/>
  <c r="D16" i="214"/>
  <c r="D17" i="214"/>
  <c r="D18" i="214"/>
  <c r="D19" i="214"/>
  <c r="D20" i="214"/>
  <c r="D21" i="214"/>
  <c r="D22" i="214"/>
  <c r="D23" i="214"/>
  <c r="D24" i="214"/>
  <c r="D25" i="214"/>
  <c r="D26" i="214"/>
  <c r="D27" i="214"/>
  <c r="D28" i="214"/>
  <c r="D29" i="214"/>
  <c r="D30" i="214"/>
  <c r="D31" i="214"/>
  <c r="D32" i="214"/>
  <c r="D33" i="214"/>
  <c r="D34" i="214"/>
  <c r="D35" i="214"/>
  <c r="D36" i="214"/>
  <c r="D37" i="214"/>
  <c r="D38" i="214"/>
  <c r="D39" i="214"/>
  <c r="D40" i="214"/>
  <c r="D41" i="214"/>
  <c r="D42" i="214"/>
  <c r="D43" i="214"/>
  <c r="D44" i="214"/>
  <c r="D45" i="214"/>
  <c r="D46" i="214"/>
  <c r="D47" i="214"/>
  <c r="D49" i="214"/>
  <c r="D5" i="214"/>
  <c r="E58" i="221" l="1"/>
  <c r="F58" i="221"/>
  <c r="Y48" i="230"/>
  <c r="Y20" i="230"/>
  <c r="Y24" i="230"/>
  <c r="Y28" i="230"/>
  <c r="Y32" i="230"/>
  <c r="Y36" i="230"/>
  <c r="Y40" i="230"/>
  <c r="Y44" i="230"/>
  <c r="Y49" i="230"/>
  <c r="Z48" i="230"/>
  <c r="Y45" i="230"/>
  <c r="Y10" i="230"/>
  <c r="L48" i="230"/>
  <c r="N48" i="230" s="1"/>
  <c r="J48" i="230"/>
  <c r="M48" i="230" s="1"/>
  <c r="AB48" i="230"/>
  <c r="P48" i="230"/>
  <c r="S48" i="230" s="1"/>
  <c r="Y7" i="230"/>
  <c r="Y12" i="230"/>
  <c r="Y16" i="230"/>
  <c r="Z7" i="230"/>
  <c r="Z12" i="230"/>
  <c r="Z16" i="230"/>
  <c r="Z20" i="230"/>
  <c r="Z24" i="230"/>
  <c r="Z28" i="230"/>
  <c r="Z32" i="230"/>
  <c r="Z36" i="230"/>
  <c r="Z40" i="230"/>
  <c r="Z44" i="230"/>
  <c r="Z49" i="230"/>
  <c r="Z10" i="230"/>
  <c r="Y8" i="230"/>
  <c r="Y13" i="230"/>
  <c r="Y17" i="230"/>
  <c r="Y21" i="230"/>
  <c r="Y25" i="230"/>
  <c r="Y29" i="230"/>
  <c r="Y33" i="230"/>
  <c r="Y37" i="230"/>
  <c r="Y41" i="230"/>
  <c r="Z8" i="230"/>
  <c r="Z13" i="230"/>
  <c r="Z17" i="230"/>
  <c r="Z21" i="230"/>
  <c r="Z25" i="230"/>
  <c r="Z29" i="230"/>
  <c r="Z33" i="230"/>
  <c r="Z37" i="230"/>
  <c r="Z41" i="230"/>
  <c r="Z45" i="230"/>
  <c r="Y5" i="230"/>
  <c r="Y9" i="230"/>
  <c r="Y14" i="230"/>
  <c r="Y18" i="230"/>
  <c r="Y22" i="230"/>
  <c r="Y26" i="230"/>
  <c r="Y30" i="230"/>
  <c r="Y34" i="230"/>
  <c r="Y38" i="230"/>
  <c r="Y42" i="230"/>
  <c r="Y46" i="230"/>
  <c r="Z5" i="230"/>
  <c r="Z9" i="230"/>
  <c r="Z14" i="230"/>
  <c r="Z18" i="230"/>
  <c r="Z22" i="230"/>
  <c r="Z26" i="230"/>
  <c r="Z30" i="230"/>
  <c r="Z34" i="230"/>
  <c r="Z38" i="230"/>
  <c r="Z42" i="230"/>
  <c r="Z46" i="230"/>
  <c r="Y6" i="230"/>
  <c r="Y11" i="230"/>
  <c r="Y15" i="230"/>
  <c r="Y19" i="230"/>
  <c r="Y23" i="230"/>
  <c r="Y27" i="230"/>
  <c r="Y31" i="230"/>
  <c r="Y35" i="230"/>
  <c r="Y39" i="230"/>
  <c r="Y43" i="230"/>
  <c r="Y47" i="230"/>
  <c r="Z6" i="230"/>
  <c r="Z11" i="230"/>
  <c r="Z15" i="230"/>
  <c r="Z19" i="230"/>
  <c r="Z23" i="230"/>
  <c r="Z27" i="230"/>
  <c r="Z31" i="230"/>
  <c r="Z35" i="230"/>
  <c r="Z39" i="230"/>
  <c r="Z43" i="230"/>
  <c r="Z47" i="230"/>
  <c r="M42" i="230"/>
  <c r="M34" i="230"/>
  <c r="M26" i="230"/>
  <c r="M18" i="230"/>
  <c r="N41" i="230"/>
  <c r="N33" i="230"/>
  <c r="N25" i="230"/>
  <c r="N17" i="230"/>
  <c r="N9" i="230"/>
  <c r="S41" i="230"/>
  <c r="S33" i="230"/>
  <c r="S25" i="230"/>
  <c r="S17" i="230"/>
  <c r="S9" i="230"/>
  <c r="T40" i="230"/>
  <c r="T32" i="230"/>
  <c r="T24" i="230"/>
  <c r="T16" i="230"/>
  <c r="T8" i="230"/>
  <c r="S46" i="230"/>
  <c r="M47" i="230"/>
  <c r="M41" i="230"/>
  <c r="M33" i="230"/>
  <c r="M25" i="230"/>
  <c r="M17" i="230"/>
  <c r="M9" i="230"/>
  <c r="N40" i="230"/>
  <c r="N32" i="230"/>
  <c r="N24" i="230"/>
  <c r="N16" i="230"/>
  <c r="N8" i="230"/>
  <c r="S40" i="230"/>
  <c r="S32" i="230"/>
  <c r="S24" i="230"/>
  <c r="S16" i="230"/>
  <c r="S8" i="230"/>
  <c r="T39" i="230"/>
  <c r="T31" i="230"/>
  <c r="T23" i="230"/>
  <c r="T15" i="230"/>
  <c r="T7" i="230"/>
  <c r="T45" i="230"/>
  <c r="N46" i="230"/>
  <c r="M40" i="230"/>
  <c r="M32" i="230"/>
  <c r="M24" i="230"/>
  <c r="M16" i="230"/>
  <c r="M8" i="230"/>
  <c r="N39" i="230"/>
  <c r="N31" i="230"/>
  <c r="N23" i="230"/>
  <c r="N15" i="230"/>
  <c r="N7" i="230"/>
  <c r="S39" i="230"/>
  <c r="S31" i="230"/>
  <c r="S23" i="230"/>
  <c r="S15" i="230"/>
  <c r="S7" i="230"/>
  <c r="T38" i="230"/>
  <c r="T30" i="230"/>
  <c r="T22" i="230"/>
  <c r="T14" i="230"/>
  <c r="T6" i="230"/>
  <c r="S45" i="230"/>
  <c r="M46" i="230"/>
  <c r="M39" i="230"/>
  <c r="M31" i="230"/>
  <c r="M23" i="230"/>
  <c r="M15" i="230"/>
  <c r="M7" i="230"/>
  <c r="N38" i="230"/>
  <c r="N30" i="230"/>
  <c r="N22" i="230"/>
  <c r="N14" i="230"/>
  <c r="N6" i="230"/>
  <c r="S38" i="230"/>
  <c r="S30" i="230"/>
  <c r="S22" i="230"/>
  <c r="S14" i="230"/>
  <c r="S6" i="230"/>
  <c r="T37" i="230"/>
  <c r="T29" i="230"/>
  <c r="T21" i="230"/>
  <c r="T13" i="230"/>
  <c r="T49" i="230"/>
  <c r="T44" i="230"/>
  <c r="N45" i="230"/>
  <c r="M38" i="230"/>
  <c r="M30" i="230"/>
  <c r="M22" i="230"/>
  <c r="M14" i="230"/>
  <c r="M6" i="230"/>
  <c r="N37" i="230"/>
  <c r="N29" i="230"/>
  <c r="N21" i="230"/>
  <c r="N13" i="230"/>
  <c r="M5" i="230"/>
  <c r="S37" i="230"/>
  <c r="S29" i="230"/>
  <c r="S21" i="230"/>
  <c r="S13" i="230"/>
  <c r="T5" i="230"/>
  <c r="T36" i="230"/>
  <c r="T28" i="230"/>
  <c r="T20" i="230"/>
  <c r="T12" i="230"/>
  <c r="S49" i="230"/>
  <c r="S44" i="230"/>
  <c r="M45" i="230"/>
  <c r="G19" i="230"/>
  <c r="M37" i="230"/>
  <c r="M29" i="230"/>
  <c r="M21" i="230"/>
  <c r="M13" i="230"/>
  <c r="N5" i="230"/>
  <c r="N36" i="230"/>
  <c r="N28" i="230"/>
  <c r="N20" i="230"/>
  <c r="N12" i="230"/>
  <c r="S5" i="230"/>
  <c r="S36" i="230"/>
  <c r="S28" i="230"/>
  <c r="S20" i="230"/>
  <c r="S12" i="230"/>
  <c r="T43" i="230"/>
  <c r="T35" i="230"/>
  <c r="T27" i="230"/>
  <c r="T19" i="230"/>
  <c r="T11" i="230"/>
  <c r="T47" i="230"/>
  <c r="N49" i="230"/>
  <c r="N44" i="230"/>
  <c r="H19" i="230"/>
  <c r="M36" i="230"/>
  <c r="M28" i="230"/>
  <c r="M20" i="230"/>
  <c r="M12" i="230"/>
  <c r="N43" i="230"/>
  <c r="N35" i="230"/>
  <c r="N27" i="230"/>
  <c r="N19" i="230"/>
  <c r="N11" i="230"/>
  <c r="S43" i="230"/>
  <c r="S35" i="230"/>
  <c r="S27" i="230"/>
  <c r="S19" i="230"/>
  <c r="S11" i="230"/>
  <c r="T42" i="230"/>
  <c r="T34" i="230"/>
  <c r="T26" i="230"/>
  <c r="T18" i="230"/>
  <c r="T10" i="230"/>
  <c r="S47" i="230"/>
  <c r="M49" i="230"/>
  <c r="M44" i="230"/>
  <c r="M43" i="230"/>
  <c r="M35" i="230"/>
  <c r="M27" i="230"/>
  <c r="M19" i="230"/>
  <c r="M11" i="230"/>
  <c r="N42" i="230"/>
  <c r="N34" i="230"/>
  <c r="N26" i="230"/>
  <c r="N18" i="230"/>
  <c r="N10" i="230"/>
  <c r="S42" i="230"/>
  <c r="S34" i="230"/>
  <c r="S26" i="230"/>
  <c r="S18" i="230"/>
  <c r="S10" i="230"/>
  <c r="T41" i="230"/>
  <c r="T33" i="230"/>
  <c r="T25" i="230"/>
  <c r="T17" i="230"/>
  <c r="T9" i="230"/>
  <c r="T46" i="230"/>
  <c r="N47" i="230"/>
  <c r="AB43" i="230"/>
  <c r="AB35" i="230"/>
  <c r="AB27" i="230"/>
  <c r="AB19" i="230"/>
  <c r="AB11" i="230"/>
  <c r="AB42" i="230"/>
  <c r="AB34" i="230"/>
  <c r="AB26" i="230"/>
  <c r="AB18" i="230"/>
  <c r="AB10" i="230"/>
  <c r="AB5" i="230"/>
  <c r="AB41" i="230"/>
  <c r="AB33" i="230"/>
  <c r="AB25" i="230"/>
  <c r="AB17" i="230"/>
  <c r="AB9" i="230"/>
  <c r="AB49" i="230"/>
  <c r="AB40" i="230"/>
  <c r="AB32" i="230"/>
  <c r="AB24" i="230"/>
  <c r="AB16" i="230"/>
  <c r="AB8" i="230"/>
  <c r="AB47" i="230"/>
  <c r="AB39" i="230"/>
  <c r="AB31" i="230"/>
  <c r="AB23" i="230"/>
  <c r="AB15" i="230"/>
  <c r="AB7" i="230"/>
  <c r="AB46" i="230"/>
  <c r="AB38" i="230"/>
  <c r="AB30" i="230"/>
  <c r="AB22" i="230"/>
  <c r="AB14" i="230"/>
  <c r="AB6" i="230"/>
  <c r="F50" i="230"/>
  <c r="AB45" i="230"/>
  <c r="AB37" i="230"/>
  <c r="AB29" i="230"/>
  <c r="AB21" i="230"/>
  <c r="AB13" i="230"/>
  <c r="AB44" i="230"/>
  <c r="AB36" i="230"/>
  <c r="AB28" i="230"/>
  <c r="AB20" i="230"/>
  <c r="AB12" i="230"/>
  <c r="H42" i="230"/>
  <c r="H34" i="230"/>
  <c r="H26" i="230"/>
  <c r="H18" i="230"/>
  <c r="H10" i="230"/>
  <c r="H45" i="230"/>
  <c r="G38" i="230"/>
  <c r="G30" i="230"/>
  <c r="G22" i="230"/>
  <c r="G14" i="230"/>
  <c r="G6" i="230"/>
  <c r="J10" i="230"/>
  <c r="H41" i="230"/>
  <c r="H33" i="230"/>
  <c r="H25" i="230"/>
  <c r="H17" i="230"/>
  <c r="H9" i="230"/>
  <c r="H44" i="230"/>
  <c r="G37" i="230"/>
  <c r="G29" i="230"/>
  <c r="G21" i="230"/>
  <c r="G13" i="230"/>
  <c r="G49" i="230"/>
  <c r="H40" i="230"/>
  <c r="H32" i="230"/>
  <c r="H24" i="230"/>
  <c r="H16" i="230"/>
  <c r="H8" i="230"/>
  <c r="G5" i="230"/>
  <c r="G36" i="230"/>
  <c r="G28" i="230"/>
  <c r="G20" i="230"/>
  <c r="G12" i="230"/>
  <c r="G47" i="230"/>
  <c r="H39" i="230"/>
  <c r="H31" i="230"/>
  <c r="H23" i="230"/>
  <c r="H15" i="230"/>
  <c r="H7" i="230"/>
  <c r="G43" i="230"/>
  <c r="G35" i="230"/>
  <c r="G27" i="230"/>
  <c r="G11" i="230"/>
  <c r="G46" i="230"/>
  <c r="H38" i="230"/>
  <c r="H30" i="230"/>
  <c r="H22" i="230"/>
  <c r="H14" i="230"/>
  <c r="H6" i="230"/>
  <c r="G42" i="230"/>
  <c r="G34" i="230"/>
  <c r="G26" i="230"/>
  <c r="G18" i="230"/>
  <c r="G45" i="230"/>
  <c r="H37" i="230"/>
  <c r="H29" i="230"/>
  <c r="H21" i="230"/>
  <c r="H13" i="230"/>
  <c r="H49" i="230"/>
  <c r="G41" i="230"/>
  <c r="G33" i="230"/>
  <c r="G25" i="230"/>
  <c r="G17" i="230"/>
  <c r="G9" i="230"/>
  <c r="G44" i="230"/>
  <c r="H5" i="230"/>
  <c r="H36" i="230"/>
  <c r="H28" i="230"/>
  <c r="H20" i="230"/>
  <c r="H12" i="230"/>
  <c r="H47" i="230"/>
  <c r="G40" i="230"/>
  <c r="G32" i="230"/>
  <c r="G24" i="230"/>
  <c r="G16" i="230"/>
  <c r="G8" i="230"/>
  <c r="H43" i="230"/>
  <c r="H35" i="230"/>
  <c r="H27" i="230"/>
  <c r="H11" i="230"/>
  <c r="H46" i="230"/>
  <c r="G39" i="230"/>
  <c r="G31" i="230"/>
  <c r="G23" i="230"/>
  <c r="G15" i="230"/>
  <c r="G7" i="230"/>
  <c r="G56" i="220"/>
  <c r="E50" i="220"/>
  <c r="F50" i="221"/>
  <c r="E57" i="221"/>
  <c r="E53" i="220"/>
  <c r="G50" i="220"/>
  <c r="E50" i="221"/>
  <c r="E55" i="220"/>
  <c r="D53" i="220"/>
  <c r="G55" i="221"/>
  <c r="D55" i="220"/>
  <c r="E56" i="220"/>
  <c r="F56" i="221"/>
  <c r="G56" i="221"/>
  <c r="G57" i="221"/>
  <c r="D56" i="220"/>
  <c r="F54" i="220"/>
  <c r="F50" i="220"/>
  <c r="D51" i="221"/>
  <c r="E53" i="221"/>
  <c r="E51" i="221"/>
  <c r="E55" i="221"/>
  <c r="G58" i="221"/>
  <c r="G50" i="221"/>
  <c r="D51" i="220"/>
  <c r="E54" i="220"/>
  <c r="E57" i="220"/>
  <c r="E51" i="220"/>
  <c r="F56" i="220"/>
  <c r="F57" i="220"/>
  <c r="G57" i="220"/>
  <c r="D56" i="221"/>
  <c r="D54" i="221"/>
  <c r="E56" i="221"/>
  <c r="F57" i="221"/>
  <c r="G58" i="220"/>
  <c r="G51" i="220"/>
  <c r="G54" i="220"/>
  <c r="G55" i="220"/>
  <c r="D57" i="220"/>
  <c r="D50" i="220"/>
  <c r="E58" i="220"/>
  <c r="F58" i="220"/>
  <c r="F51" i="220"/>
  <c r="F55" i="220"/>
  <c r="G53" i="221"/>
  <c r="G51" i="221"/>
  <c r="G54" i="221"/>
  <c r="D53" i="221"/>
  <c r="D57" i="221"/>
  <c r="D50" i="221"/>
  <c r="E54" i="221"/>
  <c r="D55" i="221"/>
  <c r="F53" i="221"/>
  <c r="F51" i="221"/>
  <c r="F54" i="221"/>
  <c r="F55" i="221"/>
  <c r="G53" i="220"/>
  <c r="F53" i="220"/>
  <c r="D58" i="220"/>
  <c r="D58" i="221"/>
  <c r="D52" i="221"/>
  <c r="E52" i="221"/>
  <c r="F52" i="221"/>
  <c r="G52" i="221"/>
  <c r="D54" i="220"/>
  <c r="D52" i="220"/>
  <c r="E52" i="220"/>
  <c r="F52" i="220"/>
  <c r="G52" i="220"/>
  <c r="D6" i="227"/>
  <c r="AA7" i="230" l="1"/>
  <c r="AA44" i="230"/>
  <c r="AA32" i="230"/>
  <c r="AA47" i="230"/>
  <c r="AA15" i="230"/>
  <c r="AA26" i="230"/>
  <c r="AA42" i="230"/>
  <c r="AA48" i="230"/>
  <c r="AA40" i="230"/>
  <c r="AA9" i="230"/>
  <c r="AA12" i="230"/>
  <c r="AA45" i="230"/>
  <c r="M10" i="230"/>
  <c r="AA10" i="230" s="1"/>
  <c r="AA18" i="230"/>
  <c r="AA14" i="230"/>
  <c r="AA41" i="230"/>
  <c r="AA22" i="230"/>
  <c r="AA16" i="230"/>
  <c r="AA34" i="230"/>
  <c r="AA30" i="230"/>
  <c r="AA24" i="230"/>
  <c r="AA27" i="230"/>
  <c r="AA21" i="230"/>
  <c r="AA38" i="230"/>
  <c r="AA19" i="230"/>
  <c r="AA13" i="230"/>
  <c r="AA35" i="230"/>
  <c r="AA29" i="230"/>
  <c r="AA23" i="230"/>
  <c r="AA17" i="230"/>
  <c r="AA37" i="230"/>
  <c r="AA31" i="230"/>
  <c r="AA25" i="230"/>
  <c r="AA20" i="230"/>
  <c r="AA39" i="230"/>
  <c r="AA33" i="230"/>
  <c r="AA28" i="230"/>
  <c r="AA6" i="230"/>
  <c r="AA8" i="230"/>
  <c r="AA46" i="230"/>
  <c r="AA36" i="230"/>
  <c r="AA11" i="230"/>
  <c r="AA5" i="230"/>
  <c r="AA49" i="230"/>
  <c r="B22" i="227"/>
  <c r="A22" i="227"/>
  <c r="B21" i="227"/>
  <c r="A21" i="227"/>
  <c r="B20" i="227"/>
  <c r="A20" i="227"/>
  <c r="B19" i="227"/>
  <c r="A19" i="227"/>
  <c r="A12" i="227"/>
  <c r="B12" i="227"/>
  <c r="A13" i="227"/>
  <c r="B13" i="227"/>
  <c r="A14" i="227"/>
  <c r="B14" i="227"/>
  <c r="B11" i="227"/>
  <c r="A11" i="227"/>
  <c r="E22" i="227" l="1"/>
  <c r="E11" i="227"/>
  <c r="G12" i="227" s="1"/>
  <c r="E14" i="227"/>
  <c r="E13" i="227"/>
  <c r="G14" i="227" s="1"/>
  <c r="E12" i="227"/>
  <c r="G13" i="227" s="1"/>
  <c r="G20" i="227"/>
  <c r="E19" i="227"/>
  <c r="H19" i="227" s="1"/>
  <c r="E20" i="227"/>
  <c r="H20" i="227" s="1"/>
  <c r="G21" i="227"/>
  <c r="E21" i="227"/>
  <c r="H21" i="227" s="1"/>
  <c r="G22" i="227"/>
  <c r="H22" i="227" l="1"/>
  <c r="G23" i="227"/>
  <c r="E23" i="227"/>
  <c r="E25" i="227" s="1"/>
  <c r="H23" i="227" l="1"/>
  <c r="H26" i="227" s="1"/>
  <c r="C2" i="223"/>
  <c r="B2" i="223"/>
  <c r="G58" i="214"/>
  <c r="F58" i="214"/>
  <c r="E47" i="223" l="1"/>
  <c r="F47" i="223"/>
  <c r="F9" i="223"/>
  <c r="E9" i="223"/>
  <c r="F5" i="223"/>
  <c r="F6" i="223"/>
  <c r="F7" i="223"/>
  <c r="F8" i="223"/>
  <c r="F10" i="223"/>
  <c r="F11" i="223"/>
  <c r="F12" i="223"/>
  <c r="F13" i="223"/>
  <c r="F14" i="223"/>
  <c r="F15" i="223"/>
  <c r="F16" i="223"/>
  <c r="F17" i="223"/>
  <c r="F18" i="223"/>
  <c r="F19" i="223"/>
  <c r="F20" i="223"/>
  <c r="F21" i="223"/>
  <c r="F22" i="223"/>
  <c r="F23" i="223"/>
  <c r="F24" i="223"/>
  <c r="F25" i="223"/>
  <c r="F26" i="223"/>
  <c r="F27" i="223"/>
  <c r="F28" i="223"/>
  <c r="F29" i="223"/>
  <c r="F30" i="223"/>
  <c r="F31" i="223"/>
  <c r="F32" i="223"/>
  <c r="F33" i="223"/>
  <c r="F34" i="223"/>
  <c r="F35" i="223"/>
  <c r="F36" i="223"/>
  <c r="F37" i="223"/>
  <c r="F38" i="223"/>
  <c r="F39" i="223"/>
  <c r="F40" i="223"/>
  <c r="F41" i="223"/>
  <c r="F42" i="223"/>
  <c r="F43" i="223"/>
  <c r="F44" i="223"/>
  <c r="F45" i="223"/>
  <c r="F46" i="223"/>
  <c r="F48" i="223"/>
  <c r="F4" i="223"/>
  <c r="E5" i="223"/>
  <c r="E6" i="223"/>
  <c r="E7" i="223"/>
  <c r="E8" i="223"/>
  <c r="E10" i="223"/>
  <c r="E11" i="223"/>
  <c r="E12" i="223"/>
  <c r="E13" i="223"/>
  <c r="E14" i="223"/>
  <c r="E15" i="223"/>
  <c r="E16" i="223"/>
  <c r="E17" i="223"/>
  <c r="E18" i="223"/>
  <c r="E19" i="223"/>
  <c r="E20" i="223"/>
  <c r="E21" i="223"/>
  <c r="E22" i="223"/>
  <c r="E23" i="223"/>
  <c r="E24" i="223"/>
  <c r="E25" i="223"/>
  <c r="E26" i="223"/>
  <c r="E27" i="223"/>
  <c r="E28" i="223"/>
  <c r="E29" i="223"/>
  <c r="E30" i="223"/>
  <c r="E31" i="223"/>
  <c r="E32" i="223"/>
  <c r="E33" i="223"/>
  <c r="E34" i="223"/>
  <c r="E35" i="223"/>
  <c r="E36" i="223"/>
  <c r="E37" i="223"/>
  <c r="E38" i="223"/>
  <c r="E39" i="223"/>
  <c r="E40" i="223"/>
  <c r="E41" i="223"/>
  <c r="E42" i="223"/>
  <c r="E43" i="223"/>
  <c r="E44" i="223"/>
  <c r="E45" i="223"/>
  <c r="E46" i="223"/>
  <c r="E48" i="223"/>
  <c r="E4" i="223"/>
  <c r="E49" i="223" l="1"/>
  <c r="F49" i="223"/>
  <c r="E55" i="223"/>
  <c r="E56" i="223"/>
  <c r="E54" i="223"/>
  <c r="E51" i="223"/>
  <c r="F51" i="223"/>
  <c r="F52" i="223"/>
  <c r="F55" i="223"/>
  <c r="E50" i="223"/>
  <c r="F56" i="223"/>
  <c r="F54" i="223"/>
  <c r="E53" i="223"/>
  <c r="F50" i="223"/>
  <c r="F53" i="223"/>
  <c r="E52" i="223"/>
  <c r="F57" i="223" l="1"/>
  <c r="L22" i="227" l="1"/>
  <c r="L21" i="227"/>
  <c r="L20" i="227"/>
  <c r="L19" i="227"/>
  <c r="L14" i="227"/>
  <c r="L13" i="227"/>
  <c r="L12" i="227"/>
  <c r="L11" i="227"/>
  <c r="D52" i="214" l="1"/>
  <c r="D50" i="214"/>
  <c r="D57" i="214"/>
  <c r="D56" i="214"/>
  <c r="D53" i="214"/>
  <c r="D55" i="214"/>
  <c r="D54" i="214"/>
  <c r="D51" i="214"/>
  <c r="E57" i="223"/>
  <c r="D58" i="214" l="1"/>
  <c r="E52" i="214" l="1"/>
  <c r="E58" i="214"/>
  <c r="G57" i="214"/>
  <c r="F53" i="214"/>
  <c r="F57" i="214"/>
  <c r="E53" i="214"/>
  <c r="F51" i="214"/>
  <c r="E54" i="214"/>
  <c r="E55" i="214"/>
  <c r="E50" i="214"/>
  <c r="G54" i="214"/>
  <c r="E57" i="214"/>
  <c r="G56" i="214"/>
  <c r="G55" i="214"/>
  <c r="F55" i="214"/>
  <c r="F54" i="214"/>
  <c r="F52" i="214"/>
  <c r="E56" i="214"/>
  <c r="G53" i="214"/>
  <c r="F50" i="214"/>
  <c r="F56" i="214"/>
  <c r="E51" i="214"/>
  <c r="G52" i="214"/>
  <c r="G51" i="214"/>
  <c r="G50" i="214"/>
  <c r="G15" i="227" l="1"/>
  <c r="E15" i="227"/>
  <c r="G25" i="227" l="1"/>
  <c r="E26" i="227" l="1"/>
  <c r="H11" i="227" l="1"/>
  <c r="H13" i="227" l="1"/>
  <c r="H12" i="227" l="1"/>
  <c r="H14" i="227" l="1"/>
  <c r="H15" i="227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Phleb_data" description="Connection to the 'Phleb_data' query in the workbook." type="5" refreshedVersion="8" background="1" saveData="1">
    <dbPr connection="Provider=Microsoft.Mashup.OleDb.1;Data Source=$Workbook$;Location=Phleb_data;Extended Properties=&quot;&quot;" command="SELECT * FROM [Phleb_data]"/>
  </connection>
  <connection id="2" xr16:uid="{00000000-0015-0000-FFFF-FFFF01000000}" keepAlive="1" name="Query - PracticeTABLE1" description="Connection to the 'PracticeTABLE1' query in the workbook." type="5" refreshedVersion="8" background="1" saveData="1">
    <dbPr connection="Provider=Microsoft.Mashup.OleDb.1;Data Source=$Workbook$;Location=PracticeTABLE1;Extended Properties=&quot;&quot;" command="SELECT * FROM [PracticeTABLE1]"/>
  </connection>
</connections>
</file>

<file path=xl/sharedStrings.xml><?xml version="1.0" encoding="utf-8"?>
<sst xmlns="http://schemas.openxmlformats.org/spreadsheetml/2006/main" count="1964" uniqueCount="232">
  <si>
    <t>Q1</t>
  </si>
  <si>
    <t>Quarter 1</t>
  </si>
  <si>
    <t>Q2</t>
  </si>
  <si>
    <t>Quarter 2</t>
  </si>
  <si>
    <t>Q3</t>
  </si>
  <si>
    <t>Quarter 3</t>
  </si>
  <si>
    <t>Q4</t>
  </si>
  <si>
    <t>Quarter 4</t>
  </si>
  <si>
    <t>A-Z</t>
  </si>
  <si>
    <t>PCN</t>
  </si>
  <si>
    <t>F84716</t>
  </si>
  <si>
    <t>F84686</t>
  </si>
  <si>
    <t>F84060</t>
  </si>
  <si>
    <t>Y03049</t>
  </si>
  <si>
    <t>F84636</t>
  </si>
  <si>
    <t>F84013</t>
  </si>
  <si>
    <t>F84008</t>
  </si>
  <si>
    <t>NE1</t>
  </si>
  <si>
    <t>F84038</t>
  </si>
  <si>
    <t>F84668</t>
  </si>
  <si>
    <t>F84694</t>
  </si>
  <si>
    <t>F84685</t>
  </si>
  <si>
    <t>F84036</t>
  </si>
  <si>
    <t>F84080</t>
  </si>
  <si>
    <t>F84720</t>
  </si>
  <si>
    <t>F84018</t>
  </si>
  <si>
    <t>F84063</t>
  </si>
  <si>
    <t>F84619</t>
  </si>
  <si>
    <t>F84072</t>
  </si>
  <si>
    <t>F84711</t>
  </si>
  <si>
    <t>NE2</t>
  </si>
  <si>
    <t>F84601</t>
  </si>
  <si>
    <t>F84632</t>
  </si>
  <si>
    <t>F84119</t>
  </si>
  <si>
    <t>F84115</t>
  </si>
  <si>
    <t>NW1</t>
  </si>
  <si>
    <t>F84692</t>
  </si>
  <si>
    <t>F84015</t>
  </si>
  <si>
    <t>F84719</t>
  </si>
  <si>
    <t>F84096</t>
  </si>
  <si>
    <t>F84033</t>
  </si>
  <si>
    <t>F84105</t>
  </si>
  <si>
    <t>NW2</t>
  </si>
  <si>
    <t>F84021</t>
  </si>
  <si>
    <t>F84003</t>
  </si>
  <si>
    <t>F84640</t>
  </si>
  <si>
    <t>F84117</t>
  </si>
  <si>
    <t>F84035</t>
  </si>
  <si>
    <t>SE1</t>
  </si>
  <si>
    <t>F84621</t>
  </si>
  <si>
    <t>Y00403</t>
  </si>
  <si>
    <t>F84635</t>
  </si>
  <si>
    <t>F84069</t>
  </si>
  <si>
    <t>F84620</t>
  </si>
  <si>
    <t>SE2</t>
  </si>
  <si>
    <t>CHIP01</t>
  </si>
  <si>
    <t>SW1</t>
  </si>
  <si>
    <t>CHIP02</t>
  </si>
  <si>
    <t>CHIP09</t>
  </si>
  <si>
    <t>CHIP00</t>
  </si>
  <si>
    <t>SW2</t>
  </si>
  <si>
    <t>OrgID</t>
  </si>
  <si>
    <t>Rel_D</t>
  </si>
  <si>
    <t>Quarter</t>
  </si>
  <si>
    <t>BLD</t>
  </si>
  <si>
    <t>GTT</t>
  </si>
  <si>
    <t>UNB</t>
  </si>
  <si>
    <t>LD</t>
  </si>
  <si>
    <t>U12</t>
  </si>
  <si>
    <t/>
  </si>
  <si>
    <t>Hackney Marshes (SE1)</t>
  </si>
  <si>
    <t>Clissold Park (NW2)</t>
  </si>
  <si>
    <t>Springfield Park (NE1)</t>
  </si>
  <si>
    <t>Hackney Downs (NE2)</t>
  </si>
  <si>
    <t>London Fields (SW1)</t>
  </si>
  <si>
    <t>Woodberry Wetlands (NW1)</t>
  </si>
  <si>
    <t>Shoreditch Park &amp; City (SW2)</t>
  </si>
  <si>
    <t>Well Street Common (SE2)</t>
  </si>
  <si>
    <t>City &amp; Hackney Phlebotomy: Practice Detail</t>
  </si>
  <si>
    <t xml:space="preserve">Stamford Hill Surgery </t>
  </si>
  <si>
    <t>PHLEBOTOMY: BLEEDS</t>
  </si>
  <si>
    <t>COUNT</t>
  </si>
  <si>
    <t>ADJUST</t>
  </si>
  <si>
    <t>per appt</t>
  </si>
  <si>
    <t>BLD-Q1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</si>
  <si>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Q1</t>
    </r>
  </si>
  <si>
    <t>BLD-Q2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</si>
  <si>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Q2</t>
    </r>
  </si>
  <si>
    <t>BLD-Q3</t>
  </si>
  <si>
    <r>
      <t xml:space="preserve"> + </t>
    </r>
    <r>
      <rPr>
        <sz val="12"/>
        <color theme="4" tint="-0.249977111117893"/>
        <rFont val="Calibri"/>
        <family val="2"/>
        <scheme val="minor"/>
      </rPr>
      <t>Q3</t>
    </r>
  </si>
  <si>
    <t>BLD-Q4</t>
  </si>
  <si>
    <t xml:space="preserve"> +</t>
  </si>
  <si>
    <t>PHLEBOTOMY: GTT</t>
  </si>
  <si>
    <t>Adjust</t>
  </si>
  <si>
    <t>GTT-Q1</t>
  </si>
  <si>
    <t>GTT-Q2</t>
  </si>
  <si>
    <t>GTT-Q3</t>
  </si>
  <si>
    <t>GTT-Q4</t>
  </si>
  <si>
    <t>TOTAL</t>
  </si>
  <si>
    <t>Bleeds</t>
  </si>
  <si>
    <t>Run Date</t>
  </si>
  <si>
    <t>Orginally reported figures</t>
  </si>
  <si>
    <t>Organisation Name</t>
  </si>
  <si>
    <t>NACS</t>
  </si>
  <si>
    <t>Bleeds (Q1)</t>
  </si>
  <si>
    <t>Bleeds (Q2)</t>
  </si>
  <si>
    <t>Bleeds (Q3)</t>
  </si>
  <si>
    <t>Bleeds (Q4)</t>
  </si>
  <si>
    <t>Allerton Road Surgery</t>
  </si>
  <si>
    <t>Athena Medical Centre</t>
  </si>
  <si>
    <t>Barretts Grove Surgery</t>
  </si>
  <si>
    <t>Barton House Health Centre</t>
  </si>
  <si>
    <t>Beechwood Medical Centre</t>
  </si>
  <si>
    <t>Brooke Road Surgery</t>
  </si>
  <si>
    <t xml:space="preserve">Cedar Practice </t>
  </si>
  <si>
    <t>Clapton Surgery</t>
  </si>
  <si>
    <t xml:space="preserve">Cranwich Road Surgery </t>
  </si>
  <si>
    <t>Dalston Practice</t>
  </si>
  <si>
    <t>De Beauvoir Surgery</t>
  </si>
  <si>
    <t>Elm Practice</t>
  </si>
  <si>
    <t xml:space="preserve">Elsdale Street Surgery </t>
  </si>
  <si>
    <t>Gadhvi Practice</t>
  </si>
  <si>
    <t>Greenhouse Health Centre</t>
  </si>
  <si>
    <t>Healy Medical Centre</t>
  </si>
  <si>
    <t>Heron Practice</t>
  </si>
  <si>
    <t>Hoxton Surgery</t>
  </si>
  <si>
    <t>Kingsmead Healthcare</t>
  </si>
  <si>
    <t>Latimer Health Centre</t>
  </si>
  <si>
    <t>Lawson Practice</t>
  </si>
  <si>
    <t>Lea Surgery</t>
  </si>
  <si>
    <t>London Fields Medical Centre</t>
  </si>
  <si>
    <t>Lower Clapton Health Centre</t>
  </si>
  <si>
    <t>Neaman Practice</t>
  </si>
  <si>
    <t>Nightingale Practice</t>
  </si>
  <si>
    <t>Queensbridge Group Practice</t>
  </si>
  <si>
    <t>Richmond Road Medical Center</t>
  </si>
  <si>
    <t>Riverside Practice</t>
  </si>
  <si>
    <t>Rosewood Practice</t>
  </si>
  <si>
    <t>Sandringham Road Practice</t>
  </si>
  <si>
    <t>Shoreditch Park Surgery</t>
  </si>
  <si>
    <t>Somerford Grove Health Centre</t>
  </si>
  <si>
    <t>Spring Hill</t>
  </si>
  <si>
    <t>Stamford Hill Group Practice</t>
  </si>
  <si>
    <t>Statham Grove Surgery</t>
  </si>
  <si>
    <t>Trowbridge Practice</t>
  </si>
  <si>
    <t>Well Street Surgery</t>
  </si>
  <si>
    <t>Wick Health Centre</t>
  </si>
  <si>
    <t>Nightingale Hub</t>
  </si>
  <si>
    <t>HUB</t>
  </si>
  <si>
    <t>Rosewood Hub</t>
  </si>
  <si>
    <t>Lawson Hub</t>
  </si>
  <si>
    <t>Spring Hill Hub</t>
  </si>
  <si>
    <t>CHIP03</t>
  </si>
  <si>
    <t>City &amp; Hackney GP Confederation</t>
  </si>
  <si>
    <t>Springfield Park</t>
  </si>
  <si>
    <t>Hackney Downs</t>
  </si>
  <si>
    <t>Woodberry Wetlands</t>
  </si>
  <si>
    <t>Clissold Park</t>
  </si>
  <si>
    <t>Hackney Marshes</t>
  </si>
  <si>
    <t>Well Street Common</t>
  </si>
  <si>
    <t xml:space="preserve">London Fields  </t>
  </si>
  <si>
    <t>Shoreditch Park &amp; City</t>
  </si>
  <si>
    <r>
      <t xml:space="preserve">Total (including Hubs, excluding </t>
    </r>
    <r>
      <rPr>
        <b/>
        <sz val="10"/>
        <rFont val="Calibri"/>
        <family val="2"/>
      </rPr>
      <t>●</t>
    </r>
    <r>
      <rPr>
        <b/>
        <sz val="10"/>
        <rFont val="Calibri"/>
        <family val="2"/>
        <scheme val="minor"/>
      </rPr>
      <t>)</t>
    </r>
  </si>
  <si>
    <t>CH0000</t>
  </si>
  <si>
    <t>Excluded from all calculations and totals:</t>
  </si>
  <si>
    <t>Glucose Tolerance Test</t>
  </si>
  <si>
    <t>GTT (Q1)</t>
  </si>
  <si>
    <t>GTT (Q2)</t>
  </si>
  <si>
    <t>GTT (Q3)</t>
  </si>
  <si>
    <t>GTT (Q4)</t>
  </si>
  <si>
    <r>
      <t xml:space="preserve">Total (including Hubs, excluding </t>
    </r>
    <r>
      <rPr>
        <b/>
        <sz val="10"/>
        <color theme="1"/>
        <rFont val="Calibri"/>
        <family val="2"/>
      </rPr>
      <t>●</t>
    </r>
    <r>
      <rPr>
        <b/>
        <sz val="10"/>
        <color theme="1"/>
        <rFont val="Calibri"/>
        <family val="2"/>
        <scheme val="minor"/>
      </rPr>
      <t>)</t>
    </r>
  </si>
  <si>
    <t>Unsuccessful Bleeds</t>
  </si>
  <si>
    <t>Unsuccessful Bleed (Q1)</t>
  </si>
  <si>
    <t>Unsuccessful Bleed (Q2)</t>
  </si>
  <si>
    <t>Unsuccessful Bleed (Q3)</t>
  </si>
  <si>
    <t>Unsuccessful Bleed (Q4)</t>
  </si>
  <si>
    <t>Phlebotomy: Activity &amp; Payments Totals</t>
  </si>
  <si>
    <t>NH</t>
  </si>
  <si>
    <t>Exclude</t>
  </si>
  <si>
    <t>Reconciled Bleeds</t>
  </si>
  <si>
    <t>Reconciled GTT</t>
  </si>
  <si>
    <r>
      <t xml:space="preserve">Total (excluding </t>
    </r>
    <r>
      <rPr>
        <b/>
        <sz val="10"/>
        <color theme="1"/>
        <rFont val="Calibri"/>
        <family val="2"/>
      </rPr>
      <t>●</t>
    </r>
    <r>
      <rPr>
        <b/>
        <sz val="10"/>
        <color theme="1"/>
        <rFont val="Calibri"/>
        <family val="2"/>
        <scheme val="minor"/>
      </rPr>
      <t>)</t>
    </r>
  </si>
  <si>
    <t>Excluded from calculations and totals:</t>
  </si>
  <si>
    <r>
      <t xml:space="preserve">LD &amp; </t>
    </r>
    <r>
      <rPr>
        <b/>
        <sz val="16"/>
        <color theme="1"/>
        <rFont val="Calibri"/>
        <family val="2"/>
      </rPr>
      <t>12 years &amp; under</t>
    </r>
  </si>
  <si>
    <t>Learning Disabilities</t>
  </si>
  <si>
    <t>Under 12s</t>
  </si>
  <si>
    <t>Practice ID</t>
  </si>
  <si>
    <t>Practice</t>
  </si>
  <si>
    <t>SubLocality</t>
  </si>
  <si>
    <t>Spring Hill Practice</t>
  </si>
  <si>
    <t>The Nightingale Practice</t>
  </si>
  <si>
    <t>The Gadvhi Practice</t>
  </si>
  <si>
    <t>The Riverside Practice</t>
  </si>
  <si>
    <t>The Heron Practice</t>
  </si>
  <si>
    <t>Allerton Road Medical Centre</t>
  </si>
  <si>
    <t>Somerford Grove Practice</t>
  </si>
  <si>
    <t>Lower Clapton Group Practice</t>
  </si>
  <si>
    <t>The Lea Surgery</t>
  </si>
  <si>
    <t>The Well Street Surgery</t>
  </si>
  <si>
    <t>The Wick Health Centre</t>
  </si>
  <si>
    <t>The Greenhouse</t>
  </si>
  <si>
    <t xml:space="preserve">Trowbridge Surgery </t>
  </si>
  <si>
    <t>Richmond Road Medical Centre</t>
  </si>
  <si>
    <t>The Sandringham Practice</t>
  </si>
  <si>
    <t>The Neaman Practice</t>
  </si>
  <si>
    <t>The Lawson Practice</t>
  </si>
  <si>
    <t>The Hoxton Surgery</t>
  </si>
  <si>
    <t>Y06760</t>
  </si>
  <si>
    <t>q2 rec</t>
  </si>
  <si>
    <t>q3 rec</t>
  </si>
  <si>
    <t>v2</t>
  </si>
  <si>
    <t>Removed (F84041) Southgate Rd MC &amp; Whiston Rd Surgery Practice closed</t>
  </si>
  <si>
    <t>Q1 Payment (Bleeds)</t>
  </si>
  <si>
    <t>Bleeds Activity (Q1)</t>
  </si>
  <si>
    <t>GTT Activity (Q1)</t>
  </si>
  <si>
    <t>Q1 Payment (GTT)</t>
  </si>
  <si>
    <t>Q2 Payment (Bleeds)</t>
  </si>
  <si>
    <t>Q2 Payment (GTT)</t>
  </si>
  <si>
    <t>Q3 Payment (Bleeds)</t>
  </si>
  <si>
    <t>Q3 Payment (GTT)</t>
  </si>
  <si>
    <t xml:space="preserve">Bleeds Payments </t>
  </si>
  <si>
    <t xml:space="preserve">GTT Payments </t>
  </si>
  <si>
    <t>Q4 Payment (Bleeds)</t>
  </si>
  <si>
    <t>Q4 Payment (GTT)</t>
  </si>
  <si>
    <t>v2.1</t>
  </si>
  <si>
    <t>Payment Updated for Bleeds £3.40 and GTT £6.80</t>
  </si>
  <si>
    <t>Total Payment</t>
  </si>
  <si>
    <t>Total Activity</t>
  </si>
  <si>
    <t>De Beauvoir Hub</t>
  </si>
  <si>
    <t>CHIP06</t>
  </si>
  <si>
    <t>v2.2</t>
  </si>
  <si>
    <t>De Beauvoir Hub added to dashboard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</si>
</sst>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£&quot;#,##0.00;[Red]\-&quot;£&quot;#,##0.00"/>
    <numFmt numFmtId="44" formatCode="_-&quot;£&quot;* #,##0.00_-;\-&quot;£&quot;* #,##0.00_-;_-&quot;£&quot;* &quot;-&quot;??_-;_-@_-"/>
    <numFmt numFmtId="164" formatCode="&quot;£&quot;#,##0.00"/>
  </numFmts>
  <fonts count="4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4" tint="0.59999389629810485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4" tint="0.39997558519241921"/>
      <name val="Calibri"/>
      <family val="2"/>
      <scheme val="minor"/>
    </font>
    <font>
      <b/>
      <sz val="16"/>
      <color theme="1"/>
      <name val="Calibri"/>
      <family val="2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4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9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sz val="16"/>
      <color theme="4" tint="-0.249977111117893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sz val="14"/>
      <name val="Calibri"/>
      <family val="2"/>
      <scheme val="minor"/>
    </font>
    <font>
      <sz val="16"/>
      <color theme="4" tint="0.39997558519241921"/>
      <name val="Calibri"/>
      <family val="2"/>
      <scheme val="minor"/>
    </font>
    <font>
      <sz val="16"/>
      <color theme="0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0"/>
      <color theme="3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6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b/>
      <sz val="10"/>
      <color theme="0" tint="-0.34998626667073579"/>
      <name val="Calibri"/>
      <family val="2"/>
      <scheme val="minor"/>
    </font>
    <font>
      <sz val="10"/>
      <color theme="1"/>
      <name val="Calibri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/>
      <right/>
      <top style="thin">
        <color theme="0" tint="-4.9989318521683403E-2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/>
      <diagonal/>
    </border>
    <border>
      <left style="thin">
        <color theme="3" tint="0.59999389629810485"/>
      </left>
      <right style="thin">
        <color theme="3" tint="0.59999389629810485"/>
      </right>
      <top/>
      <bottom/>
      <diagonal/>
    </border>
    <border>
      <left style="thin">
        <color theme="3" tint="0.59999389629810485"/>
      </left>
      <right style="thin">
        <color theme="3" tint="0.59999389629810485"/>
      </right>
      <top/>
      <bottom style="thin">
        <color theme="3" tint="0.59999389629810485"/>
      </bottom>
      <diagonal/>
    </border>
    <border>
      <left/>
      <right/>
      <top/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/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 style="thin">
        <color theme="3" tint="0.59999389629810485"/>
      </bottom>
      <diagonal/>
    </border>
    <border>
      <left style="thin">
        <color theme="3" tint="0.59999389629810485"/>
      </left>
      <right style="thin">
        <color theme="3" tint="0.59999389629810485"/>
      </right>
      <top/>
      <bottom style="thin">
        <color theme="4" tint="0.79998168889431442"/>
      </bottom>
      <diagonal/>
    </border>
    <border>
      <left/>
      <right/>
      <top style="thin">
        <color theme="3" tint="0.59999389629810485"/>
      </top>
      <bottom style="thin">
        <color theme="4" tint="0.7999816888943144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4" tint="0.79998168889431442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4" tint="0.79998168889431442"/>
      </top>
      <bottom style="thin">
        <color theme="4" tint="0.79998168889431442"/>
      </bottom>
      <diagonal/>
    </border>
    <border>
      <left style="thin">
        <color theme="3" tint="0.59999389629810485"/>
      </left>
      <right/>
      <top/>
      <bottom style="thin">
        <color theme="3" tint="0.59999389629810485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4" tint="0.79998168889431442"/>
      </top>
      <bottom/>
      <diagonal/>
    </border>
    <border>
      <left/>
      <right/>
      <top style="thin">
        <color theme="3" tint="0.59999389629810485"/>
      </top>
      <bottom/>
      <diagonal/>
    </border>
    <border>
      <left style="thin">
        <color theme="3" tint="0.59999389629810485"/>
      </left>
      <right/>
      <top style="thin">
        <color theme="3" tint="0.59999389629810485"/>
      </top>
      <bottom/>
      <diagonal/>
    </border>
    <border>
      <left/>
      <right style="thin">
        <color theme="3" tint="0.59999389629810485"/>
      </right>
      <top style="thin">
        <color theme="3" tint="0.59999389629810485"/>
      </top>
      <bottom/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indexed="64"/>
      </right>
      <top/>
      <bottom style="thin">
        <color theme="0" tint="-4.9989318521683403E-2"/>
      </bottom>
      <diagonal/>
    </border>
    <border>
      <left style="thin">
        <color indexed="64"/>
      </left>
      <right style="thin">
        <color theme="0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9">
    <xf numFmtId="0" fontId="0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207">
    <xf numFmtId="0" fontId="0" fillId="0" borderId="0" xfId="0"/>
    <xf numFmtId="0" fontId="6" fillId="0" borderId="0" xfId="0" applyFont="1"/>
    <xf numFmtId="0" fontId="7" fillId="5" borderId="0" xfId="0" applyFont="1" applyFill="1" applyBorder="1" applyAlignment="1">
      <alignment vertical="top"/>
    </xf>
    <xf numFmtId="0" fontId="6" fillId="0" borderId="0" xfId="0" applyFont="1" applyBorder="1"/>
    <xf numFmtId="0" fontId="7" fillId="0" borderId="0" xfId="0" applyFont="1" applyBorder="1"/>
    <xf numFmtId="0" fontId="7" fillId="0" borderId="0" xfId="0" applyFont="1"/>
    <xf numFmtId="0" fontId="10" fillId="0" borderId="0" xfId="0" applyFont="1" applyBorder="1" applyAlignment="1"/>
    <xf numFmtId="0" fontId="0" fillId="0" borderId="0" xfId="0" applyBorder="1"/>
    <xf numFmtId="0" fontId="11" fillId="3" borderId="0" xfId="0" applyFont="1" applyFill="1" applyBorder="1"/>
    <xf numFmtId="0" fontId="7" fillId="3" borderId="0" xfId="0" applyFont="1" applyFill="1" applyBorder="1"/>
    <xf numFmtId="1" fontId="7" fillId="5" borderId="0" xfId="7" applyNumberFormat="1" applyFont="1" applyFill="1" applyBorder="1" applyAlignment="1">
      <alignment vertical="top"/>
    </xf>
    <xf numFmtId="0" fontId="0" fillId="0" borderId="0" xfId="0" applyFill="1"/>
    <xf numFmtId="0" fontId="1" fillId="7" borderId="0" xfId="0" applyFont="1" applyFill="1" applyBorder="1" applyAlignment="1">
      <alignment vertical="top" wrapText="1"/>
    </xf>
    <xf numFmtId="14" fontId="0" fillId="0" borderId="0" xfId="0" applyNumberFormat="1"/>
    <xf numFmtId="0" fontId="7" fillId="0" borderId="0" xfId="0" applyFont="1" applyFill="1"/>
    <xf numFmtId="0" fontId="6" fillId="0" borderId="0" xfId="0" applyFont="1" applyFill="1" applyBorder="1"/>
    <xf numFmtId="14" fontId="10" fillId="5" borderId="0" xfId="0" applyNumberFormat="1" applyFont="1" applyFill="1" applyBorder="1" applyAlignment="1"/>
    <xf numFmtId="0" fontId="7" fillId="5" borderId="0" xfId="0" applyFont="1" applyFill="1" applyBorder="1" applyAlignment="1"/>
    <xf numFmtId="0" fontId="5" fillId="3" borderId="6" xfId="0" applyFont="1" applyFill="1" applyBorder="1" applyAlignment="1">
      <alignment horizontal="left"/>
    </xf>
    <xf numFmtId="0" fontId="14" fillId="5" borderId="0" xfId="0" applyFont="1" applyFill="1" applyBorder="1" applyAlignment="1">
      <alignment horizontal="center" vertical="center"/>
    </xf>
    <xf numFmtId="0" fontId="14" fillId="5" borderId="0" xfId="0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right"/>
    </xf>
    <xf numFmtId="0" fontId="13" fillId="3" borderId="0" xfId="0" applyFont="1" applyFill="1" applyBorder="1" applyAlignment="1">
      <alignment horizontal="left"/>
    </xf>
    <xf numFmtId="0" fontId="5" fillId="5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9" fillId="8" borderId="1" xfId="0" applyFont="1" applyFill="1" applyBorder="1"/>
    <xf numFmtId="0" fontId="12" fillId="3" borderId="6" xfId="0" applyFont="1" applyFill="1" applyBorder="1" applyAlignment="1"/>
    <xf numFmtId="0" fontId="12" fillId="3" borderId="7" xfId="0" applyFont="1" applyFill="1" applyBorder="1" applyAlignment="1"/>
    <xf numFmtId="0" fontId="5" fillId="3" borderId="5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5" fillId="3" borderId="9" xfId="0" applyFont="1" applyFill="1" applyBorder="1" applyAlignment="1">
      <alignment horizontal="left"/>
    </xf>
    <xf numFmtId="0" fontId="5" fillId="5" borderId="0" xfId="0" applyFont="1" applyFill="1" applyBorder="1" applyAlignment="1">
      <alignment horizontal="right" vertical="top" wrapText="1"/>
    </xf>
    <xf numFmtId="0" fontId="0" fillId="0" borderId="0" xfId="0" applyFill="1" applyAlignment="1">
      <alignment vertical="top" wrapText="1"/>
    </xf>
    <xf numFmtId="0" fontId="14" fillId="0" borderId="0" xfId="0" applyFont="1" applyFill="1" applyBorder="1" applyAlignment="1">
      <alignment horizontal="right" vertical="center"/>
    </xf>
    <xf numFmtId="0" fontId="0" fillId="0" borderId="0" xfId="0" applyFill="1" applyBorder="1"/>
    <xf numFmtId="0" fontId="13" fillId="0" borderId="0" xfId="0" applyFont="1" applyFill="1" applyBorder="1" applyAlignment="1">
      <alignment horizontal="right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/>
    </xf>
    <xf numFmtId="0" fontId="0" fillId="5" borderId="0" xfId="0" applyFill="1"/>
    <xf numFmtId="0" fontId="6" fillId="0" borderId="0" xfId="0" applyFont="1" applyFill="1" applyAlignment="1">
      <alignment horizontal="left"/>
    </xf>
    <xf numFmtId="0" fontId="14" fillId="5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top" wrapText="1"/>
    </xf>
    <xf numFmtId="0" fontId="14" fillId="3" borderId="9" xfId="6" applyNumberFormat="1" applyFont="1" applyFill="1" applyBorder="1" applyAlignment="1">
      <alignment horizontal="right"/>
    </xf>
    <xf numFmtId="0" fontId="5" fillId="6" borderId="0" xfId="0" applyFont="1" applyFill="1" applyBorder="1" applyAlignment="1">
      <alignment horizontal="right" vertical="top" wrapText="1"/>
    </xf>
    <xf numFmtId="44" fontId="5" fillId="5" borderId="0" xfId="7" applyFont="1" applyFill="1" applyBorder="1" applyAlignment="1">
      <alignment horizontal="right" vertical="top" wrapText="1"/>
    </xf>
    <xf numFmtId="0" fontId="7" fillId="7" borderId="0" xfId="0" applyFont="1" applyFill="1" applyBorder="1" applyAlignment="1"/>
    <xf numFmtId="14" fontId="10" fillId="7" borderId="0" xfId="0" applyNumberFormat="1" applyFont="1" applyFill="1" applyBorder="1" applyAlignment="1"/>
    <xf numFmtId="0" fontId="7" fillId="7" borderId="0" xfId="0" applyFont="1" applyFill="1" applyBorder="1" applyAlignment="1">
      <alignment vertical="top"/>
    </xf>
    <xf numFmtId="0" fontId="11" fillId="5" borderId="0" xfId="0" applyFont="1" applyFill="1" applyBorder="1"/>
    <xf numFmtId="0" fontId="7" fillId="5" borderId="0" xfId="0" applyFont="1" applyFill="1" applyBorder="1"/>
    <xf numFmtId="0" fontId="13" fillId="5" borderId="0" xfId="0" applyFont="1" applyFill="1" applyBorder="1" applyAlignment="1">
      <alignment horizontal="right"/>
    </xf>
    <xf numFmtId="0" fontId="13" fillId="5" borderId="0" xfId="0" applyFont="1" applyFill="1" applyBorder="1" applyAlignment="1">
      <alignment horizontal="left"/>
    </xf>
    <xf numFmtId="0" fontId="13" fillId="0" borderId="13" xfId="0" applyFont="1" applyFill="1" applyBorder="1" applyAlignment="1">
      <alignment horizontal="left"/>
    </xf>
    <xf numFmtId="0" fontId="7" fillId="0" borderId="14" xfId="0" applyFont="1" applyFill="1" applyBorder="1" applyAlignment="1"/>
    <xf numFmtId="0" fontId="7" fillId="0" borderId="0" xfId="0" applyFont="1" applyFill="1" applyBorder="1" applyAlignment="1"/>
    <xf numFmtId="0" fontId="7" fillId="0" borderId="14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5" fillId="5" borderId="0" xfId="0" applyFont="1" applyFill="1" applyBorder="1" applyAlignment="1">
      <alignment horizontal="left" vertical="center"/>
    </xf>
    <xf numFmtId="0" fontId="21" fillId="0" borderId="0" xfId="0" applyFont="1"/>
    <xf numFmtId="0" fontId="0" fillId="0" borderId="16" xfId="0" applyBorder="1"/>
    <xf numFmtId="0" fontId="0" fillId="0" borderId="16" xfId="0" applyFill="1" applyBorder="1"/>
    <xf numFmtId="0" fontId="0" fillId="0" borderId="17" xfId="0" applyBorder="1"/>
    <xf numFmtId="0" fontId="22" fillId="4" borderId="18" xfId="0" applyFont="1" applyFill="1" applyBorder="1" applyAlignment="1">
      <alignment vertical="center"/>
    </xf>
    <xf numFmtId="0" fontId="0" fillId="4" borderId="19" xfId="0" applyFill="1" applyBorder="1"/>
    <xf numFmtId="0" fontId="23" fillId="0" borderId="0" xfId="0" applyFont="1" applyFill="1" applyBorder="1" applyAlignment="1">
      <alignment horizontal="right" vertical="center"/>
    </xf>
    <xf numFmtId="0" fontId="9" fillId="0" borderId="0" xfId="0" applyFont="1" applyFill="1"/>
    <xf numFmtId="0" fontId="20" fillId="0" borderId="0" xfId="0" applyFont="1" applyFill="1"/>
    <xf numFmtId="0" fontId="18" fillId="4" borderId="0" xfId="0" applyFont="1" applyFill="1" applyBorder="1"/>
    <xf numFmtId="0" fontId="24" fillId="4" borderId="16" xfId="0" applyFont="1" applyFill="1" applyBorder="1" applyAlignment="1">
      <alignment horizontal="right"/>
    </xf>
    <xf numFmtId="0" fontId="25" fillId="0" borderId="0" xfId="0" applyFont="1"/>
    <xf numFmtId="0" fontId="25" fillId="0" borderId="0" xfId="0" applyFont="1" applyFill="1"/>
    <xf numFmtId="0" fontId="26" fillId="0" borderId="17" xfId="0" applyFont="1" applyBorder="1"/>
    <xf numFmtId="0" fontId="27" fillId="4" borderId="22" xfId="0" applyFont="1" applyFill="1" applyBorder="1" applyAlignment="1">
      <alignment horizontal="center" vertical="center"/>
    </xf>
    <xf numFmtId="0" fontId="21" fillId="0" borderId="23" xfId="0" applyFont="1" applyFill="1" applyBorder="1"/>
    <xf numFmtId="0" fontId="28" fillId="0" borderId="23" xfId="0" applyFont="1" applyBorder="1" applyAlignment="1">
      <alignment horizontal="center" vertical="center"/>
    </xf>
    <xf numFmtId="0" fontId="21" fillId="0" borderId="24" xfId="0" applyFont="1" applyFill="1" applyBorder="1" applyAlignment="1">
      <alignment vertical="center"/>
    </xf>
    <xf numFmtId="0" fontId="29" fillId="0" borderId="0" xfId="0" applyFont="1" applyFill="1"/>
    <xf numFmtId="0" fontId="26" fillId="0" borderId="0" xfId="0" applyFont="1"/>
    <xf numFmtId="0" fontId="26" fillId="0" borderId="0" xfId="0" applyFont="1" applyFill="1"/>
    <xf numFmtId="0" fontId="27" fillId="4" borderId="26" xfId="0" applyFont="1" applyFill="1" applyBorder="1" applyAlignment="1">
      <alignment horizontal="center" vertical="center"/>
    </xf>
    <xf numFmtId="0" fontId="28" fillId="0" borderId="24" xfId="0" applyFont="1" applyBorder="1" applyAlignment="1">
      <alignment horizontal="center" vertical="top"/>
    </xf>
    <xf numFmtId="0" fontId="31" fillId="0" borderId="24" xfId="0" applyFont="1" applyFill="1" applyBorder="1" applyAlignment="1">
      <alignment vertical="center"/>
    </xf>
    <xf numFmtId="0" fontId="27" fillId="4" borderId="14" xfId="0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top"/>
    </xf>
    <xf numFmtId="0" fontId="21" fillId="0" borderId="17" xfId="0" applyFont="1" applyBorder="1"/>
    <xf numFmtId="0" fontId="32" fillId="4" borderId="27" xfId="0" applyFont="1" applyFill="1" applyBorder="1"/>
    <xf numFmtId="0" fontId="11" fillId="0" borderId="18" xfId="0" applyNumberFormat="1" applyFont="1" applyFill="1" applyBorder="1" applyAlignment="1">
      <alignment horizontal="right"/>
    </xf>
    <xf numFmtId="0" fontId="27" fillId="0" borderId="19" xfId="0" applyFont="1" applyBorder="1" applyAlignment="1">
      <alignment horizontal="center" vertical="center"/>
    </xf>
    <xf numFmtId="0" fontId="11" fillId="0" borderId="16" xfId="0" applyNumberFormat="1" applyFont="1" applyFill="1" applyBorder="1" applyAlignment="1"/>
    <xf numFmtId="0" fontId="33" fillId="0" borderId="0" xfId="0" applyFont="1" applyFill="1"/>
    <xf numFmtId="0" fontId="33" fillId="0" borderId="0" xfId="0" applyFont="1" applyFill="1" applyBorder="1"/>
    <xf numFmtId="0" fontId="21" fillId="0" borderId="0" xfId="0" applyFont="1" applyFill="1"/>
    <xf numFmtId="0" fontId="21" fillId="0" borderId="0" xfId="0" applyFont="1" applyFill="1" applyAlignment="1">
      <alignment vertical="top" wrapText="1"/>
    </xf>
    <xf numFmtId="0" fontId="2" fillId="0" borderId="0" xfId="0" applyFont="1" applyFill="1" applyBorder="1"/>
    <xf numFmtId="0" fontId="2" fillId="0" borderId="0" xfId="0" applyFont="1" applyFill="1"/>
    <xf numFmtId="0" fontId="0" fillId="0" borderId="17" xfId="0" applyFill="1" applyBorder="1"/>
    <xf numFmtId="0" fontId="34" fillId="0" borderId="0" xfId="0" applyFont="1" applyFill="1"/>
    <xf numFmtId="0" fontId="27" fillId="4" borderId="28" xfId="0" applyFont="1" applyFill="1" applyBorder="1" applyAlignment="1">
      <alignment horizontal="center" vertical="center"/>
    </xf>
    <xf numFmtId="0" fontId="32" fillId="4" borderId="15" xfId="0" applyFont="1" applyFill="1" applyBorder="1"/>
    <xf numFmtId="0" fontId="28" fillId="0" borderId="0" xfId="0" applyFont="1" applyFill="1"/>
    <xf numFmtId="0" fontId="28" fillId="0" borderId="0" xfId="0" applyFont="1" applyFill="1" applyBorder="1"/>
    <xf numFmtId="0" fontId="0" fillId="0" borderId="19" xfId="0" applyBorder="1"/>
    <xf numFmtId="0" fontId="0" fillId="0" borderId="29" xfId="0" applyBorder="1"/>
    <xf numFmtId="0" fontId="6" fillId="0" borderId="29" xfId="0" applyFont="1" applyBorder="1"/>
    <xf numFmtId="0" fontId="22" fillId="4" borderId="30" xfId="0" applyFont="1" applyFill="1" applyBorder="1"/>
    <xf numFmtId="0" fontId="11" fillId="0" borderId="18" xfId="7" applyNumberFormat="1" applyFont="1" applyFill="1" applyBorder="1"/>
    <xf numFmtId="0" fontId="11" fillId="0" borderId="19" xfId="7" applyNumberFormat="1" applyFont="1" applyFill="1" applyBorder="1"/>
    <xf numFmtId="0" fontId="17" fillId="0" borderId="30" xfId="0" applyFont="1" applyBorder="1" applyAlignment="1">
      <alignment vertical="top" wrapText="1"/>
    </xf>
    <xf numFmtId="0" fontId="17" fillId="0" borderId="29" xfId="0" applyFont="1" applyBorder="1" applyAlignment="1">
      <alignment vertical="top" wrapText="1"/>
    </xf>
    <xf numFmtId="0" fontId="17" fillId="0" borderId="31" xfId="0" applyFont="1" applyBorder="1" applyAlignment="1">
      <alignment vertical="top" wrapText="1"/>
    </xf>
    <xf numFmtId="0" fontId="17" fillId="0" borderId="0" xfId="0" applyFont="1" applyAlignment="1">
      <alignment vertical="top" wrapText="1"/>
    </xf>
    <xf numFmtId="0" fontId="27" fillId="4" borderId="27" xfId="0" applyFont="1" applyFill="1" applyBorder="1" applyAlignment="1">
      <alignment horizontal="center" vertical="center"/>
    </xf>
    <xf numFmtId="0" fontId="11" fillId="4" borderId="16" xfId="7" applyNumberFormat="1" applyFont="1" applyFill="1" applyBorder="1"/>
    <xf numFmtId="0" fontId="21" fillId="4" borderId="16" xfId="0" applyFont="1" applyFill="1" applyBorder="1"/>
    <xf numFmtId="0" fontId="17" fillId="0" borderId="27" xfId="0" applyFont="1" applyBorder="1" applyAlignment="1">
      <alignment vertical="top" wrapText="1"/>
    </xf>
    <xf numFmtId="0" fontId="17" fillId="0" borderId="16" xfId="0" applyFont="1" applyBorder="1" applyAlignment="1">
      <alignment vertical="top" wrapText="1"/>
    </xf>
    <xf numFmtId="0" fontId="17" fillId="0" borderId="21" xfId="0" applyFont="1" applyBorder="1" applyAlignment="1">
      <alignment vertical="top" wrapText="1"/>
    </xf>
    <xf numFmtId="0" fontId="0" fillId="0" borderId="29" xfId="0" applyFill="1" applyBorder="1"/>
    <xf numFmtId="0" fontId="34" fillId="0" borderId="0" xfId="0" applyFont="1" applyBorder="1" applyAlignment="1">
      <alignment horizontal="right" vertical="center"/>
    </xf>
    <xf numFmtId="0" fontId="35" fillId="0" borderId="0" xfId="8" applyFont="1" applyFill="1" applyAlignment="1">
      <alignment horizontal="right"/>
    </xf>
    <xf numFmtId="0" fontId="20" fillId="0" borderId="0" xfId="0" applyFont="1" applyFill="1" applyBorder="1"/>
    <xf numFmtId="0" fontId="36" fillId="5" borderId="0" xfId="0" applyFont="1" applyFill="1" applyBorder="1" applyAlignment="1">
      <alignment horizontal="left" vertical="center"/>
    </xf>
    <xf numFmtId="0" fontId="7" fillId="0" borderId="32" xfId="0" applyFont="1" applyFill="1" applyBorder="1" applyAlignment="1"/>
    <xf numFmtId="0" fontId="6" fillId="0" borderId="0" xfId="0" applyFont="1" applyFill="1" applyAlignment="1">
      <alignment horizontal="right"/>
    </xf>
    <xf numFmtId="0" fontId="5" fillId="9" borderId="0" xfId="0" applyFont="1" applyFill="1" applyBorder="1" applyAlignment="1">
      <alignment horizontal="right" vertical="top" wrapText="1"/>
    </xf>
    <xf numFmtId="0" fontId="13" fillId="5" borderId="0" xfId="0" applyFont="1" applyFill="1" applyBorder="1" applyAlignment="1">
      <alignment horizontal="left" vertical="center"/>
    </xf>
    <xf numFmtId="14" fontId="10" fillId="5" borderId="3" xfId="0" applyNumberFormat="1" applyFont="1" applyFill="1" applyBorder="1" applyAlignment="1"/>
    <xf numFmtId="0" fontId="5" fillId="5" borderId="3" xfId="0" applyFont="1" applyFill="1" applyBorder="1" applyAlignment="1">
      <alignment horizontal="right" vertical="top" wrapText="1"/>
    </xf>
    <xf numFmtId="44" fontId="5" fillId="5" borderId="3" xfId="7" applyFont="1" applyFill="1" applyBorder="1" applyAlignment="1">
      <alignment horizontal="right" vertical="top" wrapText="1"/>
    </xf>
    <xf numFmtId="0" fontId="14" fillId="10" borderId="9" xfId="6" applyNumberFormat="1" applyFont="1" applyFill="1" applyBorder="1" applyAlignment="1">
      <alignment horizontal="right"/>
    </xf>
    <xf numFmtId="0" fontId="12" fillId="10" borderId="6" xfId="0" applyFont="1" applyFill="1" applyBorder="1" applyAlignment="1"/>
    <xf numFmtId="1" fontId="5" fillId="5" borderId="0" xfId="7" applyNumberFormat="1" applyFont="1" applyFill="1" applyBorder="1" applyAlignment="1">
      <alignment vertical="top"/>
    </xf>
    <xf numFmtId="1" fontId="5" fillId="5" borderId="0" xfId="7" applyNumberFormat="1" applyFont="1" applyFill="1" applyBorder="1" applyAlignment="1">
      <alignment horizontal="right" vertical="top"/>
    </xf>
    <xf numFmtId="0" fontId="5" fillId="0" borderId="0" xfId="0" applyFont="1" applyBorder="1"/>
    <xf numFmtId="0" fontId="12" fillId="0" borderId="0" xfId="0" applyFont="1" applyBorder="1"/>
    <xf numFmtId="1" fontId="6" fillId="0" borderId="0" xfId="0" applyNumberFormat="1" applyFont="1"/>
    <xf numFmtId="1" fontId="7" fillId="0" borderId="0" xfId="0" applyNumberFormat="1" applyFont="1"/>
    <xf numFmtId="164" fontId="6" fillId="0" borderId="0" xfId="6" applyNumberFormat="1" applyFont="1"/>
    <xf numFmtId="164" fontId="6" fillId="0" borderId="0" xfId="0" applyNumberFormat="1" applyFont="1"/>
    <xf numFmtId="8" fontId="39" fillId="4" borderId="10" xfId="6" applyNumberFormat="1" applyFont="1" applyFill="1" applyBorder="1" applyAlignment="1">
      <alignment horizontal="right"/>
    </xf>
    <xf numFmtId="8" fontId="5" fillId="4" borderId="0" xfId="0" applyNumberFormat="1" applyFont="1" applyFill="1" applyBorder="1" applyAlignment="1">
      <alignment horizontal="right" vertical="top" wrapText="1"/>
    </xf>
    <xf numFmtId="8" fontId="12" fillId="4" borderId="9" xfId="6" applyNumberFormat="1" applyFont="1" applyFill="1" applyBorder="1" applyAlignment="1">
      <alignment horizontal="right"/>
    </xf>
    <xf numFmtId="164" fontId="15" fillId="5" borderId="0" xfId="7" applyNumberFormat="1" applyFont="1" applyFill="1" applyBorder="1" applyAlignment="1">
      <alignment horizontal="right" vertical="top"/>
    </xf>
    <xf numFmtId="164" fontId="12" fillId="11" borderId="9" xfId="6" applyNumberFormat="1" applyFont="1" applyFill="1" applyBorder="1" applyAlignment="1">
      <alignment horizontal="right"/>
    </xf>
    <xf numFmtId="0" fontId="3" fillId="3" borderId="0" xfId="0" applyFont="1" applyFill="1" applyAlignment="1">
      <alignment horizontal="left"/>
    </xf>
    <xf numFmtId="14" fontId="10" fillId="5" borderId="0" xfId="0" applyNumberFormat="1" applyFont="1" applyFill="1" applyBorder="1" applyAlignment="1">
      <alignment horizontal="left" vertical="center"/>
    </xf>
    <xf numFmtId="0" fontId="12" fillId="10" borderId="7" xfId="0" applyFont="1" applyFill="1" applyBorder="1" applyAlignment="1"/>
    <xf numFmtId="0" fontId="5" fillId="10" borderId="0" xfId="0" applyFont="1" applyFill="1" applyBorder="1" applyAlignment="1">
      <alignment horizontal="left"/>
    </xf>
    <xf numFmtId="164" fontId="7" fillId="0" borderId="0" xfId="0" applyNumberFormat="1" applyFont="1"/>
    <xf numFmtId="0" fontId="7" fillId="0" borderId="0" xfId="0" applyNumberFormat="1" applyFont="1"/>
    <xf numFmtId="14" fontId="13" fillId="5" borderId="0" xfId="0" applyNumberFormat="1" applyFont="1" applyFill="1" applyBorder="1" applyAlignment="1">
      <alignment horizontal="left" vertical="center"/>
    </xf>
    <xf numFmtId="14" fontId="40" fillId="3" borderId="0" xfId="0" applyNumberFormat="1" applyFont="1" applyFill="1" applyBorder="1"/>
    <xf numFmtId="0" fontId="0" fillId="0" borderId="0" xfId="0" applyNumberFormat="1"/>
    <xf numFmtId="14" fontId="14" fillId="5" borderId="0" xfId="0" applyNumberFormat="1" applyFont="1" applyFill="1" applyBorder="1" applyAlignment="1">
      <alignment horizontal="left" vertical="center"/>
    </xf>
    <xf numFmtId="0" fontId="41" fillId="3" borderId="2" xfId="0" applyFont="1" applyFill="1" applyBorder="1" applyAlignment="1">
      <alignment horizontal="center" vertical="center"/>
    </xf>
    <xf numFmtId="14" fontId="14" fillId="7" borderId="0" xfId="0" applyNumberFormat="1" applyFont="1" applyFill="1" applyBorder="1" applyAlignment="1">
      <alignment horizontal="left" vertical="center"/>
    </xf>
    <xf numFmtId="14" fontId="0" fillId="0" borderId="0" xfId="0" applyNumberFormat="1" applyAlignment="1">
      <alignment horizontal="left"/>
    </xf>
    <xf numFmtId="14" fontId="26" fillId="0" borderId="0" xfId="0" applyNumberFormat="1" applyFont="1"/>
    <xf numFmtId="14" fontId="21" fillId="0" borderId="0" xfId="0" applyNumberFormat="1" applyFont="1"/>
    <xf numFmtId="14" fontId="0" fillId="0" borderId="0" xfId="0" applyNumberFormat="1" applyFill="1"/>
    <xf numFmtId="0" fontId="42" fillId="5" borderId="0" xfId="0" applyFont="1" applyFill="1" applyBorder="1" applyAlignment="1">
      <alignment horizontal="left" vertical="center"/>
    </xf>
    <xf numFmtId="0" fontId="43" fillId="0" borderId="0" xfId="0" applyFont="1"/>
    <xf numFmtId="0" fontId="44" fillId="3" borderId="0" xfId="0" applyFont="1" applyFill="1" applyBorder="1"/>
    <xf numFmtId="8" fontId="3" fillId="3" borderId="0" xfId="0" applyNumberFormat="1" applyFont="1" applyFill="1" applyAlignment="1">
      <alignment horizontal="left"/>
    </xf>
    <xf numFmtId="0" fontId="14" fillId="3" borderId="33" xfId="6" applyNumberFormat="1" applyFont="1" applyFill="1" applyBorder="1" applyAlignment="1">
      <alignment horizontal="right"/>
    </xf>
    <xf numFmtId="0" fontId="45" fillId="0" borderId="0" xfId="0" applyFont="1" applyBorder="1"/>
    <xf numFmtId="8" fontId="6" fillId="0" borderId="0" xfId="0" applyNumberFormat="1" applyFont="1"/>
    <xf numFmtId="0" fontId="40" fillId="0" borderId="0" xfId="0" applyFont="1"/>
    <xf numFmtId="14" fontId="23" fillId="0" borderId="0" xfId="0" applyNumberFormat="1" applyFont="1"/>
    <xf numFmtId="0" fontId="40" fillId="3" borderId="0" xfId="0" applyFont="1" applyFill="1" applyBorder="1"/>
    <xf numFmtId="0" fontId="46" fillId="3" borderId="5" xfId="0" applyFont="1" applyFill="1" applyBorder="1" applyAlignment="1">
      <alignment horizontal="left"/>
    </xf>
    <xf numFmtId="164" fontId="15" fillId="5" borderId="1" xfId="7" applyNumberFormat="1" applyFont="1" applyFill="1" applyBorder="1" applyAlignment="1">
      <alignment horizontal="right" vertical="top"/>
    </xf>
    <xf numFmtId="0" fontId="47" fillId="0" borderId="0" xfId="0" applyFont="1" applyFill="1" applyBorder="1"/>
    <xf numFmtId="0" fontId="47" fillId="0" borderId="0" xfId="0" applyFont="1" applyFill="1"/>
    <xf numFmtId="0" fontId="5" fillId="9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top" wrapText="1"/>
    </xf>
    <xf numFmtId="0" fontId="14" fillId="10" borderId="33" xfId="6" applyNumberFormat="1" applyFont="1" applyFill="1" applyBorder="1" applyAlignment="1">
      <alignment horizontal="right"/>
    </xf>
    <xf numFmtId="0" fontId="14" fillId="10" borderId="34" xfId="6" applyNumberFormat="1" applyFont="1" applyFill="1" applyBorder="1" applyAlignment="1">
      <alignment horizontal="right"/>
    </xf>
    <xf numFmtId="0" fontId="14" fillId="3" borderId="35" xfId="6" applyNumberFormat="1" applyFont="1" applyFill="1" applyBorder="1" applyAlignment="1">
      <alignment horizontal="right"/>
    </xf>
    <xf numFmtId="0" fontId="14" fillId="3" borderId="34" xfId="6" applyNumberFormat="1" applyFont="1" applyFill="1" applyBorder="1" applyAlignment="1">
      <alignment horizontal="right"/>
    </xf>
    <xf numFmtId="8" fontId="39" fillId="4" borderId="36" xfId="6" applyNumberFormat="1" applyFont="1" applyFill="1" applyBorder="1" applyAlignment="1">
      <alignment horizontal="right"/>
    </xf>
    <xf numFmtId="8" fontId="12" fillId="11" borderId="9" xfId="6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8" fontId="0" fillId="0" borderId="0" xfId="0" applyNumberFormat="1"/>
    <xf numFmtId="8" fontId="39" fillId="11" borderId="10" xfId="6" applyNumberFormat="1" applyFont="1" applyFill="1" applyBorder="1" applyAlignment="1">
      <alignment horizontal="right"/>
    </xf>
    <xf numFmtId="1" fontId="39" fillId="4" borderId="10" xfId="6" applyNumberFormat="1" applyFont="1" applyFill="1" applyBorder="1" applyAlignment="1">
      <alignment horizontal="right"/>
    </xf>
    <xf numFmtId="1" fontId="39" fillId="11" borderId="10" xfId="6" applyNumberFormat="1" applyFont="1" applyFill="1" applyBorder="1" applyAlignment="1">
      <alignment horizontal="right"/>
    </xf>
    <xf numFmtId="0" fontId="14" fillId="3" borderId="7" xfId="6" applyNumberFormat="1" applyFont="1" applyFill="1" applyBorder="1" applyAlignment="1">
      <alignment horizontal="right"/>
    </xf>
    <xf numFmtId="8" fontId="12" fillId="11" borderId="36" xfId="6" applyNumberFormat="1" applyFont="1" applyFill="1" applyBorder="1" applyAlignment="1">
      <alignment horizontal="right"/>
    </xf>
    <xf numFmtId="0" fontId="6" fillId="0" borderId="0" xfId="0" applyFont="1" applyFill="1"/>
    <xf numFmtId="44" fontId="28" fillId="0" borderId="25" xfId="7" applyFont="1" applyFill="1" applyBorder="1" applyAlignment="1">
      <alignment horizontal="center"/>
    </xf>
    <xf numFmtId="0" fontId="10" fillId="4" borderId="4" xfId="0" applyFont="1" applyFill="1" applyBorder="1" applyAlignment="1">
      <alignment horizontal="left" vertical="center"/>
    </xf>
    <xf numFmtId="0" fontId="10" fillId="4" borderId="11" xfId="0" applyFont="1" applyFill="1" applyBorder="1" applyAlignment="1">
      <alignment horizontal="left" vertical="center"/>
    </xf>
    <xf numFmtId="0" fontId="10" fillId="4" borderId="12" xfId="0" applyFont="1" applyFill="1" applyBorder="1" applyAlignment="1">
      <alignment horizontal="left" vertical="center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24" fillId="4" borderId="19" xfId="0" applyFont="1" applyFill="1" applyBorder="1" applyAlignment="1">
      <alignment horizontal="right"/>
    </xf>
    <xf numFmtId="44" fontId="24" fillId="4" borderId="16" xfId="7" applyFont="1" applyFill="1" applyBorder="1" applyAlignment="1">
      <alignment horizontal="center"/>
    </xf>
    <xf numFmtId="44" fontId="24" fillId="4" borderId="21" xfId="7" applyFont="1" applyFill="1" applyBorder="1" applyAlignment="1">
      <alignment horizontal="center"/>
    </xf>
    <xf numFmtId="44" fontId="27" fillId="0" borderId="16" xfId="0" applyNumberFormat="1" applyFont="1" applyFill="1" applyBorder="1" applyAlignment="1">
      <alignment horizontal="center"/>
    </xf>
    <xf numFmtId="44" fontId="27" fillId="0" borderId="21" xfId="0" applyNumberFormat="1" applyFont="1" applyFill="1" applyBorder="1" applyAlignment="1">
      <alignment horizontal="center"/>
    </xf>
    <xf numFmtId="44" fontId="27" fillId="4" borderId="16" xfId="7" applyFont="1" applyFill="1" applyBorder="1" applyAlignment="1">
      <alignment horizontal="center"/>
    </xf>
    <xf numFmtId="44" fontId="27" fillId="4" borderId="21" xfId="7" applyFont="1" applyFill="1" applyBorder="1" applyAlignment="1">
      <alignment horizontal="center"/>
    </xf>
    <xf numFmtId="44" fontId="11" fillId="0" borderId="19" xfId="7" applyFont="1" applyFill="1" applyBorder="1" applyAlignment="1">
      <alignment horizontal="center"/>
    </xf>
    <xf numFmtId="44" fontId="11" fillId="0" borderId="20" xfId="7" applyFont="1" applyFill="1" applyBorder="1" applyAlignment="1">
      <alignment horizontal="center"/>
    </xf>
  </cellXfs>
  <cellStyles count="9">
    <cellStyle name="Currency" xfId="7" builtinId="4"/>
    <cellStyle name="Hyperlink" xfId="8" builtinId="8"/>
    <cellStyle name="Normal" xfId="0" builtinId="0"/>
    <cellStyle name="Normal 2" xfId="1" xr:uid="{00000000-0005-0000-0000-000003000000}"/>
    <cellStyle name="Normal 3" xfId="2" xr:uid="{00000000-0005-0000-0000-000004000000}"/>
    <cellStyle name="Normal 4" xfId="3" xr:uid="{00000000-0005-0000-0000-000005000000}"/>
    <cellStyle name="Percent" xfId="6" builtinId="5"/>
    <cellStyle name="Percent 2" xfId="4" xr:uid="{00000000-0005-0000-0000-000007000000}"/>
    <cellStyle name="Percent 3" xfId="5" xr:uid="{00000000-0005-0000-0000-000008000000}"/>
  </cellStyles>
  <dxfs count="308">
    <dxf>
      <numFmt numFmtId="0" formatCode="General"/>
    </dxf>
    <dxf>
      <numFmt numFmtId="0" formatCode="General"/>
    </dxf>
    <dxf>
      <numFmt numFmtId="0" formatCode="General"/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rgb="FFFF0000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rgb="FFFF0000"/>
      </font>
    </dxf>
    <dxf>
      <font>
        <color theme="1" tint="0.499984740745262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0" tint="-0.34998626667073579"/>
      </font>
    </dxf>
    <dxf>
      <font>
        <color theme="1" tint="0.499984740745262"/>
      </font>
    </dxf>
    <dxf>
      <font>
        <color theme="1" tint="0.499984740745262"/>
      </font>
    </dxf>
    <dxf>
      <font>
        <color rgb="FFFF0000"/>
      </font>
    </dxf>
    <dxf>
      <font>
        <color rgb="FFFF0000"/>
      </font>
    </dxf>
    <dxf>
      <font>
        <color theme="1" tint="0.499984740745262"/>
      </font>
    </dxf>
    <dxf>
      <font>
        <color theme="1" tint="0.499984740745262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34998626667073579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b/>
        <i val="0"/>
      </font>
      <fill>
        <patternFill>
          <bgColor theme="4" tint="0.79998168889431442"/>
        </patternFill>
      </fill>
      <border>
        <bottom style="thin">
          <color theme="4" tint="0.39994506668294322"/>
        </bottom>
      </border>
    </dxf>
    <dxf>
      <fill>
        <patternFill>
          <bgColor theme="7" tint="0.79998168889431442"/>
        </patternFill>
      </fill>
    </dxf>
    <dxf>
      <font>
        <color theme="0" tint="-0.24994659260841701"/>
      </font>
    </dxf>
    <dxf>
      <font>
        <color theme="4" tint="0.59996337778862885"/>
      </font>
    </dxf>
    <dxf>
      <font>
        <color theme="4" tint="0.59996337778862885"/>
      </font>
    </dxf>
    <dxf>
      <numFmt numFmtId="19" formatCode="dd/mm/yyyy"/>
    </dxf>
    <dxf>
      <numFmt numFmtId="19" formatCode="dd/m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7" tint="0.39997558519241921"/>
        </patternFill>
      </fill>
      <alignment horizontal="general" vertical="top" textRotation="0" wrapText="1" indent="0" justifyLastLine="0" shrinkToFit="0" readingOrder="0"/>
    </dxf>
    <dxf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Slicer Style 1" pivot="0" table="0" count="1" xr9:uid="{00000000-0011-0000-FFFF-FFFF00000000}">
      <tableStyleElement type="wholeTable" dxfId="307"/>
    </tableStyle>
  </tableStyles>
  <colors>
    <mruColors>
      <color rgb="FFB0A9C3"/>
      <color rgb="FFE3EBF5"/>
      <color rgb="FFF0F3FA"/>
      <color rgb="FF006100"/>
      <color rgb="FFFFCCCC"/>
      <color rgb="FFFF9999"/>
      <color rgb="FF669900"/>
      <color rgb="FFC4D4EA"/>
      <color rgb="FFCCFF66"/>
    </mruColors>
  </colors>
  <extLst>
    <ext xmlns:x14="http://schemas.microsoft.com/office/spreadsheetml/2009/9/main" uri="{EB79DEF2-80B8-43e5-95BD-54CBDDF9020C}">
      <x14:slicerStyles defaultSlicerStyle="SlicerStyleLight1">
        <x14:slicerStyle name="Slicer Style 1"/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onnections" Target="connection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5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0"/>
          <c:tx>
            <c:strRef>
              <c:f>'PRACTICE DETAIL'!$E$10</c:f>
              <c:strCache>
                <c:ptCount val="1"/>
                <c:pt idx="0">
                  <c:v>COUNT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'PRACTICE DETAIL'!$D$11:$D$14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'PRACTICE DETAIL'!$E$11:$E$14</c:f>
              <c:numCache>
                <c:formatCode>General</c:formatCode>
                <c:ptCount val="4"/>
                <c:pt idx="0">
                  <c:v>1472</c:v>
                </c:pt>
                <c:pt idx="1">
                  <c:v>1277</c:v>
                </c:pt>
                <c:pt idx="2">
                  <c:v>1345</c:v>
                </c:pt>
                <c:pt idx="3">
                  <c:v>1584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33-49A6-8BB7-0FB27F3C63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9543616"/>
        <c:axId val="1109544704"/>
      </c:barChart>
      <c:catAx>
        <c:axId val="110954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4704"/>
        <c:crosses val="autoZero"/>
        <c:auto val="1"/>
        <c:lblAlgn val="ctr"/>
        <c:lblOffset val="100"/>
        <c:noMultiLvlLbl val="0"/>
      </c:catAx>
      <c:valAx>
        <c:axId val="1109544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3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tx2">
          <a:lumMod val="40000"/>
          <a:lumOff val="60000"/>
        </a:schemeClr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0"/>
          <c:tx>
            <c:strRef>
              <c:f>'PRACTICE DETAIL'!$E$18</c:f>
              <c:strCache>
                <c:ptCount val="1"/>
                <c:pt idx="0">
                  <c:v>COUNT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'PRACTICE DETAIL'!$D$19:$D$22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'PRACTICE DETAIL'!$E$19:$E$22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35-4586-89C9-8092217CA3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9528384"/>
        <c:axId val="1109545248"/>
      </c:barChart>
      <c:catAx>
        <c:axId val="110952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45248"/>
        <c:crosses val="autoZero"/>
        <c:auto val="1"/>
        <c:lblAlgn val="ctr"/>
        <c:lblOffset val="100"/>
        <c:noMultiLvlLbl val="0"/>
      </c:catAx>
      <c:valAx>
        <c:axId val="1109545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095283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tx2">
          <a:lumMod val="40000"/>
          <a:lumOff val="60000"/>
        </a:schemeClr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179916</xdr:colOff>
      <xdr:row>2</xdr:row>
      <xdr:rowOff>10584</xdr:rowOff>
    </xdr:from>
    <xdr:to>
      <xdr:col>20</xdr:col>
      <xdr:colOff>1434574</xdr:colOff>
      <xdr:row>5</xdr:row>
      <xdr:rowOff>174327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09541" y="343959"/>
          <a:ext cx="1259419" cy="614274"/>
        </a:xfrm>
        <a:prstGeom prst="rect">
          <a:avLst/>
        </a:prstGeom>
      </xdr:spPr>
    </xdr:pic>
    <xdr:clientData/>
  </xdr:twoCellAnchor>
  <xdr:twoCellAnchor>
    <xdr:from>
      <xdr:col>10</xdr:col>
      <xdr:colOff>132290</xdr:colOff>
      <xdr:row>8</xdr:row>
      <xdr:rowOff>7406</xdr:rowOff>
    </xdr:from>
    <xdr:to>
      <xdr:col>20</xdr:col>
      <xdr:colOff>1565275</xdr:colOff>
      <xdr:row>15</xdr:row>
      <xdr:rowOff>10583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3176</xdr:colOff>
      <xdr:row>16</xdr:row>
      <xdr:rowOff>10585</xdr:rowOff>
    </xdr:from>
    <xdr:to>
      <xdr:col>21</xdr:col>
      <xdr:colOff>9524</xdr:colOff>
      <xdr:row>23</xdr:row>
      <xdr:rowOff>10584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200-000000000000}" autoFormatId="0" applyNumberFormats="0" applyBorderFormats="0" applyFontFormats="1" applyPatternFormats="1" applyAlignmentFormats="0" applyWidthHeightFormats="0">
  <queryTableRefresh preserveSortFilterLayout="0" nextId="10">
    <queryTableFields count="9">
      <queryTableField id="1" name="OrgID" tableColumnId="28"/>
      <queryTableField id="2" name="PCN" tableColumnId="29"/>
      <queryTableField id="3" name="Rel_D" tableColumnId="30"/>
      <queryTableField id="4" name="Quarter" tableColumnId="31"/>
      <queryTableField id="5" name="BLD" tableColumnId="32"/>
      <queryTableField id="6" name="GTT" tableColumnId="33"/>
      <queryTableField id="7" name="UNB" tableColumnId="34"/>
      <queryTableField id="8" name="LD" tableColumnId="35"/>
      <queryTableField id="9" name="U12" tableColumnId="3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900-000001000000}" autoFormatId="0" applyNumberFormats="0" applyBorderFormats="0" applyFontFormats="1" applyPatternFormats="1" applyAlignmentFormats="0" applyWidthHeightFormats="0">
  <queryTableRefresh preserveSortFilterLayout="0" nextId="4">
    <queryTableFields count="3">
      <queryTableField id="1" name="Practice ID" tableColumnId="10"/>
      <queryTableField id="2" name="Practice" tableColumnId="11"/>
      <queryTableField id="3" name="SubLocality" tableColumnId="1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PRACorder" displayName="PRACorder" ref="B1:C54" totalsRowShown="0" headerRowDxfId="306" dataDxfId="305">
  <autoFilter ref="B1:C54" xr:uid="{00000000-0009-0000-0100-000005000000}"/>
  <tableColumns count="2">
    <tableColumn id="1" xr3:uid="{00000000-0010-0000-0000-000001000000}" name="A-Z" dataDxfId="304"/>
    <tableColumn id="2" xr3:uid="{00000000-0010-0000-0000-000002000000}" name="PCN" dataDxfId="30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Phleb_data" displayName="Phleb_data" ref="A1:I417" tableType="queryTable" totalsRowShown="0">
  <autoFilter ref="A1:I417" xr:uid="{00000000-000C-0000-FFFF-FFFF01000000}"/>
  <tableColumns count="9">
    <tableColumn id="28" xr3:uid="{2A17A40B-1D1B-436D-8DD6-EAD576636220}" uniqueName="28" name="OrgID" queryTableFieldId="1"/>
    <tableColumn id="29" xr3:uid="{46413788-5484-4B61-BD18-C1490EED3D77}" uniqueName="29" name="PCN" queryTableFieldId="2"/>
    <tableColumn id="30" xr3:uid="{5619C30D-EF0F-48A5-8522-4891E2486FEE}" uniqueName="30" name="Rel_D" queryTableFieldId="3" dataDxfId="302"/>
    <tableColumn id="31" xr3:uid="{4763E13A-3784-4B1D-B72A-E5C5B94DCC9C}" uniqueName="31" name="Quarter" queryTableFieldId="4" dataDxfId="301"/>
    <tableColumn id="32" xr3:uid="{41764A63-E144-416B-93C7-DF97E4590026}" uniqueName="32" name="BLD" queryTableFieldId="5"/>
    <tableColumn id="33" xr3:uid="{62869320-46D0-4F93-A8C6-A93BFDF501E9}" uniqueName="33" name="GTT" queryTableFieldId="6"/>
    <tableColumn id="34" xr3:uid="{9539E2F7-AF06-41EF-B587-FD39DE375FD4}" uniqueName="34" name="UNB" queryTableFieldId="7"/>
    <tableColumn id="35" xr3:uid="{357A3151-70EF-4380-9E43-7BE7CB30F9DD}" uniqueName="35" name="LD" queryTableFieldId="8"/>
    <tableColumn id="36" xr3:uid="{A4DE74E5-10CA-47C5-9053-F38F26DDBDA2}" uniqueName="36" name="U12" queryTableFieldId="9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2000000}" name="PracticeTABLE1" displayName="PracticeTABLE1" ref="A1:C41" tableType="queryTable" totalsRowShown="0">
  <autoFilter ref="A1:C41" xr:uid="{00000000-000C-0000-FFFF-FFFF02000000}"/>
  <tableColumns count="3">
    <tableColumn id="10" xr3:uid="{CC398D29-EAE0-4123-8E51-6DBC88EADA9D}" uniqueName="10" name="Practice ID" queryTableFieldId="1" dataDxfId="2"/>
    <tableColumn id="11" xr3:uid="{A0300A24-8235-4686-9E08-B3E92AAB0FA9}" uniqueName="11" name="Practice" queryTableFieldId="2" dataDxfId="1"/>
    <tableColumn id="12" xr3:uid="{B4B130A0-A1C9-4AE8-9BCD-7032E51BA6F3}" uniqueName="12" name="SubLocality" queryTableFieldId="3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tabColor rgb="FFC00000"/>
  </sheetPr>
  <dimension ref="Q1:W11"/>
  <sheetViews>
    <sheetView workbookViewId="0">
      <selection activeCell="U2" sqref="U2"/>
    </sheetView>
  </sheetViews>
  <sheetFormatPr defaultRowHeight="14.4" x14ac:dyDescent="0.3"/>
  <cols>
    <col min="2" max="3" width="10.6640625" bestFit="1" customWidth="1"/>
    <col min="18" max="18" width="10.5546875" bestFit="1" customWidth="1"/>
    <col min="19" max="19" width="11" bestFit="1" customWidth="1"/>
  </cols>
  <sheetData>
    <row r="1" spans="17:23" x14ac:dyDescent="0.3">
      <c r="R1" s="184" t="s">
        <v>220</v>
      </c>
      <c r="V1" s="184" t="s">
        <v>221</v>
      </c>
    </row>
    <row r="2" spans="17:23" x14ac:dyDescent="0.3">
      <c r="Q2" t="s">
        <v>0</v>
      </c>
      <c r="R2" t="s">
        <v>1</v>
      </c>
      <c r="S2" s="185">
        <f>'PAYMENTS - Q1-Q4'!$G$4</f>
        <v>3.4</v>
      </c>
      <c r="U2" t="s">
        <v>0</v>
      </c>
      <c r="V2" t="s">
        <v>1</v>
      </c>
      <c r="W2" s="185">
        <f>'PAYMENTS - Q1-Q4'!$H$4</f>
        <v>6.8</v>
      </c>
    </row>
    <row r="3" spans="17:23" x14ac:dyDescent="0.3">
      <c r="Q3" t="s">
        <v>2</v>
      </c>
      <c r="R3" t="s">
        <v>3</v>
      </c>
      <c r="S3" s="185">
        <f>'PAYMENTS - Q1-Q4'!$M$4</f>
        <v>3.4</v>
      </c>
      <c r="U3" t="s">
        <v>2</v>
      </c>
      <c r="V3" t="s">
        <v>3</v>
      </c>
      <c r="W3" s="185">
        <f>'PAYMENTS - Q1-Q4'!$N$4</f>
        <v>6.8</v>
      </c>
    </row>
    <row r="4" spans="17:23" x14ac:dyDescent="0.3">
      <c r="Q4" t="s">
        <v>4</v>
      </c>
      <c r="R4" t="s">
        <v>5</v>
      </c>
      <c r="S4" s="185">
        <f>'PAYMENTS - Q1-Q4'!$S$4</f>
        <v>3.4</v>
      </c>
      <c r="U4" t="s">
        <v>4</v>
      </c>
      <c r="V4" t="s">
        <v>5</v>
      </c>
      <c r="W4" s="185">
        <f>'PAYMENTS - Q1-Q4'!$T$4</f>
        <v>6.8</v>
      </c>
    </row>
    <row r="5" spans="17:23" x14ac:dyDescent="0.3">
      <c r="Q5" t="s">
        <v>6</v>
      </c>
      <c r="R5" t="s">
        <v>7</v>
      </c>
      <c r="S5" s="185">
        <f>'PAYMENTS - Q1-Q4'!$Y$4</f>
        <v>3.4</v>
      </c>
      <c r="U5" t="s">
        <v>6</v>
      </c>
      <c r="V5" t="s">
        <v>7</v>
      </c>
      <c r="W5" s="185">
        <f>'PAYMENTS - Q1-Q4'!$Z$4</f>
        <v>6.8</v>
      </c>
    </row>
    <row r="8" spans="17:23" x14ac:dyDescent="0.3">
      <c r="Q8" t="s">
        <v>0</v>
      </c>
      <c r="R8" s="13">
        <v>44652</v>
      </c>
      <c r="S8" s="13">
        <v>44743</v>
      </c>
    </row>
    <row r="9" spans="17:23" x14ac:dyDescent="0.3">
      <c r="Q9" t="s">
        <v>2</v>
      </c>
      <c r="R9" s="13">
        <v>44743</v>
      </c>
      <c r="S9" s="13">
        <v>44835</v>
      </c>
    </row>
    <row r="10" spans="17:23" x14ac:dyDescent="0.3">
      <c r="Q10" t="s">
        <v>4</v>
      </c>
      <c r="R10" s="13">
        <v>44835</v>
      </c>
      <c r="S10" s="13">
        <v>44927</v>
      </c>
    </row>
    <row r="11" spans="17:23" x14ac:dyDescent="0.3">
      <c r="Q11" t="s">
        <v>6</v>
      </c>
      <c r="R11" s="13">
        <v>44927</v>
      </c>
      <c r="S11" s="13">
        <v>45017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1">
    <tabColor rgb="FFC00000"/>
  </sheetPr>
  <dimension ref="A1:C57"/>
  <sheetViews>
    <sheetView topLeftCell="A37" workbookViewId="0">
      <selection activeCell="E51" sqref="E51"/>
    </sheetView>
  </sheetViews>
  <sheetFormatPr defaultRowHeight="14.4" x14ac:dyDescent="0.3"/>
  <cols>
    <col min="2" max="2" width="12.44140625" customWidth="1"/>
    <col min="3" max="3" width="17.109375" customWidth="1"/>
  </cols>
  <sheetData>
    <row r="1" spans="1:3" x14ac:dyDescent="0.3">
      <c r="A1" s="27" t="b">
        <v>0</v>
      </c>
      <c r="B1" s="12" t="s">
        <v>8</v>
      </c>
      <c r="C1" s="12" t="s">
        <v>9</v>
      </c>
    </row>
    <row r="2" spans="1:3" x14ac:dyDescent="0.3">
      <c r="B2" s="15" t="s">
        <v>10</v>
      </c>
      <c r="C2" t="s">
        <v>11</v>
      </c>
    </row>
    <row r="3" spans="1:3" x14ac:dyDescent="0.3">
      <c r="B3" s="15" t="s">
        <v>12</v>
      </c>
      <c r="C3" t="s">
        <v>13</v>
      </c>
    </row>
    <row r="4" spans="1:3" x14ac:dyDescent="0.3">
      <c r="B4" s="15" t="s">
        <v>14</v>
      </c>
      <c r="C4" t="s">
        <v>15</v>
      </c>
    </row>
    <row r="5" spans="1:3" x14ac:dyDescent="0.3">
      <c r="B5" s="15" t="s">
        <v>16</v>
      </c>
      <c r="C5" t="s">
        <v>17</v>
      </c>
    </row>
    <row r="6" spans="1:3" x14ac:dyDescent="0.3">
      <c r="B6" s="15" t="s">
        <v>18</v>
      </c>
      <c r="C6" t="s">
        <v>19</v>
      </c>
    </row>
    <row r="7" spans="1:3" x14ac:dyDescent="0.3">
      <c r="B7" s="15" t="s">
        <v>20</v>
      </c>
      <c r="C7" t="s">
        <v>21</v>
      </c>
    </row>
    <row r="8" spans="1:3" x14ac:dyDescent="0.3">
      <c r="B8" s="15" t="s">
        <v>22</v>
      </c>
      <c r="C8" t="s">
        <v>23</v>
      </c>
    </row>
    <row r="9" spans="1:3" x14ac:dyDescent="0.3">
      <c r="B9" s="15" t="s">
        <v>19</v>
      </c>
      <c r="C9" t="s">
        <v>24</v>
      </c>
    </row>
    <row r="10" spans="1:3" x14ac:dyDescent="0.3">
      <c r="B10" s="15" t="s">
        <v>11</v>
      </c>
      <c r="C10" t="s">
        <v>25</v>
      </c>
    </row>
    <row r="11" spans="1:3" x14ac:dyDescent="0.3">
      <c r="B11" s="15" t="s">
        <v>26</v>
      </c>
      <c r="C11" t="s">
        <v>27</v>
      </c>
    </row>
    <row r="12" spans="1:3" x14ac:dyDescent="0.3">
      <c r="B12" s="15" t="s">
        <v>28</v>
      </c>
      <c r="C12" t="s">
        <v>29</v>
      </c>
    </row>
    <row r="13" spans="1:3" x14ac:dyDescent="0.3">
      <c r="B13" s="15" t="s">
        <v>21</v>
      </c>
      <c r="C13" t="s">
        <v>30</v>
      </c>
    </row>
    <row r="14" spans="1:3" x14ac:dyDescent="0.3">
      <c r="B14" s="15" t="s">
        <v>31</v>
      </c>
      <c r="C14" t="s">
        <v>10</v>
      </c>
    </row>
    <row r="15" spans="1:3" x14ac:dyDescent="0.3">
      <c r="B15" s="15" t="s">
        <v>23</v>
      </c>
      <c r="C15" t="s">
        <v>22</v>
      </c>
    </row>
    <row r="16" spans="1:3" x14ac:dyDescent="0.3">
      <c r="B16" s="15" t="s">
        <v>32</v>
      </c>
      <c r="C16" t="s">
        <v>33</v>
      </c>
    </row>
    <row r="17" spans="2:3" x14ac:dyDescent="0.3">
      <c r="B17" s="15" t="s">
        <v>24</v>
      </c>
      <c r="C17" t="s">
        <v>34</v>
      </c>
    </row>
    <row r="18" spans="2:3" x14ac:dyDescent="0.3">
      <c r="B18" s="15" t="s">
        <v>33</v>
      </c>
      <c r="C18" t="s">
        <v>35</v>
      </c>
    </row>
    <row r="19" spans="2:3" x14ac:dyDescent="0.3">
      <c r="B19" s="15" t="s">
        <v>36</v>
      </c>
      <c r="C19" t="s">
        <v>14</v>
      </c>
    </row>
    <row r="20" spans="2:3" x14ac:dyDescent="0.3">
      <c r="B20" s="15" t="s">
        <v>37</v>
      </c>
      <c r="C20" t="s">
        <v>16</v>
      </c>
    </row>
    <row r="21" spans="2:3" x14ac:dyDescent="0.3">
      <c r="B21" s="15" t="s">
        <v>38</v>
      </c>
      <c r="C21" t="s">
        <v>20</v>
      </c>
    </row>
    <row r="22" spans="2:3" x14ac:dyDescent="0.3">
      <c r="B22" s="15" t="s">
        <v>39</v>
      </c>
      <c r="C22" t="s">
        <v>40</v>
      </c>
    </row>
    <row r="23" spans="2:3" x14ac:dyDescent="0.3">
      <c r="B23" s="15" t="s">
        <v>41</v>
      </c>
      <c r="C23" t="s">
        <v>42</v>
      </c>
    </row>
    <row r="24" spans="2:3" x14ac:dyDescent="0.3">
      <c r="B24" s="15" t="s">
        <v>43</v>
      </c>
      <c r="C24" t="s">
        <v>12</v>
      </c>
    </row>
    <row r="25" spans="2:3" x14ac:dyDescent="0.3">
      <c r="B25" s="15" t="s">
        <v>44</v>
      </c>
      <c r="C25" t="s">
        <v>37</v>
      </c>
    </row>
    <row r="26" spans="2:3" x14ac:dyDescent="0.3">
      <c r="B26" s="15" t="s">
        <v>45</v>
      </c>
      <c r="C26" t="s">
        <v>38</v>
      </c>
    </row>
    <row r="27" spans="2:3" x14ac:dyDescent="0.3">
      <c r="B27" s="15" t="s">
        <v>25</v>
      </c>
      <c r="C27" t="s">
        <v>41</v>
      </c>
    </row>
    <row r="28" spans="2:3" x14ac:dyDescent="0.3">
      <c r="B28" s="15" t="s">
        <v>46</v>
      </c>
      <c r="C28" t="s">
        <v>44</v>
      </c>
    </row>
    <row r="29" spans="2:3" x14ac:dyDescent="0.3">
      <c r="B29" s="15" t="s">
        <v>47</v>
      </c>
      <c r="C29" t="s">
        <v>48</v>
      </c>
    </row>
    <row r="30" spans="2:3" x14ac:dyDescent="0.3">
      <c r="B30" s="15" t="s">
        <v>27</v>
      </c>
      <c r="C30" t="s">
        <v>31</v>
      </c>
    </row>
    <row r="31" spans="2:3" x14ac:dyDescent="0.3">
      <c r="B31" s="15" t="s">
        <v>29</v>
      </c>
      <c r="C31" t="s">
        <v>32</v>
      </c>
    </row>
    <row r="32" spans="2:3" x14ac:dyDescent="0.3">
      <c r="B32" s="15" t="s">
        <v>49</v>
      </c>
      <c r="C32" t="s">
        <v>50</v>
      </c>
    </row>
    <row r="33" spans="2:3" x14ac:dyDescent="0.3">
      <c r="B33" s="15" t="s">
        <v>51</v>
      </c>
      <c r="C33" t="s">
        <v>52</v>
      </c>
    </row>
    <row r="34" spans="2:3" x14ac:dyDescent="0.3">
      <c r="B34" s="15" t="s">
        <v>40</v>
      </c>
      <c r="C34" t="s">
        <v>53</v>
      </c>
    </row>
    <row r="35" spans="2:3" x14ac:dyDescent="0.3">
      <c r="B35" s="15" t="s">
        <v>13</v>
      </c>
      <c r="C35" t="s">
        <v>54</v>
      </c>
    </row>
    <row r="36" spans="2:3" x14ac:dyDescent="0.3">
      <c r="B36" s="174" t="s">
        <v>15</v>
      </c>
      <c r="C36" t="s">
        <v>18</v>
      </c>
    </row>
    <row r="37" spans="2:3" x14ac:dyDescent="0.3">
      <c r="B37" s="174" t="s">
        <v>34</v>
      </c>
      <c r="C37" t="s">
        <v>26</v>
      </c>
    </row>
    <row r="38" spans="2:3" x14ac:dyDescent="0.3">
      <c r="B38" s="174" t="s">
        <v>50</v>
      </c>
      <c r="C38" t="s">
        <v>43</v>
      </c>
    </row>
    <row r="39" spans="2:3" x14ac:dyDescent="0.3">
      <c r="B39" s="174" t="s">
        <v>52</v>
      </c>
      <c r="C39" t="s">
        <v>46</v>
      </c>
    </row>
    <row r="40" spans="2:3" x14ac:dyDescent="0.3">
      <c r="B40" s="174" t="s">
        <v>53</v>
      </c>
      <c r="C40" t="s">
        <v>47</v>
      </c>
    </row>
    <row r="41" spans="2:3" x14ac:dyDescent="0.3">
      <c r="B41" s="174" t="s">
        <v>55</v>
      </c>
      <c r="C41" t="s">
        <v>49</v>
      </c>
    </row>
    <row r="42" spans="2:3" x14ac:dyDescent="0.3">
      <c r="B42" s="174" t="s">
        <v>57</v>
      </c>
      <c r="C42" t="s">
        <v>56</v>
      </c>
    </row>
    <row r="43" spans="2:3" x14ac:dyDescent="0.3">
      <c r="B43" s="174" t="s">
        <v>58</v>
      </c>
      <c r="C43" t="s">
        <v>28</v>
      </c>
    </row>
    <row r="44" spans="2:3" x14ac:dyDescent="0.3">
      <c r="B44" s="15" t="s">
        <v>229</v>
      </c>
      <c r="C44" t="s">
        <v>36</v>
      </c>
    </row>
    <row r="45" spans="2:3" x14ac:dyDescent="0.3">
      <c r="B45" s="174" t="s">
        <v>59</v>
      </c>
      <c r="C45" s="175" t="s">
        <v>39</v>
      </c>
    </row>
    <row r="46" spans="2:3" x14ac:dyDescent="0.3">
      <c r="B46" s="174" t="s">
        <v>17</v>
      </c>
      <c r="C46" s="175" t="s">
        <v>45</v>
      </c>
    </row>
    <row r="47" spans="2:3" x14ac:dyDescent="0.3">
      <c r="B47" s="174" t="s">
        <v>30</v>
      </c>
      <c r="C47" s="175" t="s">
        <v>51</v>
      </c>
    </row>
    <row r="48" spans="2:3" x14ac:dyDescent="0.3">
      <c r="B48" s="174" t="s">
        <v>35</v>
      </c>
      <c r="C48" s="175" t="s">
        <v>60</v>
      </c>
    </row>
    <row r="49" spans="2:3" x14ac:dyDescent="0.3">
      <c r="B49" s="174" t="s">
        <v>42</v>
      </c>
      <c r="C49" s="174" t="s">
        <v>55</v>
      </c>
    </row>
    <row r="50" spans="2:3" x14ac:dyDescent="0.3">
      <c r="B50" s="174" t="s">
        <v>48</v>
      </c>
      <c r="C50" s="174" t="s">
        <v>57</v>
      </c>
    </row>
    <row r="51" spans="2:3" x14ac:dyDescent="0.3">
      <c r="B51" s="174" t="s">
        <v>54</v>
      </c>
      <c r="C51" s="174" t="s">
        <v>58</v>
      </c>
    </row>
    <row r="52" spans="2:3" x14ac:dyDescent="0.3">
      <c r="B52" s="174" t="s">
        <v>56</v>
      </c>
      <c r="C52" s="191" t="s">
        <v>229</v>
      </c>
    </row>
    <row r="53" spans="2:3" x14ac:dyDescent="0.3">
      <c r="B53" s="174" t="s">
        <v>60</v>
      </c>
      <c r="C53" s="174" t="s">
        <v>59</v>
      </c>
    </row>
    <row r="54" spans="2:3" x14ac:dyDescent="0.3">
      <c r="B54" s="175"/>
      <c r="C54" s="175"/>
    </row>
    <row r="55" spans="2:3" x14ac:dyDescent="0.3">
      <c r="B55" s="15"/>
      <c r="C55" s="15"/>
    </row>
    <row r="56" spans="2:3" x14ac:dyDescent="0.3">
      <c r="B56" s="15"/>
      <c r="C56" s="15"/>
    </row>
    <row r="57" spans="2:3" x14ac:dyDescent="0.3">
      <c r="B57" s="15"/>
      <c r="C57" s="15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417"/>
  <sheetViews>
    <sheetView workbookViewId="0">
      <selection activeCell="D1" sqref="D1:D1048576"/>
    </sheetView>
  </sheetViews>
  <sheetFormatPr defaultRowHeight="14.4" x14ac:dyDescent="0.3"/>
  <cols>
    <col min="1" max="1" width="8.33203125" bestFit="1" customWidth="1"/>
    <col min="2" max="2" width="7" bestFit="1" customWidth="1"/>
    <col min="3" max="4" width="10.6640625" style="13" bestFit="1" customWidth="1"/>
    <col min="5" max="5" width="6.5546875" bestFit="1" customWidth="1"/>
    <col min="6" max="6" width="6.6640625" bestFit="1" customWidth="1"/>
    <col min="7" max="7" width="7.33203125" bestFit="1" customWidth="1"/>
    <col min="8" max="8" width="5.44140625" bestFit="1" customWidth="1"/>
    <col min="9" max="9" width="6.6640625" bestFit="1" customWidth="1"/>
  </cols>
  <sheetData>
    <row r="1" spans="1:9" x14ac:dyDescent="0.3">
      <c r="A1" s="154" t="s">
        <v>61</v>
      </c>
      <c r="B1" s="154" t="s">
        <v>9</v>
      </c>
      <c r="C1" s="13" t="s">
        <v>62</v>
      </c>
      <c r="D1" s="13" t="s">
        <v>63</v>
      </c>
      <c r="E1" s="154" t="s">
        <v>64</v>
      </c>
      <c r="F1" s="154" t="s">
        <v>65</v>
      </c>
      <c r="G1" s="154" t="s">
        <v>66</v>
      </c>
      <c r="H1" s="154" t="s">
        <v>67</v>
      </c>
      <c r="I1" s="154" t="s">
        <v>68</v>
      </c>
    </row>
    <row r="2" spans="1:9" x14ac:dyDescent="0.3">
      <c r="A2" s="154" t="s">
        <v>69</v>
      </c>
      <c r="B2" s="154" t="s">
        <v>69</v>
      </c>
      <c r="C2" s="13">
        <v>45017</v>
      </c>
      <c r="D2" s="13">
        <v>44652</v>
      </c>
      <c r="E2" s="154">
        <v>2</v>
      </c>
      <c r="F2" s="154">
        <v>0</v>
      </c>
      <c r="G2" s="154">
        <v>0</v>
      </c>
      <c r="H2" s="154">
        <v>0</v>
      </c>
      <c r="I2" s="154">
        <v>0</v>
      </c>
    </row>
    <row r="3" spans="1:9" x14ac:dyDescent="0.3">
      <c r="A3" s="154" t="s">
        <v>69</v>
      </c>
      <c r="B3" s="154" t="s">
        <v>69</v>
      </c>
      <c r="C3" s="13">
        <v>45017</v>
      </c>
      <c r="D3" s="13">
        <v>44835</v>
      </c>
      <c r="E3" s="154">
        <v>3</v>
      </c>
      <c r="F3" s="154">
        <v>0</v>
      </c>
      <c r="G3" s="154">
        <v>0</v>
      </c>
      <c r="H3" s="154">
        <v>0</v>
      </c>
      <c r="I3" s="154">
        <v>0</v>
      </c>
    </row>
    <row r="4" spans="1:9" x14ac:dyDescent="0.3">
      <c r="A4" s="154" t="s">
        <v>69</v>
      </c>
      <c r="B4" s="154" t="s">
        <v>69</v>
      </c>
      <c r="C4" s="13">
        <v>45017</v>
      </c>
      <c r="D4" s="13">
        <v>44927</v>
      </c>
      <c r="E4" s="154">
        <v>2</v>
      </c>
      <c r="F4" s="154">
        <v>0</v>
      </c>
      <c r="G4" s="154">
        <v>0</v>
      </c>
      <c r="H4" s="154">
        <v>0</v>
      </c>
      <c r="I4" s="154">
        <v>0</v>
      </c>
    </row>
    <row r="5" spans="1:9" x14ac:dyDescent="0.3">
      <c r="A5" s="154" t="s">
        <v>59</v>
      </c>
      <c r="B5" s="154" t="s">
        <v>69</v>
      </c>
      <c r="C5" s="13">
        <v>44743</v>
      </c>
      <c r="D5" s="13">
        <v>44652</v>
      </c>
      <c r="E5" s="154">
        <v>23</v>
      </c>
      <c r="F5" s="154">
        <v>0</v>
      </c>
      <c r="G5" s="154">
        <v>0</v>
      </c>
      <c r="H5" s="154">
        <v>0</v>
      </c>
      <c r="I5" s="154">
        <v>0</v>
      </c>
    </row>
    <row r="6" spans="1:9" x14ac:dyDescent="0.3">
      <c r="A6" s="154" t="s">
        <v>59</v>
      </c>
      <c r="B6" s="154" t="s">
        <v>69</v>
      </c>
      <c r="C6" s="13">
        <v>44835</v>
      </c>
      <c r="D6" s="13">
        <v>44652</v>
      </c>
      <c r="E6" s="154">
        <v>23</v>
      </c>
      <c r="F6" s="154">
        <v>0</v>
      </c>
      <c r="G6" s="154">
        <v>0</v>
      </c>
      <c r="H6" s="154">
        <v>0</v>
      </c>
      <c r="I6" s="154">
        <v>0</v>
      </c>
    </row>
    <row r="7" spans="1:9" x14ac:dyDescent="0.3">
      <c r="A7" s="154" t="s">
        <v>59</v>
      </c>
      <c r="B7" s="154" t="s">
        <v>69</v>
      </c>
      <c r="C7" s="13">
        <v>44835</v>
      </c>
      <c r="D7" s="13">
        <v>44743</v>
      </c>
      <c r="E7" s="154">
        <v>0</v>
      </c>
      <c r="F7" s="154">
        <v>1</v>
      </c>
      <c r="G7" s="154">
        <v>0</v>
      </c>
      <c r="H7" s="154">
        <v>0</v>
      </c>
      <c r="I7" s="154">
        <v>0</v>
      </c>
    </row>
    <row r="8" spans="1:9" x14ac:dyDescent="0.3">
      <c r="A8" s="154" t="s">
        <v>59</v>
      </c>
      <c r="B8" s="154" t="s">
        <v>69</v>
      </c>
      <c r="C8" s="13">
        <v>44927</v>
      </c>
      <c r="D8" s="13">
        <v>44652</v>
      </c>
      <c r="E8" s="154">
        <v>23</v>
      </c>
      <c r="F8" s="154">
        <v>0</v>
      </c>
      <c r="G8" s="154">
        <v>0</v>
      </c>
      <c r="H8" s="154">
        <v>0</v>
      </c>
      <c r="I8" s="154">
        <v>0</v>
      </c>
    </row>
    <row r="9" spans="1:9" x14ac:dyDescent="0.3">
      <c r="A9" s="154" t="s">
        <v>59</v>
      </c>
      <c r="B9" s="154" t="s">
        <v>69</v>
      </c>
      <c r="C9" s="13">
        <v>44927</v>
      </c>
      <c r="D9" s="13">
        <v>44743</v>
      </c>
      <c r="E9" s="154">
        <v>0</v>
      </c>
      <c r="F9" s="154">
        <v>1</v>
      </c>
      <c r="G9" s="154">
        <v>0</v>
      </c>
      <c r="H9" s="154">
        <v>0</v>
      </c>
      <c r="I9" s="154">
        <v>0</v>
      </c>
    </row>
    <row r="10" spans="1:9" x14ac:dyDescent="0.3">
      <c r="A10" s="154" t="s">
        <v>59</v>
      </c>
      <c r="B10" s="154" t="s">
        <v>69</v>
      </c>
      <c r="C10" s="13">
        <v>44927</v>
      </c>
      <c r="D10" s="13">
        <v>44835</v>
      </c>
      <c r="E10" s="154">
        <v>8</v>
      </c>
      <c r="F10" s="154">
        <v>0</v>
      </c>
      <c r="G10" s="154">
        <v>0</v>
      </c>
      <c r="H10" s="154">
        <v>0</v>
      </c>
      <c r="I10" s="154">
        <v>0</v>
      </c>
    </row>
    <row r="11" spans="1:9" x14ac:dyDescent="0.3">
      <c r="A11" s="154" t="s">
        <v>59</v>
      </c>
      <c r="B11" s="154" t="s">
        <v>69</v>
      </c>
      <c r="C11" s="13">
        <v>45017</v>
      </c>
      <c r="D11" s="13">
        <v>44652</v>
      </c>
      <c r="E11" s="154">
        <v>20</v>
      </c>
      <c r="F11" s="154">
        <v>0</v>
      </c>
      <c r="G11" s="154">
        <v>0</v>
      </c>
      <c r="H11" s="154">
        <v>0</v>
      </c>
      <c r="I11" s="154">
        <v>0</v>
      </c>
    </row>
    <row r="12" spans="1:9" x14ac:dyDescent="0.3">
      <c r="A12" s="154" t="s">
        <v>59</v>
      </c>
      <c r="B12" s="154" t="s">
        <v>69</v>
      </c>
      <c r="C12" s="13">
        <v>45017</v>
      </c>
      <c r="D12" s="13">
        <v>44743</v>
      </c>
      <c r="E12" s="154">
        <v>0</v>
      </c>
      <c r="F12" s="154">
        <v>1</v>
      </c>
      <c r="G12" s="154">
        <v>0</v>
      </c>
      <c r="H12" s="154">
        <v>0</v>
      </c>
      <c r="I12" s="154">
        <v>0</v>
      </c>
    </row>
    <row r="13" spans="1:9" x14ac:dyDescent="0.3">
      <c r="A13" s="154" t="s">
        <v>59</v>
      </c>
      <c r="B13" s="154" t="s">
        <v>69</v>
      </c>
      <c r="C13" s="13">
        <v>45017</v>
      </c>
      <c r="D13" s="13">
        <v>44835</v>
      </c>
      <c r="E13" s="154">
        <v>5</v>
      </c>
      <c r="F13" s="154">
        <v>0</v>
      </c>
      <c r="G13" s="154">
        <v>0</v>
      </c>
      <c r="H13" s="154">
        <v>0</v>
      </c>
      <c r="I13" s="154">
        <v>0</v>
      </c>
    </row>
    <row r="14" spans="1:9" x14ac:dyDescent="0.3">
      <c r="A14" s="154" t="s">
        <v>59</v>
      </c>
      <c r="B14" s="154" t="s">
        <v>69</v>
      </c>
      <c r="C14" s="13">
        <v>45017</v>
      </c>
      <c r="D14" s="13">
        <v>44927</v>
      </c>
      <c r="E14" s="154">
        <v>2</v>
      </c>
      <c r="F14" s="154">
        <v>0</v>
      </c>
      <c r="G14" s="154">
        <v>0</v>
      </c>
      <c r="H14" s="154">
        <v>0</v>
      </c>
      <c r="I14" s="154">
        <v>0</v>
      </c>
    </row>
    <row r="15" spans="1:9" x14ac:dyDescent="0.3">
      <c r="A15" s="154" t="s">
        <v>55</v>
      </c>
      <c r="B15" s="154" t="s">
        <v>69</v>
      </c>
      <c r="C15" s="13">
        <v>44743</v>
      </c>
      <c r="D15" s="13">
        <v>44652</v>
      </c>
      <c r="E15" s="154">
        <v>0</v>
      </c>
      <c r="F15" s="154">
        <v>0</v>
      </c>
      <c r="G15" s="154">
        <v>1</v>
      </c>
      <c r="H15" s="154">
        <v>0</v>
      </c>
      <c r="I15" s="154">
        <v>0</v>
      </c>
    </row>
    <row r="16" spans="1:9" x14ac:dyDescent="0.3">
      <c r="A16" s="154" t="s">
        <v>55</v>
      </c>
      <c r="B16" s="154" t="s">
        <v>69</v>
      </c>
      <c r="C16" s="13">
        <v>44835</v>
      </c>
      <c r="D16" s="13">
        <v>44652</v>
      </c>
      <c r="E16" s="154">
        <v>0</v>
      </c>
      <c r="F16" s="154">
        <v>0</v>
      </c>
      <c r="G16" s="154">
        <v>1</v>
      </c>
      <c r="H16" s="154">
        <v>0</v>
      </c>
      <c r="I16" s="154">
        <v>0</v>
      </c>
    </row>
    <row r="17" spans="1:9" x14ac:dyDescent="0.3">
      <c r="A17" s="154" t="s">
        <v>55</v>
      </c>
      <c r="B17" s="154" t="s">
        <v>69</v>
      </c>
      <c r="C17" s="13">
        <v>44927</v>
      </c>
      <c r="D17" s="13">
        <v>44652</v>
      </c>
      <c r="E17" s="154">
        <v>0</v>
      </c>
      <c r="F17" s="154">
        <v>0</v>
      </c>
      <c r="G17" s="154">
        <v>1</v>
      </c>
      <c r="H17" s="154">
        <v>0</v>
      </c>
      <c r="I17" s="154">
        <v>0</v>
      </c>
    </row>
    <row r="18" spans="1:9" x14ac:dyDescent="0.3">
      <c r="A18" s="154" t="s">
        <v>55</v>
      </c>
      <c r="B18" s="154" t="s">
        <v>69</v>
      </c>
      <c r="C18" s="13">
        <v>44927</v>
      </c>
      <c r="D18" s="13">
        <v>44835</v>
      </c>
      <c r="E18" s="154">
        <v>6</v>
      </c>
      <c r="F18" s="154">
        <v>0</v>
      </c>
      <c r="G18" s="154">
        <v>0</v>
      </c>
      <c r="H18" s="154">
        <v>0</v>
      </c>
      <c r="I18" s="154">
        <v>0</v>
      </c>
    </row>
    <row r="19" spans="1:9" x14ac:dyDescent="0.3">
      <c r="A19" s="154" t="s">
        <v>55</v>
      </c>
      <c r="B19" s="154" t="s">
        <v>69</v>
      </c>
      <c r="C19" s="13">
        <v>45017</v>
      </c>
      <c r="D19" s="13">
        <v>44652</v>
      </c>
      <c r="E19" s="154">
        <v>0</v>
      </c>
      <c r="F19" s="154">
        <v>0</v>
      </c>
      <c r="G19" s="154">
        <v>1</v>
      </c>
      <c r="H19" s="154">
        <v>0</v>
      </c>
      <c r="I19" s="154">
        <v>0</v>
      </c>
    </row>
    <row r="20" spans="1:9" x14ac:dyDescent="0.3">
      <c r="A20" s="154" t="s">
        <v>55</v>
      </c>
      <c r="B20" s="154" t="s">
        <v>69</v>
      </c>
      <c r="C20" s="13">
        <v>45017</v>
      </c>
      <c r="D20" s="13">
        <v>44835</v>
      </c>
      <c r="E20" s="154">
        <v>6</v>
      </c>
      <c r="F20" s="154">
        <v>0</v>
      </c>
      <c r="G20" s="154">
        <v>0</v>
      </c>
      <c r="H20" s="154">
        <v>0</v>
      </c>
      <c r="I20" s="154">
        <v>0</v>
      </c>
    </row>
    <row r="21" spans="1:9" x14ac:dyDescent="0.3">
      <c r="A21" s="154" t="s">
        <v>55</v>
      </c>
      <c r="B21" s="154" t="s">
        <v>69</v>
      </c>
      <c r="C21" s="13">
        <v>45017</v>
      </c>
      <c r="D21" s="13">
        <v>44927</v>
      </c>
      <c r="E21" s="154">
        <v>1</v>
      </c>
      <c r="F21" s="154">
        <v>0</v>
      </c>
      <c r="G21" s="154">
        <v>0</v>
      </c>
      <c r="H21" s="154">
        <v>0</v>
      </c>
      <c r="I21" s="154">
        <v>0</v>
      </c>
    </row>
    <row r="22" spans="1:9" x14ac:dyDescent="0.3">
      <c r="A22" s="154" t="s">
        <v>57</v>
      </c>
      <c r="B22" s="154" t="s">
        <v>69</v>
      </c>
      <c r="C22" s="13">
        <v>44835</v>
      </c>
      <c r="D22" s="13">
        <v>44743</v>
      </c>
      <c r="E22" s="154">
        <v>1</v>
      </c>
      <c r="F22" s="154">
        <v>0</v>
      </c>
      <c r="G22" s="154">
        <v>0</v>
      </c>
      <c r="H22" s="154">
        <v>0</v>
      </c>
      <c r="I22" s="154">
        <v>0</v>
      </c>
    </row>
    <row r="23" spans="1:9" x14ac:dyDescent="0.3">
      <c r="A23" s="154" t="s">
        <v>57</v>
      </c>
      <c r="B23" s="154" t="s">
        <v>69</v>
      </c>
      <c r="C23" s="13">
        <v>44927</v>
      </c>
      <c r="D23" s="13">
        <v>44743</v>
      </c>
      <c r="E23" s="154">
        <v>1</v>
      </c>
      <c r="F23" s="154">
        <v>0</v>
      </c>
      <c r="G23" s="154">
        <v>0</v>
      </c>
      <c r="H23" s="154">
        <v>0</v>
      </c>
      <c r="I23" s="154">
        <v>0</v>
      </c>
    </row>
    <row r="24" spans="1:9" x14ac:dyDescent="0.3">
      <c r="A24" s="154" t="s">
        <v>57</v>
      </c>
      <c r="B24" s="154" t="s">
        <v>69</v>
      </c>
      <c r="C24" s="13">
        <v>44927</v>
      </c>
      <c r="D24" s="13">
        <v>44835</v>
      </c>
      <c r="E24" s="154">
        <v>3</v>
      </c>
      <c r="F24" s="154">
        <v>0</v>
      </c>
      <c r="G24" s="154">
        <v>0</v>
      </c>
      <c r="H24" s="154">
        <v>0</v>
      </c>
      <c r="I24" s="154">
        <v>0</v>
      </c>
    </row>
    <row r="25" spans="1:9" x14ac:dyDescent="0.3">
      <c r="A25" s="154" t="s">
        <v>57</v>
      </c>
      <c r="B25" s="154" t="s">
        <v>69</v>
      </c>
      <c r="C25" s="13">
        <v>45017</v>
      </c>
      <c r="D25" s="13">
        <v>44743</v>
      </c>
      <c r="E25" s="154">
        <v>1</v>
      </c>
      <c r="F25" s="154">
        <v>0</v>
      </c>
      <c r="G25" s="154">
        <v>0</v>
      </c>
      <c r="H25" s="154">
        <v>0</v>
      </c>
      <c r="I25" s="154">
        <v>0</v>
      </c>
    </row>
    <row r="26" spans="1:9" x14ac:dyDescent="0.3">
      <c r="A26" s="154" t="s">
        <v>57</v>
      </c>
      <c r="B26" s="154" t="s">
        <v>69</v>
      </c>
      <c r="C26" s="13">
        <v>45017</v>
      </c>
      <c r="D26" s="13">
        <v>44835</v>
      </c>
      <c r="E26" s="154">
        <v>3</v>
      </c>
      <c r="F26" s="154">
        <v>0</v>
      </c>
      <c r="G26" s="154">
        <v>0</v>
      </c>
      <c r="H26" s="154">
        <v>0</v>
      </c>
      <c r="I26" s="154">
        <v>0</v>
      </c>
    </row>
    <row r="27" spans="1:9" x14ac:dyDescent="0.3">
      <c r="A27" s="154" t="s">
        <v>152</v>
      </c>
      <c r="B27" s="154" t="s">
        <v>69</v>
      </c>
      <c r="C27" s="13">
        <v>45017</v>
      </c>
      <c r="D27" s="13">
        <v>44652</v>
      </c>
      <c r="E27" s="154">
        <v>1</v>
      </c>
      <c r="F27" s="154">
        <v>0</v>
      </c>
      <c r="G27" s="154">
        <v>0</v>
      </c>
      <c r="H27" s="154">
        <v>0</v>
      </c>
      <c r="I27" s="154">
        <v>0</v>
      </c>
    </row>
    <row r="28" spans="1:9" x14ac:dyDescent="0.3">
      <c r="A28" s="154" t="s">
        <v>44</v>
      </c>
      <c r="B28" s="154" t="s">
        <v>69</v>
      </c>
      <c r="C28" s="13">
        <v>44743</v>
      </c>
      <c r="D28" s="13">
        <v>44652</v>
      </c>
      <c r="E28" s="154">
        <v>1128</v>
      </c>
      <c r="F28" s="154">
        <v>0</v>
      </c>
      <c r="G28" s="154">
        <v>0</v>
      </c>
      <c r="H28" s="154">
        <v>13</v>
      </c>
      <c r="I28" s="154">
        <v>0</v>
      </c>
    </row>
    <row r="29" spans="1:9" x14ac:dyDescent="0.3">
      <c r="A29" s="154" t="s">
        <v>44</v>
      </c>
      <c r="B29" s="154" t="s">
        <v>69</v>
      </c>
      <c r="C29" s="13">
        <v>44835</v>
      </c>
      <c r="D29" s="13">
        <v>44652</v>
      </c>
      <c r="E29" s="154">
        <v>1132</v>
      </c>
      <c r="F29" s="154">
        <v>0</v>
      </c>
      <c r="G29" s="154">
        <v>0</v>
      </c>
      <c r="H29" s="154">
        <v>13</v>
      </c>
      <c r="I29" s="154">
        <v>0</v>
      </c>
    </row>
    <row r="30" spans="1:9" x14ac:dyDescent="0.3">
      <c r="A30" s="154" t="s">
        <v>44</v>
      </c>
      <c r="B30" s="154" t="s">
        <v>69</v>
      </c>
      <c r="C30" s="13">
        <v>44835</v>
      </c>
      <c r="D30" s="13">
        <v>44743</v>
      </c>
      <c r="E30" s="154">
        <v>1072</v>
      </c>
      <c r="F30" s="154">
        <v>0</v>
      </c>
      <c r="G30" s="154">
        <v>0</v>
      </c>
      <c r="H30" s="154">
        <v>3</v>
      </c>
      <c r="I30" s="154">
        <v>0</v>
      </c>
    </row>
    <row r="31" spans="1:9" x14ac:dyDescent="0.3">
      <c r="A31" s="154" t="s">
        <v>44</v>
      </c>
      <c r="B31" s="154" t="s">
        <v>69</v>
      </c>
      <c r="C31" s="13">
        <v>44927</v>
      </c>
      <c r="D31" s="13">
        <v>44652</v>
      </c>
      <c r="E31" s="154">
        <v>1135</v>
      </c>
      <c r="F31" s="154">
        <v>0</v>
      </c>
      <c r="G31" s="154">
        <v>0</v>
      </c>
      <c r="H31" s="154">
        <v>13</v>
      </c>
      <c r="I31" s="154">
        <v>0</v>
      </c>
    </row>
    <row r="32" spans="1:9" x14ac:dyDescent="0.3">
      <c r="A32" s="154" t="s">
        <v>44</v>
      </c>
      <c r="B32" s="154" t="s">
        <v>69</v>
      </c>
      <c r="C32" s="13">
        <v>44927</v>
      </c>
      <c r="D32" s="13">
        <v>44743</v>
      </c>
      <c r="E32" s="154">
        <v>1077</v>
      </c>
      <c r="F32" s="154">
        <v>0</v>
      </c>
      <c r="G32" s="154">
        <v>1</v>
      </c>
      <c r="H32" s="154">
        <v>3</v>
      </c>
      <c r="I32" s="154">
        <v>0</v>
      </c>
    </row>
    <row r="33" spans="1:9" x14ac:dyDescent="0.3">
      <c r="A33" s="154" t="s">
        <v>44</v>
      </c>
      <c r="B33" s="154" t="s">
        <v>69</v>
      </c>
      <c r="C33" s="13">
        <v>44927</v>
      </c>
      <c r="D33" s="13">
        <v>44835</v>
      </c>
      <c r="E33" s="154">
        <v>824</v>
      </c>
      <c r="F33" s="154">
        <v>0</v>
      </c>
      <c r="G33" s="154">
        <v>0</v>
      </c>
      <c r="H33" s="154">
        <v>6</v>
      </c>
      <c r="I33" s="154">
        <v>0</v>
      </c>
    </row>
    <row r="34" spans="1:9" x14ac:dyDescent="0.3">
      <c r="A34" s="154" t="s">
        <v>44</v>
      </c>
      <c r="B34" s="154" t="s">
        <v>69</v>
      </c>
      <c r="C34" s="13">
        <v>45017</v>
      </c>
      <c r="D34" s="13">
        <v>44652</v>
      </c>
      <c r="E34" s="154">
        <v>1144</v>
      </c>
      <c r="F34" s="154">
        <v>0</v>
      </c>
      <c r="G34" s="154">
        <v>0</v>
      </c>
      <c r="H34" s="154">
        <v>13</v>
      </c>
      <c r="I34" s="154">
        <v>0</v>
      </c>
    </row>
    <row r="35" spans="1:9" x14ac:dyDescent="0.3">
      <c r="A35" s="154" t="s">
        <v>44</v>
      </c>
      <c r="B35" s="154" t="s">
        <v>69</v>
      </c>
      <c r="C35" s="13">
        <v>45017</v>
      </c>
      <c r="D35" s="13">
        <v>44743</v>
      </c>
      <c r="E35" s="154">
        <v>1092</v>
      </c>
      <c r="F35" s="154">
        <v>0</v>
      </c>
      <c r="G35" s="154">
        <v>1</v>
      </c>
      <c r="H35" s="154">
        <v>3</v>
      </c>
      <c r="I35" s="154">
        <v>0</v>
      </c>
    </row>
    <row r="36" spans="1:9" x14ac:dyDescent="0.3">
      <c r="A36" s="154" t="s">
        <v>44</v>
      </c>
      <c r="B36" s="154" t="s">
        <v>69</v>
      </c>
      <c r="C36" s="13">
        <v>45017</v>
      </c>
      <c r="D36" s="13">
        <v>44835</v>
      </c>
      <c r="E36" s="154">
        <v>840</v>
      </c>
      <c r="F36" s="154">
        <v>0</v>
      </c>
      <c r="G36" s="154">
        <v>0</v>
      </c>
      <c r="H36" s="154">
        <v>6</v>
      </c>
      <c r="I36" s="154">
        <v>0</v>
      </c>
    </row>
    <row r="37" spans="1:9" x14ac:dyDescent="0.3">
      <c r="A37" s="154" t="s">
        <v>44</v>
      </c>
      <c r="B37" s="154" t="s">
        <v>69</v>
      </c>
      <c r="C37" s="13">
        <v>45017</v>
      </c>
      <c r="D37" s="13">
        <v>44927</v>
      </c>
      <c r="E37" s="154">
        <v>1366</v>
      </c>
      <c r="F37" s="154">
        <v>0</v>
      </c>
      <c r="G37" s="154">
        <v>4</v>
      </c>
      <c r="H37" s="154">
        <v>9</v>
      </c>
      <c r="I37" s="154">
        <v>0</v>
      </c>
    </row>
    <row r="38" spans="1:9" x14ac:dyDescent="0.3">
      <c r="A38" s="154" t="s">
        <v>16</v>
      </c>
      <c r="B38" s="154" t="s">
        <v>69</v>
      </c>
      <c r="C38" s="13">
        <v>44743</v>
      </c>
      <c r="D38" s="13">
        <v>44652</v>
      </c>
      <c r="E38" s="154">
        <v>1361</v>
      </c>
      <c r="F38" s="154">
        <v>0</v>
      </c>
      <c r="G38" s="154">
        <v>2</v>
      </c>
      <c r="H38" s="154">
        <v>12</v>
      </c>
      <c r="I38" s="154">
        <v>0</v>
      </c>
    </row>
    <row r="39" spans="1:9" x14ac:dyDescent="0.3">
      <c r="A39" s="154" t="s">
        <v>16</v>
      </c>
      <c r="B39" s="154" t="s">
        <v>69</v>
      </c>
      <c r="C39" s="13">
        <v>44835</v>
      </c>
      <c r="D39" s="13">
        <v>44652</v>
      </c>
      <c r="E39" s="154">
        <v>1365</v>
      </c>
      <c r="F39" s="154">
        <v>0</v>
      </c>
      <c r="G39" s="154">
        <v>2</v>
      </c>
      <c r="H39" s="154">
        <v>12</v>
      </c>
      <c r="I39" s="154">
        <v>0</v>
      </c>
    </row>
    <row r="40" spans="1:9" x14ac:dyDescent="0.3">
      <c r="A40" s="154" t="s">
        <v>16</v>
      </c>
      <c r="B40" s="154" t="s">
        <v>69</v>
      </c>
      <c r="C40" s="13">
        <v>44835</v>
      </c>
      <c r="D40" s="13">
        <v>44743</v>
      </c>
      <c r="E40" s="154">
        <v>1453</v>
      </c>
      <c r="F40" s="154">
        <v>0</v>
      </c>
      <c r="G40" s="154">
        <v>2</v>
      </c>
      <c r="H40" s="154">
        <v>9</v>
      </c>
      <c r="I40" s="154">
        <v>0</v>
      </c>
    </row>
    <row r="41" spans="1:9" x14ac:dyDescent="0.3">
      <c r="A41" s="154" t="s">
        <v>16</v>
      </c>
      <c r="B41" s="154" t="s">
        <v>69</v>
      </c>
      <c r="C41" s="13">
        <v>44927</v>
      </c>
      <c r="D41" s="13">
        <v>44652</v>
      </c>
      <c r="E41" s="154">
        <v>1367</v>
      </c>
      <c r="F41" s="154">
        <v>0</v>
      </c>
      <c r="G41" s="154">
        <v>2</v>
      </c>
      <c r="H41" s="154">
        <v>12</v>
      </c>
      <c r="I41" s="154">
        <v>0</v>
      </c>
    </row>
    <row r="42" spans="1:9" x14ac:dyDescent="0.3">
      <c r="A42" s="154" t="s">
        <v>16</v>
      </c>
      <c r="B42" s="154" t="s">
        <v>69</v>
      </c>
      <c r="C42" s="13">
        <v>44927</v>
      </c>
      <c r="D42" s="13">
        <v>44743</v>
      </c>
      <c r="E42" s="154">
        <v>1457</v>
      </c>
      <c r="F42" s="154">
        <v>0</v>
      </c>
      <c r="G42" s="154">
        <v>2</v>
      </c>
      <c r="H42" s="154">
        <v>9</v>
      </c>
      <c r="I42" s="154">
        <v>0</v>
      </c>
    </row>
    <row r="43" spans="1:9" x14ac:dyDescent="0.3">
      <c r="A43" t="s">
        <v>16</v>
      </c>
      <c r="B43" t="s">
        <v>69</v>
      </c>
      <c r="C43" s="13">
        <v>44927</v>
      </c>
      <c r="D43" s="13">
        <v>44835</v>
      </c>
      <c r="E43">
        <v>1170</v>
      </c>
      <c r="F43">
        <v>0</v>
      </c>
      <c r="G43">
        <v>2</v>
      </c>
      <c r="H43">
        <v>2</v>
      </c>
      <c r="I43">
        <v>0</v>
      </c>
    </row>
    <row r="44" spans="1:9" x14ac:dyDescent="0.3">
      <c r="A44" t="s">
        <v>16</v>
      </c>
      <c r="B44" t="s">
        <v>69</v>
      </c>
      <c r="C44" s="13">
        <v>45017</v>
      </c>
      <c r="D44" s="13">
        <v>44652</v>
      </c>
      <c r="E44">
        <v>1373</v>
      </c>
      <c r="F44">
        <v>0</v>
      </c>
      <c r="G44">
        <v>2</v>
      </c>
      <c r="H44">
        <v>12</v>
      </c>
      <c r="I44">
        <v>0</v>
      </c>
    </row>
    <row r="45" spans="1:9" x14ac:dyDescent="0.3">
      <c r="A45" t="s">
        <v>16</v>
      </c>
      <c r="B45" t="s">
        <v>69</v>
      </c>
      <c r="C45" s="13">
        <v>45017</v>
      </c>
      <c r="D45" s="13">
        <v>44743</v>
      </c>
      <c r="E45">
        <v>1465</v>
      </c>
      <c r="F45">
        <v>0</v>
      </c>
      <c r="G45">
        <v>2</v>
      </c>
      <c r="H45">
        <v>9</v>
      </c>
      <c r="I45">
        <v>0</v>
      </c>
    </row>
    <row r="46" spans="1:9" x14ac:dyDescent="0.3">
      <c r="A46" t="s">
        <v>16</v>
      </c>
      <c r="B46" t="s">
        <v>69</v>
      </c>
      <c r="C46" s="13">
        <v>45017</v>
      </c>
      <c r="D46" s="13">
        <v>44835</v>
      </c>
      <c r="E46">
        <v>1189</v>
      </c>
      <c r="F46">
        <v>0</v>
      </c>
      <c r="G46">
        <v>2</v>
      </c>
      <c r="H46">
        <v>2</v>
      </c>
      <c r="I46">
        <v>0</v>
      </c>
    </row>
    <row r="47" spans="1:9" x14ac:dyDescent="0.3">
      <c r="A47" t="s">
        <v>16</v>
      </c>
      <c r="B47" t="s">
        <v>69</v>
      </c>
      <c r="C47" s="13">
        <v>45017</v>
      </c>
      <c r="D47" s="13">
        <v>44927</v>
      </c>
      <c r="E47">
        <v>1347</v>
      </c>
      <c r="F47">
        <v>0</v>
      </c>
      <c r="G47">
        <v>0</v>
      </c>
      <c r="H47">
        <v>2</v>
      </c>
      <c r="I47">
        <v>0</v>
      </c>
    </row>
    <row r="48" spans="1:9" x14ac:dyDescent="0.3">
      <c r="A48" t="s">
        <v>15</v>
      </c>
      <c r="B48" t="s">
        <v>69</v>
      </c>
      <c r="C48" s="13">
        <v>44743</v>
      </c>
      <c r="D48" s="13">
        <v>44652</v>
      </c>
      <c r="E48">
        <v>1472</v>
      </c>
      <c r="F48">
        <v>0</v>
      </c>
      <c r="G48">
        <v>4</v>
      </c>
      <c r="H48">
        <v>9</v>
      </c>
      <c r="I48">
        <v>27</v>
      </c>
    </row>
    <row r="49" spans="1:9" x14ac:dyDescent="0.3">
      <c r="A49" t="s">
        <v>15</v>
      </c>
      <c r="B49" t="s">
        <v>69</v>
      </c>
      <c r="C49" s="13">
        <v>44835</v>
      </c>
      <c r="D49" s="13">
        <v>44652</v>
      </c>
      <c r="E49">
        <v>1485</v>
      </c>
      <c r="F49">
        <v>0</v>
      </c>
      <c r="G49">
        <v>4</v>
      </c>
      <c r="H49">
        <v>9</v>
      </c>
      <c r="I49">
        <v>24</v>
      </c>
    </row>
    <row r="50" spans="1:9" x14ac:dyDescent="0.3">
      <c r="A50" t="s">
        <v>15</v>
      </c>
      <c r="B50" t="s">
        <v>69</v>
      </c>
      <c r="C50" s="13">
        <v>44835</v>
      </c>
      <c r="D50" s="13">
        <v>44743</v>
      </c>
      <c r="E50">
        <v>1277</v>
      </c>
      <c r="F50">
        <v>0</v>
      </c>
      <c r="G50">
        <v>3</v>
      </c>
      <c r="H50">
        <v>7</v>
      </c>
      <c r="I50">
        <v>25</v>
      </c>
    </row>
    <row r="51" spans="1:9" x14ac:dyDescent="0.3">
      <c r="A51" t="s">
        <v>15</v>
      </c>
      <c r="B51" t="s">
        <v>69</v>
      </c>
      <c r="C51" s="13">
        <v>44927</v>
      </c>
      <c r="D51" s="13">
        <v>44652</v>
      </c>
      <c r="E51">
        <v>1496</v>
      </c>
      <c r="F51">
        <v>0</v>
      </c>
      <c r="G51">
        <v>4</v>
      </c>
      <c r="H51">
        <v>8</v>
      </c>
      <c r="I51">
        <v>22</v>
      </c>
    </row>
    <row r="52" spans="1:9" x14ac:dyDescent="0.3">
      <c r="A52" t="s">
        <v>15</v>
      </c>
      <c r="B52" t="s">
        <v>69</v>
      </c>
      <c r="C52" s="13">
        <v>44927</v>
      </c>
      <c r="D52" s="13">
        <v>44743</v>
      </c>
      <c r="E52">
        <v>1286</v>
      </c>
      <c r="F52">
        <v>0</v>
      </c>
      <c r="G52">
        <v>3</v>
      </c>
      <c r="H52">
        <v>7</v>
      </c>
      <c r="I52">
        <v>24</v>
      </c>
    </row>
    <row r="53" spans="1:9" x14ac:dyDescent="0.3">
      <c r="A53" t="s">
        <v>15</v>
      </c>
      <c r="B53" t="s">
        <v>69</v>
      </c>
      <c r="C53" s="13">
        <v>44927</v>
      </c>
      <c r="D53" s="13">
        <v>44835</v>
      </c>
      <c r="E53">
        <v>1345</v>
      </c>
      <c r="F53">
        <v>0</v>
      </c>
      <c r="G53">
        <v>3</v>
      </c>
      <c r="H53">
        <v>2</v>
      </c>
      <c r="I53">
        <v>16</v>
      </c>
    </row>
    <row r="54" spans="1:9" x14ac:dyDescent="0.3">
      <c r="A54" t="s">
        <v>15</v>
      </c>
      <c r="B54" t="s">
        <v>69</v>
      </c>
      <c r="C54" s="13">
        <v>45017</v>
      </c>
      <c r="D54" s="13">
        <v>44652</v>
      </c>
      <c r="E54">
        <v>1503</v>
      </c>
      <c r="F54">
        <v>0</v>
      </c>
      <c r="G54">
        <v>4</v>
      </c>
      <c r="H54">
        <v>8</v>
      </c>
      <c r="I54">
        <v>22</v>
      </c>
    </row>
    <row r="55" spans="1:9" x14ac:dyDescent="0.3">
      <c r="A55" t="s">
        <v>15</v>
      </c>
      <c r="B55" t="s">
        <v>69</v>
      </c>
      <c r="C55" s="13">
        <v>45017</v>
      </c>
      <c r="D55" s="13">
        <v>44743</v>
      </c>
      <c r="E55">
        <v>1299</v>
      </c>
      <c r="F55">
        <v>0</v>
      </c>
      <c r="G55">
        <v>3</v>
      </c>
      <c r="H55">
        <v>7</v>
      </c>
      <c r="I55">
        <v>22</v>
      </c>
    </row>
    <row r="56" spans="1:9" x14ac:dyDescent="0.3">
      <c r="A56" t="s">
        <v>15</v>
      </c>
      <c r="B56" t="s">
        <v>69</v>
      </c>
      <c r="C56" s="13">
        <v>45017</v>
      </c>
      <c r="D56" s="13">
        <v>44835</v>
      </c>
      <c r="E56">
        <v>1345</v>
      </c>
      <c r="F56">
        <v>0</v>
      </c>
      <c r="G56">
        <v>3</v>
      </c>
      <c r="H56">
        <v>2</v>
      </c>
      <c r="I56">
        <v>13</v>
      </c>
    </row>
    <row r="57" spans="1:9" x14ac:dyDescent="0.3">
      <c r="A57" t="s">
        <v>15</v>
      </c>
      <c r="B57" t="s">
        <v>69</v>
      </c>
      <c r="C57" s="13">
        <v>45017</v>
      </c>
      <c r="D57" s="13">
        <v>44927</v>
      </c>
      <c r="E57">
        <v>1584</v>
      </c>
      <c r="F57">
        <v>0</v>
      </c>
      <c r="G57">
        <v>5</v>
      </c>
      <c r="H57">
        <v>5</v>
      </c>
      <c r="I57">
        <v>22</v>
      </c>
    </row>
    <row r="58" spans="1:9" x14ac:dyDescent="0.3">
      <c r="A58" t="s">
        <v>37</v>
      </c>
      <c r="B58" t="s">
        <v>69</v>
      </c>
      <c r="C58" s="13">
        <v>44743</v>
      </c>
      <c r="D58" s="13">
        <v>44652</v>
      </c>
      <c r="E58">
        <v>674</v>
      </c>
      <c r="F58">
        <v>0</v>
      </c>
      <c r="G58">
        <v>0</v>
      </c>
      <c r="H58">
        <v>3</v>
      </c>
      <c r="I58">
        <v>0</v>
      </c>
    </row>
    <row r="59" spans="1:9" x14ac:dyDescent="0.3">
      <c r="A59" t="s">
        <v>37</v>
      </c>
      <c r="B59" t="s">
        <v>69</v>
      </c>
      <c r="C59" s="13">
        <v>44835</v>
      </c>
      <c r="D59" s="13">
        <v>44652</v>
      </c>
      <c r="E59">
        <v>675</v>
      </c>
      <c r="F59">
        <v>0</v>
      </c>
      <c r="G59">
        <v>0</v>
      </c>
      <c r="H59">
        <v>3</v>
      </c>
      <c r="I59">
        <v>0</v>
      </c>
    </row>
    <row r="60" spans="1:9" x14ac:dyDescent="0.3">
      <c r="A60" t="s">
        <v>37</v>
      </c>
      <c r="B60" t="s">
        <v>69</v>
      </c>
      <c r="C60" s="13">
        <v>44835</v>
      </c>
      <c r="D60" s="13">
        <v>44743</v>
      </c>
      <c r="E60">
        <v>738</v>
      </c>
      <c r="F60">
        <v>0</v>
      </c>
      <c r="G60">
        <v>0</v>
      </c>
      <c r="H60">
        <v>5</v>
      </c>
      <c r="I60">
        <v>0</v>
      </c>
    </row>
    <row r="61" spans="1:9" x14ac:dyDescent="0.3">
      <c r="A61" t="s">
        <v>37</v>
      </c>
      <c r="B61" t="s">
        <v>69</v>
      </c>
      <c r="C61" s="13">
        <v>44927</v>
      </c>
      <c r="D61" s="13">
        <v>44652</v>
      </c>
      <c r="E61">
        <v>671</v>
      </c>
      <c r="F61">
        <v>0</v>
      </c>
      <c r="G61">
        <v>0</v>
      </c>
      <c r="H61">
        <v>3</v>
      </c>
      <c r="I61">
        <v>0</v>
      </c>
    </row>
    <row r="62" spans="1:9" x14ac:dyDescent="0.3">
      <c r="A62" t="s">
        <v>37</v>
      </c>
      <c r="B62" t="s">
        <v>69</v>
      </c>
      <c r="C62" s="13">
        <v>44927</v>
      </c>
      <c r="D62" s="13">
        <v>44743</v>
      </c>
      <c r="E62">
        <v>727</v>
      </c>
      <c r="F62">
        <v>0</v>
      </c>
      <c r="G62">
        <v>0</v>
      </c>
      <c r="H62">
        <v>5</v>
      </c>
      <c r="I62">
        <v>0</v>
      </c>
    </row>
    <row r="63" spans="1:9" x14ac:dyDescent="0.3">
      <c r="A63" t="s">
        <v>37</v>
      </c>
      <c r="B63" t="s">
        <v>69</v>
      </c>
      <c r="C63" s="13">
        <v>44927</v>
      </c>
      <c r="D63" s="13">
        <v>44835</v>
      </c>
      <c r="E63">
        <v>593</v>
      </c>
      <c r="F63">
        <v>0</v>
      </c>
      <c r="G63">
        <v>0</v>
      </c>
      <c r="H63">
        <v>6</v>
      </c>
      <c r="I63">
        <v>0</v>
      </c>
    </row>
    <row r="64" spans="1:9" x14ac:dyDescent="0.3">
      <c r="A64" t="s">
        <v>37</v>
      </c>
      <c r="B64" t="s">
        <v>69</v>
      </c>
      <c r="C64" s="13">
        <v>45017</v>
      </c>
      <c r="D64" s="13">
        <v>44652</v>
      </c>
      <c r="E64">
        <v>674</v>
      </c>
      <c r="F64">
        <v>0</v>
      </c>
      <c r="G64">
        <v>0</v>
      </c>
      <c r="H64">
        <v>3</v>
      </c>
      <c r="I64">
        <v>0</v>
      </c>
    </row>
    <row r="65" spans="1:9" x14ac:dyDescent="0.3">
      <c r="A65" t="s">
        <v>37</v>
      </c>
      <c r="B65" t="s">
        <v>69</v>
      </c>
      <c r="C65" s="13">
        <v>45017</v>
      </c>
      <c r="D65" s="13">
        <v>44743</v>
      </c>
      <c r="E65">
        <v>729</v>
      </c>
      <c r="F65">
        <v>0</v>
      </c>
      <c r="G65">
        <v>0</v>
      </c>
      <c r="H65">
        <v>5</v>
      </c>
      <c r="I65">
        <v>0</v>
      </c>
    </row>
    <row r="66" spans="1:9" x14ac:dyDescent="0.3">
      <c r="A66" t="s">
        <v>37</v>
      </c>
      <c r="B66" t="s">
        <v>69</v>
      </c>
      <c r="C66" s="13">
        <v>45017</v>
      </c>
      <c r="D66" s="13">
        <v>44835</v>
      </c>
      <c r="E66">
        <v>599</v>
      </c>
      <c r="F66">
        <v>0</v>
      </c>
      <c r="G66">
        <v>0</v>
      </c>
      <c r="H66">
        <v>6</v>
      </c>
      <c r="I66">
        <v>0</v>
      </c>
    </row>
    <row r="67" spans="1:9" x14ac:dyDescent="0.3">
      <c r="A67" t="s">
        <v>37</v>
      </c>
      <c r="B67" t="s">
        <v>69</v>
      </c>
      <c r="C67" s="13">
        <v>45017</v>
      </c>
      <c r="D67" s="13">
        <v>44927</v>
      </c>
      <c r="E67">
        <v>686</v>
      </c>
      <c r="F67">
        <v>0</v>
      </c>
      <c r="G67">
        <v>1</v>
      </c>
      <c r="H67">
        <v>0</v>
      </c>
      <c r="I67">
        <v>0</v>
      </c>
    </row>
    <row r="68" spans="1:9" x14ac:dyDescent="0.3">
      <c r="A68" t="s">
        <v>25</v>
      </c>
      <c r="B68" t="s">
        <v>69</v>
      </c>
      <c r="C68" s="13">
        <v>44743</v>
      </c>
      <c r="D68" s="13">
        <v>44652</v>
      </c>
      <c r="E68">
        <v>779</v>
      </c>
      <c r="F68">
        <v>0</v>
      </c>
      <c r="G68">
        <v>8</v>
      </c>
      <c r="H68">
        <v>5</v>
      </c>
      <c r="I68">
        <v>4</v>
      </c>
    </row>
    <row r="69" spans="1:9" x14ac:dyDescent="0.3">
      <c r="A69" t="s">
        <v>25</v>
      </c>
      <c r="B69" t="s">
        <v>69</v>
      </c>
      <c r="C69" s="13">
        <v>44835</v>
      </c>
      <c r="D69" s="13">
        <v>44652</v>
      </c>
      <c r="E69">
        <v>877</v>
      </c>
      <c r="F69">
        <v>0</v>
      </c>
      <c r="G69">
        <v>9</v>
      </c>
      <c r="H69">
        <v>5</v>
      </c>
      <c r="I69">
        <v>2</v>
      </c>
    </row>
    <row r="70" spans="1:9" x14ac:dyDescent="0.3">
      <c r="A70" t="s">
        <v>25</v>
      </c>
      <c r="B70" t="s">
        <v>69</v>
      </c>
      <c r="C70" s="13">
        <v>44835</v>
      </c>
      <c r="D70" s="13">
        <v>44743</v>
      </c>
      <c r="E70">
        <v>1280</v>
      </c>
      <c r="F70">
        <v>0</v>
      </c>
      <c r="G70">
        <v>15</v>
      </c>
      <c r="H70">
        <v>6</v>
      </c>
      <c r="I70">
        <v>2</v>
      </c>
    </row>
    <row r="71" spans="1:9" x14ac:dyDescent="0.3">
      <c r="A71" t="s">
        <v>25</v>
      </c>
      <c r="B71" t="s">
        <v>69</v>
      </c>
      <c r="C71" s="13">
        <v>44927</v>
      </c>
      <c r="D71" s="13">
        <v>44652</v>
      </c>
      <c r="E71">
        <v>925</v>
      </c>
      <c r="F71">
        <v>0</v>
      </c>
      <c r="G71">
        <v>9</v>
      </c>
      <c r="H71">
        <v>6</v>
      </c>
      <c r="I71">
        <v>1</v>
      </c>
    </row>
    <row r="72" spans="1:9" x14ac:dyDescent="0.3">
      <c r="A72" t="s">
        <v>25</v>
      </c>
      <c r="B72" t="s">
        <v>69</v>
      </c>
      <c r="C72" s="13">
        <v>44927</v>
      </c>
      <c r="D72" s="13">
        <v>44743</v>
      </c>
      <c r="E72">
        <v>1295</v>
      </c>
      <c r="F72">
        <v>0</v>
      </c>
      <c r="G72">
        <v>15</v>
      </c>
      <c r="H72">
        <v>7</v>
      </c>
      <c r="I72">
        <v>2</v>
      </c>
    </row>
    <row r="73" spans="1:9" x14ac:dyDescent="0.3">
      <c r="A73" t="s">
        <v>25</v>
      </c>
      <c r="B73" t="s">
        <v>69</v>
      </c>
      <c r="C73" s="13">
        <v>44927</v>
      </c>
      <c r="D73" s="13">
        <v>44835</v>
      </c>
      <c r="E73">
        <v>1233</v>
      </c>
      <c r="F73">
        <v>0</v>
      </c>
      <c r="G73">
        <v>17</v>
      </c>
      <c r="H73">
        <v>15</v>
      </c>
      <c r="I73">
        <v>1</v>
      </c>
    </row>
    <row r="74" spans="1:9" x14ac:dyDescent="0.3">
      <c r="A74" t="s">
        <v>25</v>
      </c>
      <c r="B74" t="s">
        <v>69</v>
      </c>
      <c r="C74" s="13">
        <v>45017</v>
      </c>
      <c r="D74" s="13">
        <v>44652</v>
      </c>
      <c r="E74">
        <v>981</v>
      </c>
      <c r="F74">
        <v>0</v>
      </c>
      <c r="G74">
        <v>9</v>
      </c>
      <c r="H74">
        <v>9</v>
      </c>
      <c r="I74">
        <v>0</v>
      </c>
    </row>
    <row r="75" spans="1:9" x14ac:dyDescent="0.3">
      <c r="A75" t="s">
        <v>25</v>
      </c>
      <c r="B75" t="s">
        <v>69</v>
      </c>
      <c r="C75" s="13">
        <v>45017</v>
      </c>
      <c r="D75" s="13">
        <v>44743</v>
      </c>
      <c r="E75">
        <v>1309</v>
      </c>
      <c r="F75">
        <v>0</v>
      </c>
      <c r="G75">
        <v>15</v>
      </c>
      <c r="H75">
        <v>7</v>
      </c>
      <c r="I75">
        <v>0</v>
      </c>
    </row>
    <row r="76" spans="1:9" x14ac:dyDescent="0.3">
      <c r="A76" t="s">
        <v>25</v>
      </c>
      <c r="B76" t="s">
        <v>69</v>
      </c>
      <c r="C76" s="13">
        <v>45017</v>
      </c>
      <c r="D76" s="13">
        <v>44835</v>
      </c>
      <c r="E76">
        <v>1276</v>
      </c>
      <c r="F76">
        <v>0</v>
      </c>
      <c r="G76">
        <v>17</v>
      </c>
      <c r="H76">
        <v>15</v>
      </c>
      <c r="I76">
        <v>1</v>
      </c>
    </row>
    <row r="77" spans="1:9" x14ac:dyDescent="0.3">
      <c r="A77" t="s">
        <v>25</v>
      </c>
      <c r="B77" t="s">
        <v>69</v>
      </c>
      <c r="C77" s="13">
        <v>45017</v>
      </c>
      <c r="D77" s="13">
        <v>44927</v>
      </c>
      <c r="E77">
        <v>1594</v>
      </c>
      <c r="F77">
        <v>0</v>
      </c>
      <c r="G77">
        <v>31</v>
      </c>
      <c r="H77">
        <v>14</v>
      </c>
      <c r="I77">
        <v>1</v>
      </c>
    </row>
    <row r="78" spans="1:9" x14ac:dyDescent="0.3">
      <c r="A78" t="s">
        <v>43</v>
      </c>
      <c r="B78" t="s">
        <v>69</v>
      </c>
      <c r="C78" s="13">
        <v>44743</v>
      </c>
      <c r="D78" s="13">
        <v>44652</v>
      </c>
      <c r="E78">
        <v>824</v>
      </c>
      <c r="F78">
        <v>0</v>
      </c>
      <c r="G78">
        <v>2</v>
      </c>
      <c r="H78">
        <v>3</v>
      </c>
      <c r="I78">
        <v>0</v>
      </c>
    </row>
    <row r="79" spans="1:9" x14ac:dyDescent="0.3">
      <c r="A79" t="s">
        <v>43</v>
      </c>
      <c r="B79" t="s">
        <v>69</v>
      </c>
      <c r="C79" s="13">
        <v>44835</v>
      </c>
      <c r="D79" s="13">
        <v>44652</v>
      </c>
      <c r="E79">
        <v>829</v>
      </c>
      <c r="F79">
        <v>0</v>
      </c>
      <c r="G79">
        <v>2</v>
      </c>
      <c r="H79">
        <v>3</v>
      </c>
      <c r="I79">
        <v>0</v>
      </c>
    </row>
    <row r="80" spans="1:9" x14ac:dyDescent="0.3">
      <c r="A80" t="s">
        <v>43</v>
      </c>
      <c r="B80" t="s">
        <v>69</v>
      </c>
      <c r="C80" s="13">
        <v>44835</v>
      </c>
      <c r="D80" s="13">
        <v>44743</v>
      </c>
      <c r="E80">
        <v>1112</v>
      </c>
      <c r="F80">
        <v>0</v>
      </c>
      <c r="G80">
        <v>6</v>
      </c>
      <c r="H80">
        <v>6</v>
      </c>
      <c r="I80">
        <v>0</v>
      </c>
    </row>
    <row r="81" spans="1:9" x14ac:dyDescent="0.3">
      <c r="A81" t="s">
        <v>43</v>
      </c>
      <c r="B81" t="s">
        <v>69</v>
      </c>
      <c r="C81" s="13">
        <v>44927</v>
      </c>
      <c r="D81" s="13">
        <v>44652</v>
      </c>
      <c r="E81">
        <v>836</v>
      </c>
      <c r="F81">
        <v>0</v>
      </c>
      <c r="G81">
        <v>2</v>
      </c>
      <c r="H81">
        <v>3</v>
      </c>
      <c r="I81">
        <v>0</v>
      </c>
    </row>
    <row r="82" spans="1:9" x14ac:dyDescent="0.3">
      <c r="A82" t="s">
        <v>43</v>
      </c>
      <c r="B82" t="s">
        <v>69</v>
      </c>
      <c r="C82" s="13">
        <v>44927</v>
      </c>
      <c r="D82" s="13">
        <v>44743</v>
      </c>
      <c r="E82">
        <v>1112</v>
      </c>
      <c r="F82">
        <v>0</v>
      </c>
      <c r="G82">
        <v>6</v>
      </c>
      <c r="H82">
        <v>6</v>
      </c>
      <c r="I82">
        <v>0</v>
      </c>
    </row>
    <row r="83" spans="1:9" x14ac:dyDescent="0.3">
      <c r="A83" t="s">
        <v>43</v>
      </c>
      <c r="B83" t="s">
        <v>69</v>
      </c>
      <c r="C83" s="13">
        <v>44927</v>
      </c>
      <c r="D83" s="13">
        <v>44835</v>
      </c>
      <c r="E83">
        <v>977</v>
      </c>
      <c r="F83">
        <v>0</v>
      </c>
      <c r="G83">
        <v>4</v>
      </c>
      <c r="H83">
        <v>2</v>
      </c>
      <c r="I83">
        <v>0</v>
      </c>
    </row>
    <row r="84" spans="1:9" x14ac:dyDescent="0.3">
      <c r="A84" t="s">
        <v>43</v>
      </c>
      <c r="B84" t="s">
        <v>69</v>
      </c>
      <c r="C84" s="13">
        <v>45017</v>
      </c>
      <c r="D84" s="13">
        <v>44652</v>
      </c>
      <c r="E84">
        <v>846</v>
      </c>
      <c r="F84">
        <v>0</v>
      </c>
      <c r="G84">
        <v>2</v>
      </c>
      <c r="H84">
        <v>3</v>
      </c>
      <c r="I84">
        <v>0</v>
      </c>
    </row>
    <row r="85" spans="1:9" x14ac:dyDescent="0.3">
      <c r="A85" t="s">
        <v>43</v>
      </c>
      <c r="B85" t="s">
        <v>69</v>
      </c>
      <c r="C85" s="13">
        <v>45017</v>
      </c>
      <c r="D85" s="13">
        <v>44743</v>
      </c>
      <c r="E85">
        <v>1118</v>
      </c>
      <c r="F85">
        <v>0</v>
      </c>
      <c r="G85">
        <v>6</v>
      </c>
      <c r="H85">
        <v>6</v>
      </c>
      <c r="I85">
        <v>0</v>
      </c>
    </row>
    <row r="86" spans="1:9" x14ac:dyDescent="0.3">
      <c r="A86" t="s">
        <v>43</v>
      </c>
      <c r="B86" t="s">
        <v>69</v>
      </c>
      <c r="C86" s="13">
        <v>45017</v>
      </c>
      <c r="D86" s="13">
        <v>44835</v>
      </c>
      <c r="E86">
        <v>979</v>
      </c>
      <c r="F86">
        <v>0</v>
      </c>
      <c r="G86">
        <v>4</v>
      </c>
      <c r="H86">
        <v>2</v>
      </c>
      <c r="I86">
        <v>0</v>
      </c>
    </row>
    <row r="87" spans="1:9" x14ac:dyDescent="0.3">
      <c r="A87" t="s">
        <v>43</v>
      </c>
      <c r="B87" t="s">
        <v>69</v>
      </c>
      <c r="C87" s="13">
        <v>45017</v>
      </c>
      <c r="D87" s="13">
        <v>44927</v>
      </c>
      <c r="E87">
        <v>1123</v>
      </c>
      <c r="F87">
        <v>0</v>
      </c>
      <c r="G87">
        <v>2</v>
      </c>
      <c r="H87">
        <v>1</v>
      </c>
      <c r="I87">
        <v>0</v>
      </c>
    </row>
    <row r="88" spans="1:9" x14ac:dyDescent="0.3">
      <c r="A88" t="s">
        <v>40</v>
      </c>
      <c r="B88" t="s">
        <v>69</v>
      </c>
      <c r="C88" s="13">
        <v>44743</v>
      </c>
      <c r="D88" s="13">
        <v>44652</v>
      </c>
      <c r="E88">
        <v>1104</v>
      </c>
      <c r="F88">
        <v>0</v>
      </c>
      <c r="G88">
        <v>3</v>
      </c>
      <c r="H88">
        <v>15</v>
      </c>
      <c r="I88">
        <v>0</v>
      </c>
    </row>
    <row r="89" spans="1:9" x14ac:dyDescent="0.3">
      <c r="A89" t="s">
        <v>40</v>
      </c>
      <c r="B89" t="s">
        <v>69</v>
      </c>
      <c r="C89" s="13">
        <v>44835</v>
      </c>
      <c r="D89" s="13">
        <v>44652</v>
      </c>
      <c r="E89">
        <v>1110</v>
      </c>
      <c r="F89">
        <v>0</v>
      </c>
      <c r="G89">
        <v>3</v>
      </c>
      <c r="H89">
        <v>15</v>
      </c>
      <c r="I89">
        <v>0</v>
      </c>
    </row>
    <row r="90" spans="1:9" x14ac:dyDescent="0.3">
      <c r="A90" t="s">
        <v>40</v>
      </c>
      <c r="B90" t="s">
        <v>69</v>
      </c>
      <c r="C90" s="13">
        <v>44835</v>
      </c>
      <c r="D90" s="13">
        <v>44743</v>
      </c>
      <c r="E90">
        <v>1153</v>
      </c>
      <c r="F90">
        <v>0</v>
      </c>
      <c r="G90">
        <v>2</v>
      </c>
      <c r="H90">
        <v>11</v>
      </c>
      <c r="I90">
        <v>0</v>
      </c>
    </row>
    <row r="91" spans="1:9" x14ac:dyDescent="0.3">
      <c r="A91" t="s">
        <v>40</v>
      </c>
      <c r="B91" t="s">
        <v>69</v>
      </c>
      <c r="C91" s="13">
        <v>44927</v>
      </c>
      <c r="D91" s="13">
        <v>44652</v>
      </c>
      <c r="E91">
        <v>1116</v>
      </c>
      <c r="F91">
        <v>0</v>
      </c>
      <c r="G91">
        <v>3</v>
      </c>
      <c r="H91">
        <v>15</v>
      </c>
      <c r="I91">
        <v>0</v>
      </c>
    </row>
    <row r="92" spans="1:9" x14ac:dyDescent="0.3">
      <c r="A92" t="s">
        <v>40</v>
      </c>
      <c r="B92" t="s">
        <v>69</v>
      </c>
      <c r="C92" s="13">
        <v>44927</v>
      </c>
      <c r="D92" s="13">
        <v>44743</v>
      </c>
      <c r="E92">
        <v>1158</v>
      </c>
      <c r="F92">
        <v>0</v>
      </c>
      <c r="G92">
        <v>2</v>
      </c>
      <c r="H92">
        <v>12</v>
      </c>
      <c r="I92">
        <v>0</v>
      </c>
    </row>
    <row r="93" spans="1:9" x14ac:dyDescent="0.3">
      <c r="A93" t="s">
        <v>40</v>
      </c>
      <c r="B93" t="s">
        <v>69</v>
      </c>
      <c r="C93" s="13">
        <v>44927</v>
      </c>
      <c r="D93" s="13">
        <v>44835</v>
      </c>
      <c r="E93">
        <v>1404</v>
      </c>
      <c r="F93">
        <v>0</v>
      </c>
      <c r="G93">
        <v>10</v>
      </c>
      <c r="H93">
        <v>8</v>
      </c>
      <c r="I93">
        <v>0</v>
      </c>
    </row>
    <row r="94" spans="1:9" x14ac:dyDescent="0.3">
      <c r="A94" t="s">
        <v>40</v>
      </c>
      <c r="B94" t="s">
        <v>69</v>
      </c>
      <c r="C94" s="13">
        <v>45017</v>
      </c>
      <c r="D94" s="13">
        <v>44652</v>
      </c>
      <c r="E94">
        <v>1122</v>
      </c>
      <c r="F94">
        <v>0</v>
      </c>
      <c r="G94">
        <v>3</v>
      </c>
      <c r="H94">
        <v>15</v>
      </c>
      <c r="I94">
        <v>0</v>
      </c>
    </row>
    <row r="95" spans="1:9" x14ac:dyDescent="0.3">
      <c r="A95" t="s">
        <v>40</v>
      </c>
      <c r="B95" t="s">
        <v>69</v>
      </c>
      <c r="C95" s="13">
        <v>45017</v>
      </c>
      <c r="D95" s="13">
        <v>44743</v>
      </c>
      <c r="E95">
        <v>1162</v>
      </c>
      <c r="F95">
        <v>0</v>
      </c>
      <c r="G95">
        <v>2</v>
      </c>
      <c r="H95">
        <v>12</v>
      </c>
      <c r="I95">
        <v>0</v>
      </c>
    </row>
    <row r="96" spans="1:9" x14ac:dyDescent="0.3">
      <c r="A96" t="s">
        <v>40</v>
      </c>
      <c r="B96" t="s">
        <v>69</v>
      </c>
      <c r="C96" s="13">
        <v>45017</v>
      </c>
      <c r="D96" s="13">
        <v>44835</v>
      </c>
      <c r="E96">
        <v>1404</v>
      </c>
      <c r="F96">
        <v>0</v>
      </c>
      <c r="G96">
        <v>10</v>
      </c>
      <c r="H96">
        <v>8</v>
      </c>
      <c r="I96">
        <v>0</v>
      </c>
    </row>
    <row r="97" spans="1:9" x14ac:dyDescent="0.3">
      <c r="A97" t="s">
        <v>40</v>
      </c>
      <c r="B97" t="s">
        <v>69</v>
      </c>
      <c r="C97" s="13">
        <v>45017</v>
      </c>
      <c r="D97" s="13">
        <v>44927</v>
      </c>
      <c r="E97">
        <v>1302</v>
      </c>
      <c r="F97">
        <v>0</v>
      </c>
      <c r="G97">
        <v>7</v>
      </c>
      <c r="H97">
        <v>1</v>
      </c>
      <c r="I97">
        <v>0</v>
      </c>
    </row>
    <row r="98" spans="1:9" x14ac:dyDescent="0.3">
      <c r="A98" t="s">
        <v>47</v>
      </c>
      <c r="B98" t="s">
        <v>69</v>
      </c>
      <c r="C98" s="13">
        <v>44743</v>
      </c>
      <c r="D98" s="13">
        <v>44652</v>
      </c>
      <c r="E98">
        <v>1508</v>
      </c>
      <c r="F98">
        <v>0</v>
      </c>
      <c r="G98">
        <v>14</v>
      </c>
      <c r="H98">
        <v>1</v>
      </c>
      <c r="I98">
        <v>1</v>
      </c>
    </row>
    <row r="99" spans="1:9" x14ac:dyDescent="0.3">
      <c r="A99" t="s">
        <v>47</v>
      </c>
      <c r="B99" t="s">
        <v>69</v>
      </c>
      <c r="C99" s="13">
        <v>44835</v>
      </c>
      <c r="D99" s="13">
        <v>44652</v>
      </c>
      <c r="E99">
        <v>1515</v>
      </c>
      <c r="F99">
        <v>0</v>
      </c>
      <c r="G99">
        <v>14</v>
      </c>
      <c r="H99">
        <v>1</v>
      </c>
      <c r="I99">
        <v>1</v>
      </c>
    </row>
    <row r="100" spans="1:9" x14ac:dyDescent="0.3">
      <c r="A100" t="s">
        <v>47</v>
      </c>
      <c r="B100" t="s">
        <v>69</v>
      </c>
      <c r="C100" s="13">
        <v>44835</v>
      </c>
      <c r="D100" s="13">
        <v>44743</v>
      </c>
      <c r="E100">
        <v>1587</v>
      </c>
      <c r="F100">
        <v>0</v>
      </c>
      <c r="G100">
        <v>9</v>
      </c>
      <c r="H100">
        <v>1</v>
      </c>
      <c r="I100">
        <v>2</v>
      </c>
    </row>
    <row r="101" spans="1:9" x14ac:dyDescent="0.3">
      <c r="A101" t="s">
        <v>47</v>
      </c>
      <c r="B101" t="s">
        <v>69</v>
      </c>
      <c r="C101" s="13">
        <v>44927</v>
      </c>
      <c r="D101" s="13">
        <v>44652</v>
      </c>
      <c r="E101">
        <v>1526</v>
      </c>
      <c r="F101">
        <v>0</v>
      </c>
      <c r="G101">
        <v>14</v>
      </c>
      <c r="H101">
        <v>1</v>
      </c>
      <c r="I101">
        <v>1</v>
      </c>
    </row>
    <row r="102" spans="1:9" x14ac:dyDescent="0.3">
      <c r="A102" t="s">
        <v>47</v>
      </c>
      <c r="B102" t="s">
        <v>69</v>
      </c>
      <c r="C102" s="13">
        <v>44927</v>
      </c>
      <c r="D102" s="13">
        <v>44743</v>
      </c>
      <c r="E102">
        <v>1592</v>
      </c>
      <c r="F102">
        <v>0</v>
      </c>
      <c r="G102">
        <v>9</v>
      </c>
      <c r="H102">
        <v>1</v>
      </c>
      <c r="I102">
        <v>2</v>
      </c>
    </row>
    <row r="103" spans="1:9" x14ac:dyDescent="0.3">
      <c r="A103" t="s">
        <v>47</v>
      </c>
      <c r="B103" t="s">
        <v>69</v>
      </c>
      <c r="C103" s="13">
        <v>44927</v>
      </c>
      <c r="D103" s="13">
        <v>44835</v>
      </c>
      <c r="E103">
        <v>1442</v>
      </c>
      <c r="F103">
        <v>0</v>
      </c>
      <c r="G103">
        <v>4</v>
      </c>
      <c r="H103">
        <v>1</v>
      </c>
      <c r="I103">
        <v>4</v>
      </c>
    </row>
    <row r="104" spans="1:9" x14ac:dyDescent="0.3">
      <c r="A104" t="s">
        <v>47</v>
      </c>
      <c r="B104" t="s">
        <v>69</v>
      </c>
      <c r="C104" s="13">
        <v>45017</v>
      </c>
      <c r="D104" s="13">
        <v>44652</v>
      </c>
      <c r="E104">
        <v>1534</v>
      </c>
      <c r="F104">
        <v>0</v>
      </c>
      <c r="G104">
        <v>14</v>
      </c>
      <c r="H104">
        <v>1</v>
      </c>
      <c r="I104">
        <v>1</v>
      </c>
    </row>
    <row r="105" spans="1:9" x14ac:dyDescent="0.3">
      <c r="A105" t="s">
        <v>47</v>
      </c>
      <c r="B105" t="s">
        <v>69</v>
      </c>
      <c r="C105" s="13">
        <v>45017</v>
      </c>
      <c r="D105" s="13">
        <v>44743</v>
      </c>
      <c r="E105">
        <v>1600</v>
      </c>
      <c r="F105">
        <v>0</v>
      </c>
      <c r="G105">
        <v>9</v>
      </c>
      <c r="H105">
        <v>0</v>
      </c>
      <c r="I105">
        <v>2</v>
      </c>
    </row>
    <row r="106" spans="1:9" x14ac:dyDescent="0.3">
      <c r="A106" t="s">
        <v>47</v>
      </c>
      <c r="B106" t="s">
        <v>69</v>
      </c>
      <c r="C106" s="13">
        <v>45017</v>
      </c>
      <c r="D106" s="13">
        <v>44835</v>
      </c>
      <c r="E106">
        <v>1452</v>
      </c>
      <c r="F106">
        <v>0</v>
      </c>
      <c r="G106">
        <v>5</v>
      </c>
      <c r="H106">
        <v>1</v>
      </c>
      <c r="I106">
        <v>2</v>
      </c>
    </row>
    <row r="107" spans="1:9" x14ac:dyDescent="0.3">
      <c r="A107" t="s">
        <v>47</v>
      </c>
      <c r="B107" t="s">
        <v>69</v>
      </c>
      <c r="C107" s="13">
        <v>45017</v>
      </c>
      <c r="D107" s="13">
        <v>44927</v>
      </c>
      <c r="E107">
        <v>1810</v>
      </c>
      <c r="F107">
        <v>0</v>
      </c>
      <c r="G107">
        <v>20</v>
      </c>
      <c r="H107">
        <v>1</v>
      </c>
      <c r="I107">
        <v>4</v>
      </c>
    </row>
    <row r="108" spans="1:9" x14ac:dyDescent="0.3">
      <c r="A108" t="s">
        <v>22</v>
      </c>
      <c r="B108" t="s">
        <v>69</v>
      </c>
      <c r="C108" s="13">
        <v>44743</v>
      </c>
      <c r="D108" s="13">
        <v>44652</v>
      </c>
      <c r="E108">
        <v>599</v>
      </c>
      <c r="F108">
        <v>0</v>
      </c>
      <c r="G108">
        <v>0</v>
      </c>
      <c r="H108">
        <v>2</v>
      </c>
      <c r="I108">
        <v>1</v>
      </c>
    </row>
    <row r="109" spans="1:9" x14ac:dyDescent="0.3">
      <c r="A109" t="s">
        <v>22</v>
      </c>
      <c r="B109" t="s">
        <v>69</v>
      </c>
      <c r="C109" s="13">
        <v>44835</v>
      </c>
      <c r="D109" s="13">
        <v>44652</v>
      </c>
      <c r="E109">
        <v>605</v>
      </c>
      <c r="F109">
        <v>0</v>
      </c>
      <c r="G109">
        <v>0</v>
      </c>
      <c r="H109">
        <v>2</v>
      </c>
      <c r="I109">
        <v>1</v>
      </c>
    </row>
    <row r="110" spans="1:9" x14ac:dyDescent="0.3">
      <c r="A110" t="s">
        <v>22</v>
      </c>
      <c r="B110" t="s">
        <v>69</v>
      </c>
      <c r="C110" s="13">
        <v>44835</v>
      </c>
      <c r="D110" s="13">
        <v>44743</v>
      </c>
      <c r="E110">
        <v>601</v>
      </c>
      <c r="F110">
        <v>0</v>
      </c>
      <c r="G110">
        <v>0</v>
      </c>
      <c r="H110">
        <v>3</v>
      </c>
      <c r="I110">
        <v>0</v>
      </c>
    </row>
    <row r="111" spans="1:9" x14ac:dyDescent="0.3">
      <c r="A111" t="s">
        <v>22</v>
      </c>
      <c r="B111" t="s">
        <v>69</v>
      </c>
      <c r="C111" s="13">
        <v>44927</v>
      </c>
      <c r="D111" s="13">
        <v>44652</v>
      </c>
      <c r="E111">
        <v>609</v>
      </c>
      <c r="F111">
        <v>0</v>
      </c>
      <c r="G111">
        <v>0</v>
      </c>
      <c r="H111">
        <v>2</v>
      </c>
      <c r="I111">
        <v>1</v>
      </c>
    </row>
    <row r="112" spans="1:9" x14ac:dyDescent="0.3">
      <c r="A112" t="s">
        <v>22</v>
      </c>
      <c r="B112" t="s">
        <v>69</v>
      </c>
      <c r="C112" s="13">
        <v>44927</v>
      </c>
      <c r="D112" s="13">
        <v>44743</v>
      </c>
      <c r="E112">
        <v>605</v>
      </c>
      <c r="F112">
        <v>0</v>
      </c>
      <c r="G112">
        <v>0</v>
      </c>
      <c r="H112">
        <v>3</v>
      </c>
      <c r="I112">
        <v>0</v>
      </c>
    </row>
    <row r="113" spans="1:12" x14ac:dyDescent="0.3">
      <c r="A113" t="s">
        <v>22</v>
      </c>
      <c r="B113" t="s">
        <v>69</v>
      </c>
      <c r="C113" s="13">
        <v>44927</v>
      </c>
      <c r="D113" s="13">
        <v>44835</v>
      </c>
      <c r="E113">
        <v>586</v>
      </c>
      <c r="F113">
        <v>0</v>
      </c>
      <c r="G113">
        <v>0</v>
      </c>
      <c r="H113">
        <v>0</v>
      </c>
      <c r="I113">
        <v>1</v>
      </c>
    </row>
    <row r="114" spans="1:12" x14ac:dyDescent="0.3">
      <c r="A114" t="s">
        <v>22</v>
      </c>
      <c r="B114" t="s">
        <v>69</v>
      </c>
      <c r="C114" s="13">
        <v>45017</v>
      </c>
      <c r="D114" s="13">
        <v>44652</v>
      </c>
      <c r="E114">
        <v>612</v>
      </c>
      <c r="F114">
        <v>0</v>
      </c>
      <c r="G114">
        <v>0</v>
      </c>
      <c r="H114">
        <v>2</v>
      </c>
      <c r="I114">
        <v>0</v>
      </c>
    </row>
    <row r="115" spans="1:12" x14ac:dyDescent="0.3">
      <c r="A115" t="s">
        <v>22</v>
      </c>
      <c r="B115" t="s">
        <v>69</v>
      </c>
      <c r="C115" s="13">
        <v>45017</v>
      </c>
      <c r="D115" s="13">
        <v>44743</v>
      </c>
      <c r="E115">
        <v>610</v>
      </c>
      <c r="F115">
        <v>0</v>
      </c>
      <c r="G115">
        <v>0</v>
      </c>
      <c r="H115">
        <v>3</v>
      </c>
      <c r="I115">
        <v>0</v>
      </c>
    </row>
    <row r="116" spans="1:12" x14ac:dyDescent="0.3">
      <c r="A116" t="s">
        <v>22</v>
      </c>
      <c r="B116" t="s">
        <v>69</v>
      </c>
      <c r="C116" s="13">
        <v>45017</v>
      </c>
      <c r="D116" s="13">
        <v>44835</v>
      </c>
      <c r="E116">
        <v>590</v>
      </c>
      <c r="F116">
        <v>0</v>
      </c>
      <c r="G116">
        <v>0</v>
      </c>
      <c r="H116">
        <v>0</v>
      </c>
      <c r="I116">
        <v>0</v>
      </c>
    </row>
    <row r="117" spans="1:12" x14ac:dyDescent="0.3">
      <c r="A117" t="s">
        <v>22</v>
      </c>
      <c r="B117" t="s">
        <v>69</v>
      </c>
      <c r="C117" s="13">
        <v>45017</v>
      </c>
      <c r="D117" s="13">
        <v>44927</v>
      </c>
      <c r="E117">
        <v>641</v>
      </c>
      <c r="F117">
        <v>0</v>
      </c>
      <c r="G117">
        <v>2</v>
      </c>
      <c r="H117">
        <v>0</v>
      </c>
      <c r="I117">
        <v>1</v>
      </c>
    </row>
    <row r="118" spans="1:12" x14ac:dyDescent="0.3">
      <c r="A118" t="s">
        <v>18</v>
      </c>
      <c r="B118" t="s">
        <v>69</v>
      </c>
      <c r="C118" s="13">
        <v>44743</v>
      </c>
      <c r="D118" s="13">
        <v>44652</v>
      </c>
      <c r="E118">
        <v>256</v>
      </c>
      <c r="F118">
        <v>0</v>
      </c>
      <c r="G118">
        <v>0</v>
      </c>
      <c r="H118">
        <v>5</v>
      </c>
      <c r="I118">
        <v>0</v>
      </c>
    </row>
    <row r="119" spans="1:12" x14ac:dyDescent="0.3">
      <c r="A119" t="s">
        <v>18</v>
      </c>
      <c r="B119" t="s">
        <v>69</v>
      </c>
      <c r="C119" s="13">
        <v>44835</v>
      </c>
      <c r="D119" s="13">
        <v>44652</v>
      </c>
      <c r="E119">
        <v>256</v>
      </c>
      <c r="F119">
        <v>0</v>
      </c>
      <c r="G119">
        <v>0</v>
      </c>
      <c r="H119">
        <v>5</v>
      </c>
      <c r="I119">
        <v>0</v>
      </c>
    </row>
    <row r="120" spans="1:12" x14ac:dyDescent="0.3">
      <c r="A120" t="s">
        <v>18</v>
      </c>
      <c r="B120" t="s">
        <v>69</v>
      </c>
      <c r="C120" s="13">
        <v>44835</v>
      </c>
      <c r="D120" s="13">
        <v>44743</v>
      </c>
      <c r="E120">
        <v>268</v>
      </c>
      <c r="F120">
        <v>0</v>
      </c>
      <c r="G120">
        <v>0</v>
      </c>
      <c r="H120">
        <v>1</v>
      </c>
      <c r="I120">
        <v>3</v>
      </c>
    </row>
    <row r="121" spans="1:12" x14ac:dyDescent="0.3">
      <c r="A121" t="s">
        <v>18</v>
      </c>
      <c r="B121" t="s">
        <v>69</v>
      </c>
      <c r="C121" s="13">
        <v>44927</v>
      </c>
      <c r="D121" s="13">
        <v>44652</v>
      </c>
      <c r="E121">
        <v>257</v>
      </c>
      <c r="F121">
        <v>0</v>
      </c>
      <c r="G121">
        <v>0</v>
      </c>
      <c r="H121">
        <v>5</v>
      </c>
      <c r="I121">
        <v>0</v>
      </c>
    </row>
    <row r="122" spans="1:12" x14ac:dyDescent="0.3">
      <c r="A122" t="s">
        <v>18</v>
      </c>
      <c r="B122" t="s">
        <v>69</v>
      </c>
      <c r="C122" s="13">
        <v>44927</v>
      </c>
      <c r="D122" s="13">
        <v>44743</v>
      </c>
      <c r="E122">
        <v>268</v>
      </c>
      <c r="F122">
        <v>0</v>
      </c>
      <c r="G122">
        <v>0</v>
      </c>
      <c r="H122">
        <v>1</v>
      </c>
      <c r="I122">
        <v>3</v>
      </c>
    </row>
    <row r="123" spans="1:12" x14ac:dyDescent="0.3">
      <c r="A123" t="s">
        <v>18</v>
      </c>
      <c r="B123" t="s">
        <v>69</v>
      </c>
      <c r="C123" s="13">
        <v>44927</v>
      </c>
      <c r="D123" s="13">
        <v>44835</v>
      </c>
      <c r="E123">
        <v>300</v>
      </c>
      <c r="F123">
        <v>0</v>
      </c>
      <c r="G123">
        <v>0</v>
      </c>
      <c r="H123">
        <v>6</v>
      </c>
      <c r="I123">
        <v>5</v>
      </c>
    </row>
    <row r="124" spans="1:12" x14ac:dyDescent="0.3">
      <c r="A124" t="s">
        <v>18</v>
      </c>
      <c r="B124" t="s">
        <v>69</v>
      </c>
      <c r="C124" s="13">
        <v>45017</v>
      </c>
      <c r="D124" s="13">
        <v>44652</v>
      </c>
      <c r="E124">
        <v>262</v>
      </c>
      <c r="F124">
        <v>0</v>
      </c>
      <c r="G124">
        <v>0</v>
      </c>
      <c r="H124">
        <v>5</v>
      </c>
      <c r="I124">
        <v>0</v>
      </c>
    </row>
    <row r="125" spans="1:12" x14ac:dyDescent="0.3">
      <c r="A125" t="s">
        <v>18</v>
      </c>
      <c r="B125" t="s">
        <v>69</v>
      </c>
      <c r="C125" s="13">
        <v>45017</v>
      </c>
      <c r="D125" s="13">
        <v>44743</v>
      </c>
      <c r="E125">
        <v>268</v>
      </c>
      <c r="F125">
        <v>0</v>
      </c>
      <c r="G125">
        <v>0</v>
      </c>
      <c r="H125">
        <v>1</v>
      </c>
      <c r="I125">
        <v>2</v>
      </c>
      <c r="K125" t="s">
        <v>208</v>
      </c>
      <c r="L125" t="e">
        <f>Phleb_data[[#This Row],[BLD]]-#REF!</f>
        <v>#REF!</v>
      </c>
    </row>
    <row r="126" spans="1:12" x14ac:dyDescent="0.3">
      <c r="A126" t="s">
        <v>18</v>
      </c>
      <c r="B126" t="s">
        <v>69</v>
      </c>
      <c r="C126" s="13">
        <v>45017</v>
      </c>
      <c r="D126" s="13">
        <v>44835</v>
      </c>
      <c r="E126">
        <v>300</v>
      </c>
      <c r="F126">
        <v>0</v>
      </c>
      <c r="G126">
        <v>0</v>
      </c>
      <c r="H126">
        <v>6</v>
      </c>
      <c r="I126">
        <v>5</v>
      </c>
      <c r="K126" t="s">
        <v>209</v>
      </c>
      <c r="L126" t="e">
        <f>#REF!-Phleb_data[[#This Row],[BLD]]</f>
        <v>#REF!</v>
      </c>
    </row>
    <row r="127" spans="1:12" x14ac:dyDescent="0.3">
      <c r="A127" t="s">
        <v>18</v>
      </c>
      <c r="B127" t="s">
        <v>69</v>
      </c>
      <c r="C127" s="13">
        <v>45017</v>
      </c>
      <c r="D127" s="13">
        <v>44927</v>
      </c>
      <c r="E127">
        <v>399</v>
      </c>
      <c r="F127">
        <v>0</v>
      </c>
      <c r="G127">
        <v>0</v>
      </c>
      <c r="H127">
        <v>2</v>
      </c>
      <c r="I127">
        <v>6</v>
      </c>
    </row>
    <row r="128" spans="1:12" x14ac:dyDescent="0.3">
      <c r="A128" t="s">
        <v>12</v>
      </c>
      <c r="B128" t="s">
        <v>69</v>
      </c>
      <c r="C128" s="13">
        <v>44743</v>
      </c>
      <c r="D128" s="13">
        <v>44652</v>
      </c>
      <c r="E128">
        <v>374</v>
      </c>
      <c r="F128">
        <v>0</v>
      </c>
      <c r="G128">
        <v>19</v>
      </c>
      <c r="H128">
        <v>1</v>
      </c>
      <c r="I128">
        <v>0</v>
      </c>
    </row>
    <row r="129" spans="1:9" x14ac:dyDescent="0.3">
      <c r="A129" t="s">
        <v>12</v>
      </c>
      <c r="B129" t="s">
        <v>69</v>
      </c>
      <c r="C129" s="13">
        <v>44835</v>
      </c>
      <c r="D129" s="13">
        <v>44652</v>
      </c>
      <c r="E129">
        <v>374</v>
      </c>
      <c r="F129">
        <v>0</v>
      </c>
      <c r="G129">
        <v>19</v>
      </c>
      <c r="H129">
        <v>1</v>
      </c>
      <c r="I129">
        <v>0</v>
      </c>
    </row>
    <row r="130" spans="1:9" x14ac:dyDescent="0.3">
      <c r="A130" t="s">
        <v>12</v>
      </c>
      <c r="B130" t="s">
        <v>69</v>
      </c>
      <c r="C130" s="13">
        <v>44835</v>
      </c>
      <c r="D130" s="13">
        <v>44743</v>
      </c>
      <c r="E130">
        <v>347</v>
      </c>
      <c r="F130">
        <v>0</v>
      </c>
      <c r="G130">
        <v>8</v>
      </c>
      <c r="H130">
        <v>0</v>
      </c>
      <c r="I130">
        <v>0</v>
      </c>
    </row>
    <row r="131" spans="1:9" x14ac:dyDescent="0.3">
      <c r="A131" t="s">
        <v>12</v>
      </c>
      <c r="B131" t="s">
        <v>69</v>
      </c>
      <c r="C131" s="13">
        <v>44927</v>
      </c>
      <c r="D131" s="13">
        <v>44652</v>
      </c>
      <c r="E131">
        <v>375</v>
      </c>
      <c r="F131">
        <v>0</v>
      </c>
      <c r="G131">
        <v>19</v>
      </c>
      <c r="H131">
        <v>1</v>
      </c>
      <c r="I131">
        <v>0</v>
      </c>
    </row>
    <row r="132" spans="1:9" x14ac:dyDescent="0.3">
      <c r="A132" t="s">
        <v>12</v>
      </c>
      <c r="B132" t="s">
        <v>69</v>
      </c>
      <c r="C132" s="13">
        <v>44927</v>
      </c>
      <c r="D132" s="13">
        <v>44743</v>
      </c>
      <c r="E132">
        <v>347</v>
      </c>
      <c r="F132">
        <v>0</v>
      </c>
      <c r="G132">
        <v>8</v>
      </c>
      <c r="H132">
        <v>0</v>
      </c>
      <c r="I132">
        <v>0</v>
      </c>
    </row>
    <row r="133" spans="1:9" x14ac:dyDescent="0.3">
      <c r="A133" t="s">
        <v>12</v>
      </c>
      <c r="B133" t="s">
        <v>69</v>
      </c>
      <c r="C133" s="13">
        <v>44927</v>
      </c>
      <c r="D133" s="13">
        <v>44835</v>
      </c>
      <c r="E133">
        <v>340</v>
      </c>
      <c r="F133">
        <v>0</v>
      </c>
      <c r="G133">
        <v>17</v>
      </c>
      <c r="H133">
        <v>3</v>
      </c>
      <c r="I133">
        <v>0</v>
      </c>
    </row>
    <row r="134" spans="1:9" x14ac:dyDescent="0.3">
      <c r="A134" t="s">
        <v>12</v>
      </c>
      <c r="B134" t="s">
        <v>69</v>
      </c>
      <c r="C134" s="13">
        <v>45017</v>
      </c>
      <c r="D134" s="13">
        <v>44652</v>
      </c>
      <c r="E134">
        <v>377</v>
      </c>
      <c r="F134">
        <v>0</v>
      </c>
      <c r="G134">
        <v>19</v>
      </c>
      <c r="H134">
        <v>1</v>
      </c>
      <c r="I134">
        <v>0</v>
      </c>
    </row>
    <row r="135" spans="1:9" x14ac:dyDescent="0.3">
      <c r="A135" t="s">
        <v>12</v>
      </c>
      <c r="B135" t="s">
        <v>69</v>
      </c>
      <c r="C135" s="13">
        <v>45017</v>
      </c>
      <c r="D135" s="13">
        <v>44743</v>
      </c>
      <c r="E135">
        <v>349</v>
      </c>
      <c r="F135">
        <v>0</v>
      </c>
      <c r="G135">
        <v>8</v>
      </c>
      <c r="H135">
        <v>0</v>
      </c>
      <c r="I135">
        <v>0</v>
      </c>
    </row>
    <row r="136" spans="1:9" x14ac:dyDescent="0.3">
      <c r="A136" t="s">
        <v>12</v>
      </c>
      <c r="B136" t="s">
        <v>69</v>
      </c>
      <c r="C136" s="13">
        <v>45017</v>
      </c>
      <c r="D136" s="13">
        <v>44835</v>
      </c>
      <c r="E136">
        <v>340</v>
      </c>
      <c r="F136">
        <v>0</v>
      </c>
      <c r="G136">
        <v>17</v>
      </c>
      <c r="H136">
        <v>3</v>
      </c>
      <c r="I136">
        <v>0</v>
      </c>
    </row>
    <row r="137" spans="1:9" x14ac:dyDescent="0.3">
      <c r="A137" t="s">
        <v>12</v>
      </c>
      <c r="B137" t="s">
        <v>69</v>
      </c>
      <c r="C137" s="13">
        <v>45017</v>
      </c>
      <c r="D137" s="13">
        <v>44927</v>
      </c>
      <c r="E137">
        <v>266</v>
      </c>
      <c r="F137">
        <v>0</v>
      </c>
      <c r="G137">
        <v>5</v>
      </c>
      <c r="H137">
        <v>0</v>
      </c>
      <c r="I137">
        <v>0</v>
      </c>
    </row>
    <row r="138" spans="1:9" x14ac:dyDescent="0.3">
      <c r="A138" t="s">
        <v>26</v>
      </c>
      <c r="B138" t="s">
        <v>69</v>
      </c>
      <c r="C138" s="13">
        <v>44743</v>
      </c>
      <c r="D138" s="13">
        <v>44652</v>
      </c>
      <c r="E138">
        <v>455</v>
      </c>
      <c r="F138">
        <v>0</v>
      </c>
      <c r="G138">
        <v>57</v>
      </c>
      <c r="H138">
        <v>10</v>
      </c>
      <c r="I138">
        <v>1</v>
      </c>
    </row>
    <row r="139" spans="1:9" x14ac:dyDescent="0.3">
      <c r="A139" t="s">
        <v>26</v>
      </c>
      <c r="B139" t="s">
        <v>69</v>
      </c>
      <c r="C139" s="13">
        <v>44835</v>
      </c>
      <c r="D139" s="13">
        <v>44652</v>
      </c>
      <c r="E139">
        <v>456</v>
      </c>
      <c r="F139">
        <v>0</v>
      </c>
      <c r="G139">
        <v>57</v>
      </c>
      <c r="H139">
        <v>10</v>
      </c>
      <c r="I139">
        <v>1</v>
      </c>
    </row>
    <row r="140" spans="1:9" x14ac:dyDescent="0.3">
      <c r="A140" t="s">
        <v>26</v>
      </c>
      <c r="B140" t="s">
        <v>69</v>
      </c>
      <c r="C140" s="13">
        <v>44835</v>
      </c>
      <c r="D140" s="13">
        <v>44743</v>
      </c>
      <c r="E140">
        <v>614</v>
      </c>
      <c r="F140">
        <v>0</v>
      </c>
      <c r="G140">
        <v>1</v>
      </c>
      <c r="H140">
        <v>14</v>
      </c>
      <c r="I140">
        <v>1</v>
      </c>
    </row>
    <row r="141" spans="1:9" x14ac:dyDescent="0.3">
      <c r="A141" t="s">
        <v>26</v>
      </c>
      <c r="B141" t="s">
        <v>69</v>
      </c>
      <c r="C141" s="13">
        <v>44927</v>
      </c>
      <c r="D141" s="13">
        <v>44652</v>
      </c>
      <c r="E141">
        <v>456</v>
      </c>
      <c r="F141">
        <v>0</v>
      </c>
      <c r="G141">
        <v>57</v>
      </c>
      <c r="H141">
        <v>10</v>
      </c>
      <c r="I141">
        <v>1</v>
      </c>
    </row>
    <row r="142" spans="1:9" x14ac:dyDescent="0.3">
      <c r="A142" t="s">
        <v>26</v>
      </c>
      <c r="B142" t="s">
        <v>69</v>
      </c>
      <c r="C142" s="13">
        <v>44927</v>
      </c>
      <c r="D142" s="13">
        <v>44743</v>
      </c>
      <c r="E142">
        <v>615</v>
      </c>
      <c r="F142">
        <v>0</v>
      </c>
      <c r="G142">
        <v>1</v>
      </c>
      <c r="H142">
        <v>14</v>
      </c>
      <c r="I142">
        <v>1</v>
      </c>
    </row>
    <row r="143" spans="1:9" x14ac:dyDescent="0.3">
      <c r="A143" t="s">
        <v>26</v>
      </c>
      <c r="B143" t="s">
        <v>69</v>
      </c>
      <c r="C143" s="13">
        <v>44927</v>
      </c>
      <c r="D143" s="13">
        <v>44835</v>
      </c>
      <c r="E143">
        <v>564</v>
      </c>
      <c r="F143">
        <v>0</v>
      </c>
      <c r="G143">
        <v>5</v>
      </c>
      <c r="H143">
        <v>1</v>
      </c>
      <c r="I143">
        <v>1</v>
      </c>
    </row>
    <row r="144" spans="1:9" x14ac:dyDescent="0.3">
      <c r="A144" t="s">
        <v>26</v>
      </c>
      <c r="B144" t="s">
        <v>69</v>
      </c>
      <c r="C144" s="13">
        <v>45017</v>
      </c>
      <c r="D144" s="13">
        <v>44652</v>
      </c>
      <c r="E144">
        <v>459</v>
      </c>
      <c r="F144">
        <v>0</v>
      </c>
      <c r="G144">
        <v>57</v>
      </c>
      <c r="H144">
        <v>10</v>
      </c>
      <c r="I144">
        <v>1</v>
      </c>
    </row>
    <row r="145" spans="1:9" x14ac:dyDescent="0.3">
      <c r="A145" t="s">
        <v>26</v>
      </c>
      <c r="B145" t="s">
        <v>69</v>
      </c>
      <c r="C145" s="13">
        <v>45017</v>
      </c>
      <c r="D145" s="13">
        <v>44743</v>
      </c>
      <c r="E145">
        <v>621</v>
      </c>
      <c r="F145">
        <v>0</v>
      </c>
      <c r="G145">
        <v>1</v>
      </c>
      <c r="H145">
        <v>14</v>
      </c>
      <c r="I145">
        <v>1</v>
      </c>
    </row>
    <row r="146" spans="1:9" x14ac:dyDescent="0.3">
      <c r="A146" t="s">
        <v>26</v>
      </c>
      <c r="B146" t="s">
        <v>69</v>
      </c>
      <c r="C146" s="13">
        <v>45017</v>
      </c>
      <c r="D146" s="13">
        <v>44835</v>
      </c>
      <c r="E146">
        <v>569</v>
      </c>
      <c r="F146">
        <v>0</v>
      </c>
      <c r="G146">
        <v>5</v>
      </c>
      <c r="H146">
        <v>1</v>
      </c>
      <c r="I146">
        <v>1</v>
      </c>
    </row>
    <row r="147" spans="1:9" x14ac:dyDescent="0.3">
      <c r="A147" t="s">
        <v>26</v>
      </c>
      <c r="B147" t="s">
        <v>69</v>
      </c>
      <c r="C147" s="13">
        <v>45017</v>
      </c>
      <c r="D147" s="13">
        <v>44927</v>
      </c>
      <c r="E147">
        <v>678</v>
      </c>
      <c r="F147">
        <v>0</v>
      </c>
      <c r="G147">
        <v>7</v>
      </c>
      <c r="H147">
        <v>1</v>
      </c>
      <c r="I147">
        <v>2</v>
      </c>
    </row>
    <row r="148" spans="1:9" x14ac:dyDescent="0.3">
      <c r="A148" t="s">
        <v>52</v>
      </c>
      <c r="B148" t="s">
        <v>69</v>
      </c>
      <c r="C148" s="13">
        <v>44743</v>
      </c>
      <c r="D148" s="13">
        <v>44652</v>
      </c>
      <c r="E148">
        <v>1348</v>
      </c>
      <c r="F148">
        <v>0</v>
      </c>
      <c r="G148">
        <v>5</v>
      </c>
      <c r="H148">
        <v>12</v>
      </c>
      <c r="I148">
        <v>2</v>
      </c>
    </row>
    <row r="149" spans="1:9" x14ac:dyDescent="0.3">
      <c r="A149" t="s">
        <v>52</v>
      </c>
      <c r="B149" t="s">
        <v>69</v>
      </c>
      <c r="C149" s="13">
        <v>44835</v>
      </c>
      <c r="D149" s="13">
        <v>44652</v>
      </c>
      <c r="E149">
        <v>1364</v>
      </c>
      <c r="F149">
        <v>0</v>
      </c>
      <c r="G149">
        <v>5</v>
      </c>
      <c r="H149">
        <v>12</v>
      </c>
      <c r="I149">
        <v>2</v>
      </c>
    </row>
    <row r="150" spans="1:9" x14ac:dyDescent="0.3">
      <c r="A150" t="s">
        <v>52</v>
      </c>
      <c r="B150" t="s">
        <v>69</v>
      </c>
      <c r="C150" s="13">
        <v>44835</v>
      </c>
      <c r="D150" s="13">
        <v>44743</v>
      </c>
      <c r="E150">
        <v>1509</v>
      </c>
      <c r="F150">
        <v>0</v>
      </c>
      <c r="G150">
        <v>14</v>
      </c>
      <c r="H150">
        <v>11</v>
      </c>
      <c r="I150">
        <v>5</v>
      </c>
    </row>
    <row r="151" spans="1:9" x14ac:dyDescent="0.3">
      <c r="A151" t="s">
        <v>52</v>
      </c>
      <c r="B151" t="s">
        <v>69</v>
      </c>
      <c r="C151" s="13">
        <v>44927</v>
      </c>
      <c r="D151" s="13">
        <v>44652</v>
      </c>
      <c r="E151">
        <v>1377</v>
      </c>
      <c r="F151">
        <v>0</v>
      </c>
      <c r="G151">
        <v>5</v>
      </c>
      <c r="H151">
        <v>12</v>
      </c>
      <c r="I151">
        <v>0</v>
      </c>
    </row>
    <row r="152" spans="1:9" x14ac:dyDescent="0.3">
      <c r="A152" t="s">
        <v>52</v>
      </c>
      <c r="B152" t="s">
        <v>69</v>
      </c>
      <c r="C152" s="13">
        <v>44927</v>
      </c>
      <c r="D152" s="13">
        <v>44743</v>
      </c>
      <c r="E152">
        <v>1518</v>
      </c>
      <c r="F152">
        <v>0</v>
      </c>
      <c r="G152">
        <v>14</v>
      </c>
      <c r="H152">
        <v>11</v>
      </c>
      <c r="I152">
        <v>3</v>
      </c>
    </row>
    <row r="153" spans="1:9" x14ac:dyDescent="0.3">
      <c r="A153" t="s">
        <v>52</v>
      </c>
      <c r="B153" t="s">
        <v>69</v>
      </c>
      <c r="C153" s="13">
        <v>44927</v>
      </c>
      <c r="D153" s="13">
        <v>44835</v>
      </c>
      <c r="E153">
        <v>1420</v>
      </c>
      <c r="F153">
        <v>0</v>
      </c>
      <c r="G153">
        <v>23</v>
      </c>
      <c r="H153">
        <v>4</v>
      </c>
      <c r="I153">
        <v>3</v>
      </c>
    </row>
    <row r="154" spans="1:9" x14ac:dyDescent="0.3">
      <c r="A154" t="s">
        <v>52</v>
      </c>
      <c r="B154" t="s">
        <v>69</v>
      </c>
      <c r="C154" s="13">
        <v>45017</v>
      </c>
      <c r="D154" s="13">
        <v>44652</v>
      </c>
      <c r="E154">
        <v>1387</v>
      </c>
      <c r="F154">
        <v>0</v>
      </c>
      <c r="G154">
        <v>5</v>
      </c>
      <c r="H154">
        <v>12</v>
      </c>
      <c r="I154">
        <v>0</v>
      </c>
    </row>
    <row r="155" spans="1:9" x14ac:dyDescent="0.3">
      <c r="A155" t="s">
        <v>52</v>
      </c>
      <c r="B155" t="s">
        <v>69</v>
      </c>
      <c r="C155" s="13">
        <v>45017</v>
      </c>
      <c r="D155" s="13">
        <v>44743</v>
      </c>
      <c r="E155">
        <v>1529</v>
      </c>
      <c r="F155">
        <v>0</v>
      </c>
      <c r="G155">
        <v>14</v>
      </c>
      <c r="H155">
        <v>11</v>
      </c>
      <c r="I155">
        <v>3</v>
      </c>
    </row>
    <row r="156" spans="1:9" x14ac:dyDescent="0.3">
      <c r="A156" t="s">
        <v>52</v>
      </c>
      <c r="B156" t="s">
        <v>69</v>
      </c>
      <c r="C156" s="13">
        <v>45017</v>
      </c>
      <c r="D156" s="13">
        <v>44835</v>
      </c>
      <c r="E156">
        <v>1447</v>
      </c>
      <c r="F156">
        <v>0</v>
      </c>
      <c r="G156">
        <v>23</v>
      </c>
      <c r="H156">
        <v>4</v>
      </c>
      <c r="I156">
        <v>3</v>
      </c>
    </row>
    <row r="157" spans="1:9" x14ac:dyDescent="0.3">
      <c r="A157" t="s">
        <v>52</v>
      </c>
      <c r="B157" t="s">
        <v>69</v>
      </c>
      <c r="C157" s="13">
        <v>45017</v>
      </c>
      <c r="D157" s="13">
        <v>44927</v>
      </c>
      <c r="E157">
        <v>1441</v>
      </c>
      <c r="F157">
        <v>0</v>
      </c>
      <c r="G157">
        <v>14</v>
      </c>
      <c r="H157">
        <v>3</v>
      </c>
      <c r="I157">
        <v>1</v>
      </c>
    </row>
    <row r="158" spans="1:9" x14ac:dyDescent="0.3">
      <c r="A158" t="s">
        <v>28</v>
      </c>
      <c r="B158" t="s">
        <v>69</v>
      </c>
      <c r="C158" s="13">
        <v>44743</v>
      </c>
      <c r="D158" s="13">
        <v>44652</v>
      </c>
      <c r="E158">
        <v>900</v>
      </c>
      <c r="F158">
        <v>0</v>
      </c>
      <c r="G158">
        <v>0</v>
      </c>
      <c r="H158">
        <v>2</v>
      </c>
      <c r="I158">
        <v>0</v>
      </c>
    </row>
    <row r="159" spans="1:9" x14ac:dyDescent="0.3">
      <c r="A159" t="s">
        <v>28</v>
      </c>
      <c r="B159" t="s">
        <v>69</v>
      </c>
      <c r="C159" s="13">
        <v>44835</v>
      </c>
      <c r="D159" s="13">
        <v>44652</v>
      </c>
      <c r="E159">
        <v>904</v>
      </c>
      <c r="F159">
        <v>0</v>
      </c>
      <c r="G159">
        <v>0</v>
      </c>
      <c r="H159">
        <v>2</v>
      </c>
      <c r="I159">
        <v>0</v>
      </c>
    </row>
    <row r="160" spans="1:9" x14ac:dyDescent="0.3">
      <c r="A160" t="s">
        <v>28</v>
      </c>
      <c r="B160" t="s">
        <v>69</v>
      </c>
      <c r="C160" s="13">
        <v>44835</v>
      </c>
      <c r="D160" s="13">
        <v>44743</v>
      </c>
      <c r="E160">
        <v>857</v>
      </c>
      <c r="F160">
        <v>0</v>
      </c>
      <c r="G160">
        <v>0</v>
      </c>
      <c r="H160">
        <v>1</v>
      </c>
      <c r="I160">
        <v>1</v>
      </c>
    </row>
    <row r="161" spans="1:9" x14ac:dyDescent="0.3">
      <c r="A161" t="s">
        <v>28</v>
      </c>
      <c r="B161" t="s">
        <v>69</v>
      </c>
      <c r="C161" s="13">
        <v>44927</v>
      </c>
      <c r="D161" s="13">
        <v>44652</v>
      </c>
      <c r="E161">
        <v>907</v>
      </c>
      <c r="F161">
        <v>0</v>
      </c>
      <c r="G161">
        <v>0</v>
      </c>
      <c r="H161">
        <v>3</v>
      </c>
      <c r="I161">
        <v>0</v>
      </c>
    </row>
    <row r="162" spans="1:9" x14ac:dyDescent="0.3">
      <c r="A162" t="s">
        <v>28</v>
      </c>
      <c r="B162" t="s">
        <v>69</v>
      </c>
      <c r="C162" s="13">
        <v>44927</v>
      </c>
      <c r="D162" s="13">
        <v>44743</v>
      </c>
      <c r="E162">
        <v>859</v>
      </c>
      <c r="F162">
        <v>0</v>
      </c>
      <c r="G162">
        <v>0</v>
      </c>
      <c r="H162">
        <v>1</v>
      </c>
      <c r="I162">
        <v>1</v>
      </c>
    </row>
    <row r="163" spans="1:9" x14ac:dyDescent="0.3">
      <c r="A163" t="s">
        <v>28</v>
      </c>
      <c r="B163" t="s">
        <v>69</v>
      </c>
      <c r="C163" s="13">
        <v>44927</v>
      </c>
      <c r="D163" s="13">
        <v>44835</v>
      </c>
      <c r="E163">
        <v>837</v>
      </c>
      <c r="F163">
        <v>0</v>
      </c>
      <c r="G163">
        <v>0</v>
      </c>
      <c r="H163">
        <v>4</v>
      </c>
      <c r="I163">
        <v>2</v>
      </c>
    </row>
    <row r="164" spans="1:9" x14ac:dyDescent="0.3">
      <c r="A164" t="s">
        <v>28</v>
      </c>
      <c r="B164" t="s">
        <v>69</v>
      </c>
      <c r="C164" s="13">
        <v>45017</v>
      </c>
      <c r="D164" s="13">
        <v>44652</v>
      </c>
      <c r="E164">
        <v>921</v>
      </c>
      <c r="F164">
        <v>0</v>
      </c>
      <c r="G164">
        <v>0</v>
      </c>
      <c r="H164">
        <v>3</v>
      </c>
      <c r="I164">
        <v>0</v>
      </c>
    </row>
    <row r="165" spans="1:9" x14ac:dyDescent="0.3">
      <c r="A165" t="s">
        <v>28</v>
      </c>
      <c r="B165" t="s">
        <v>69</v>
      </c>
      <c r="C165" s="13">
        <v>45017</v>
      </c>
      <c r="D165" s="13">
        <v>44743</v>
      </c>
      <c r="E165">
        <v>859</v>
      </c>
      <c r="F165">
        <v>0</v>
      </c>
      <c r="G165">
        <v>0</v>
      </c>
      <c r="H165">
        <v>1</v>
      </c>
      <c r="I165">
        <v>1</v>
      </c>
    </row>
    <row r="166" spans="1:9" x14ac:dyDescent="0.3">
      <c r="A166" t="s">
        <v>28</v>
      </c>
      <c r="B166" t="s">
        <v>69</v>
      </c>
      <c r="C166" s="13">
        <v>45017</v>
      </c>
      <c r="D166" s="13">
        <v>44835</v>
      </c>
      <c r="E166">
        <v>841</v>
      </c>
      <c r="F166">
        <v>0</v>
      </c>
      <c r="G166">
        <v>0</v>
      </c>
      <c r="H166">
        <v>5</v>
      </c>
      <c r="I166">
        <v>1</v>
      </c>
    </row>
    <row r="167" spans="1:9" x14ac:dyDescent="0.3">
      <c r="A167" t="s">
        <v>28</v>
      </c>
      <c r="B167" t="s">
        <v>69</v>
      </c>
      <c r="C167" s="13">
        <v>45017</v>
      </c>
      <c r="D167" s="13">
        <v>44927</v>
      </c>
      <c r="E167">
        <v>1236</v>
      </c>
      <c r="F167">
        <v>0</v>
      </c>
      <c r="G167">
        <v>0</v>
      </c>
      <c r="H167">
        <v>4</v>
      </c>
      <c r="I167">
        <v>0</v>
      </c>
    </row>
    <row r="168" spans="1:9" x14ac:dyDescent="0.3">
      <c r="A168" t="s">
        <v>23</v>
      </c>
      <c r="B168" t="s">
        <v>69</v>
      </c>
      <c r="C168" s="13">
        <v>44743</v>
      </c>
      <c r="D168" s="13">
        <v>44652</v>
      </c>
      <c r="E168">
        <v>719</v>
      </c>
      <c r="F168">
        <v>0</v>
      </c>
      <c r="G168">
        <v>0</v>
      </c>
      <c r="H168">
        <v>4</v>
      </c>
      <c r="I168">
        <v>2</v>
      </c>
    </row>
    <row r="169" spans="1:9" x14ac:dyDescent="0.3">
      <c r="A169" t="s">
        <v>23</v>
      </c>
      <c r="B169" t="s">
        <v>69</v>
      </c>
      <c r="C169" s="13">
        <v>44835</v>
      </c>
      <c r="D169" s="13">
        <v>44652</v>
      </c>
      <c r="E169">
        <v>722</v>
      </c>
      <c r="F169">
        <v>0</v>
      </c>
      <c r="G169">
        <v>0</v>
      </c>
      <c r="H169">
        <v>4</v>
      </c>
      <c r="I169">
        <v>2</v>
      </c>
    </row>
    <row r="170" spans="1:9" x14ac:dyDescent="0.3">
      <c r="A170" t="s">
        <v>23</v>
      </c>
      <c r="B170" t="s">
        <v>69</v>
      </c>
      <c r="C170" s="13">
        <v>44835</v>
      </c>
      <c r="D170" s="13">
        <v>44743</v>
      </c>
      <c r="E170">
        <v>621</v>
      </c>
      <c r="F170">
        <v>0</v>
      </c>
      <c r="G170">
        <v>0</v>
      </c>
      <c r="H170">
        <v>0</v>
      </c>
      <c r="I170">
        <v>1</v>
      </c>
    </row>
    <row r="171" spans="1:9" x14ac:dyDescent="0.3">
      <c r="A171" t="s">
        <v>23</v>
      </c>
      <c r="B171" t="s">
        <v>69</v>
      </c>
      <c r="C171" s="13">
        <v>44927</v>
      </c>
      <c r="D171" s="13">
        <v>44652</v>
      </c>
      <c r="E171">
        <v>728</v>
      </c>
      <c r="F171">
        <v>0</v>
      </c>
      <c r="G171">
        <v>0</v>
      </c>
      <c r="H171">
        <v>4</v>
      </c>
      <c r="I171">
        <v>2</v>
      </c>
    </row>
    <row r="172" spans="1:9" x14ac:dyDescent="0.3">
      <c r="A172" t="s">
        <v>23</v>
      </c>
      <c r="B172" t="s">
        <v>69</v>
      </c>
      <c r="C172" s="13">
        <v>44927</v>
      </c>
      <c r="D172" s="13">
        <v>44743</v>
      </c>
      <c r="E172">
        <v>625</v>
      </c>
      <c r="F172">
        <v>0</v>
      </c>
      <c r="G172">
        <v>0</v>
      </c>
      <c r="H172">
        <v>0</v>
      </c>
      <c r="I172">
        <v>1</v>
      </c>
    </row>
    <row r="173" spans="1:9" x14ac:dyDescent="0.3">
      <c r="A173" t="s">
        <v>23</v>
      </c>
      <c r="B173" t="s">
        <v>69</v>
      </c>
      <c r="C173" s="13">
        <v>44927</v>
      </c>
      <c r="D173" s="13">
        <v>44835</v>
      </c>
      <c r="E173">
        <v>701</v>
      </c>
      <c r="F173">
        <v>0</v>
      </c>
      <c r="G173">
        <v>0</v>
      </c>
      <c r="H173">
        <v>0</v>
      </c>
      <c r="I173">
        <v>3</v>
      </c>
    </row>
    <row r="174" spans="1:9" x14ac:dyDescent="0.3">
      <c r="A174" t="s">
        <v>23</v>
      </c>
      <c r="B174" t="s">
        <v>69</v>
      </c>
      <c r="C174" s="13">
        <v>45017</v>
      </c>
      <c r="D174" s="13">
        <v>44652</v>
      </c>
      <c r="E174">
        <v>736</v>
      </c>
      <c r="F174">
        <v>0</v>
      </c>
      <c r="G174">
        <v>0</v>
      </c>
      <c r="H174">
        <v>4</v>
      </c>
      <c r="I174">
        <v>2</v>
      </c>
    </row>
    <row r="175" spans="1:9" x14ac:dyDescent="0.3">
      <c r="A175" t="s">
        <v>23</v>
      </c>
      <c r="B175" t="s">
        <v>69</v>
      </c>
      <c r="C175" s="13">
        <v>45017</v>
      </c>
      <c r="D175" s="13">
        <v>44743</v>
      </c>
      <c r="E175">
        <v>628</v>
      </c>
      <c r="F175">
        <v>0</v>
      </c>
      <c r="G175">
        <v>0</v>
      </c>
      <c r="H175">
        <v>0</v>
      </c>
      <c r="I175">
        <v>1</v>
      </c>
    </row>
    <row r="176" spans="1:9" x14ac:dyDescent="0.3">
      <c r="A176" t="s">
        <v>23</v>
      </c>
      <c r="B176" t="s">
        <v>69</v>
      </c>
      <c r="C176" s="13">
        <v>45017</v>
      </c>
      <c r="D176" s="13">
        <v>44835</v>
      </c>
      <c r="E176">
        <v>702</v>
      </c>
      <c r="F176">
        <v>0</v>
      </c>
      <c r="G176">
        <v>0</v>
      </c>
      <c r="H176">
        <v>0</v>
      </c>
      <c r="I176">
        <v>3</v>
      </c>
    </row>
    <row r="177" spans="1:9" x14ac:dyDescent="0.3">
      <c r="A177" t="s">
        <v>23</v>
      </c>
      <c r="B177" t="s">
        <v>69</v>
      </c>
      <c r="C177" s="13">
        <v>45017</v>
      </c>
      <c r="D177" s="13">
        <v>44927</v>
      </c>
      <c r="E177">
        <v>679</v>
      </c>
      <c r="F177">
        <v>0</v>
      </c>
      <c r="G177">
        <v>0</v>
      </c>
      <c r="H177">
        <v>0</v>
      </c>
      <c r="I177">
        <v>2</v>
      </c>
    </row>
    <row r="178" spans="1:9" x14ac:dyDescent="0.3">
      <c r="A178" t="s">
        <v>39</v>
      </c>
      <c r="B178" t="s">
        <v>69</v>
      </c>
      <c r="C178" s="13">
        <v>44743</v>
      </c>
      <c r="D178" s="13">
        <v>44652</v>
      </c>
      <c r="E178">
        <v>558</v>
      </c>
      <c r="F178">
        <v>0</v>
      </c>
      <c r="G178">
        <v>6</v>
      </c>
      <c r="H178">
        <v>14</v>
      </c>
      <c r="I178">
        <v>0</v>
      </c>
    </row>
    <row r="179" spans="1:9" x14ac:dyDescent="0.3">
      <c r="A179" t="s">
        <v>39</v>
      </c>
      <c r="B179" t="s">
        <v>69</v>
      </c>
      <c r="C179" s="13">
        <v>44835</v>
      </c>
      <c r="D179" s="13">
        <v>44652</v>
      </c>
      <c r="E179">
        <v>612</v>
      </c>
      <c r="F179">
        <v>0</v>
      </c>
      <c r="G179">
        <v>6</v>
      </c>
      <c r="H179">
        <v>14</v>
      </c>
      <c r="I179">
        <v>0</v>
      </c>
    </row>
    <row r="180" spans="1:9" x14ac:dyDescent="0.3">
      <c r="A180" t="s">
        <v>39</v>
      </c>
      <c r="B180" t="s">
        <v>69</v>
      </c>
      <c r="C180" s="13">
        <v>44835</v>
      </c>
      <c r="D180" s="13">
        <v>44743</v>
      </c>
      <c r="E180">
        <v>731</v>
      </c>
      <c r="F180">
        <v>0</v>
      </c>
      <c r="G180">
        <v>9</v>
      </c>
      <c r="H180">
        <v>4</v>
      </c>
      <c r="I180">
        <v>0</v>
      </c>
    </row>
    <row r="181" spans="1:9" x14ac:dyDescent="0.3">
      <c r="A181" t="s">
        <v>39</v>
      </c>
      <c r="B181" t="s">
        <v>69</v>
      </c>
      <c r="C181" s="13">
        <v>44927</v>
      </c>
      <c r="D181" s="13">
        <v>44652</v>
      </c>
      <c r="E181">
        <v>653</v>
      </c>
      <c r="F181">
        <v>0</v>
      </c>
      <c r="G181">
        <v>6</v>
      </c>
      <c r="H181">
        <v>14</v>
      </c>
      <c r="I181">
        <v>0</v>
      </c>
    </row>
    <row r="182" spans="1:9" x14ac:dyDescent="0.3">
      <c r="A182" t="s">
        <v>39</v>
      </c>
      <c r="B182" t="s">
        <v>69</v>
      </c>
      <c r="C182" s="13">
        <v>44927</v>
      </c>
      <c r="D182" s="13">
        <v>44743</v>
      </c>
      <c r="E182">
        <v>783</v>
      </c>
      <c r="F182">
        <v>0</v>
      </c>
      <c r="G182">
        <v>10</v>
      </c>
      <c r="H182">
        <v>4</v>
      </c>
      <c r="I182">
        <v>0</v>
      </c>
    </row>
    <row r="183" spans="1:9" x14ac:dyDescent="0.3">
      <c r="A183" t="s">
        <v>39</v>
      </c>
      <c r="B183" t="s">
        <v>69</v>
      </c>
      <c r="C183" s="13">
        <v>44927</v>
      </c>
      <c r="D183" s="13">
        <v>44835</v>
      </c>
      <c r="E183">
        <v>502</v>
      </c>
      <c r="F183">
        <v>0</v>
      </c>
      <c r="G183">
        <v>3</v>
      </c>
      <c r="H183">
        <v>2</v>
      </c>
      <c r="I183">
        <v>0</v>
      </c>
    </row>
    <row r="184" spans="1:9" x14ac:dyDescent="0.3">
      <c r="A184" t="s">
        <v>39</v>
      </c>
      <c r="B184" t="s">
        <v>69</v>
      </c>
      <c r="C184" s="13">
        <v>45017</v>
      </c>
      <c r="D184" s="13">
        <v>44652</v>
      </c>
      <c r="E184">
        <v>704</v>
      </c>
      <c r="F184">
        <v>0</v>
      </c>
      <c r="G184">
        <v>6</v>
      </c>
      <c r="H184">
        <v>14</v>
      </c>
      <c r="I184">
        <v>0</v>
      </c>
    </row>
    <row r="185" spans="1:9" x14ac:dyDescent="0.3">
      <c r="A185" t="s">
        <v>39</v>
      </c>
      <c r="B185" t="s">
        <v>69</v>
      </c>
      <c r="C185" s="13">
        <v>45017</v>
      </c>
      <c r="D185" s="13">
        <v>44743</v>
      </c>
      <c r="E185">
        <v>864</v>
      </c>
      <c r="F185">
        <v>0</v>
      </c>
      <c r="G185">
        <v>10</v>
      </c>
      <c r="H185">
        <v>4</v>
      </c>
      <c r="I185">
        <v>0</v>
      </c>
    </row>
    <row r="186" spans="1:9" x14ac:dyDescent="0.3">
      <c r="A186" t="s">
        <v>39</v>
      </c>
      <c r="B186" t="s">
        <v>69</v>
      </c>
      <c r="C186" s="13">
        <v>45017</v>
      </c>
      <c r="D186" s="13">
        <v>44835</v>
      </c>
      <c r="E186">
        <v>554</v>
      </c>
      <c r="F186">
        <v>0</v>
      </c>
      <c r="G186">
        <v>4</v>
      </c>
      <c r="H186">
        <v>2</v>
      </c>
      <c r="I186">
        <v>0</v>
      </c>
    </row>
    <row r="187" spans="1:9" x14ac:dyDescent="0.3">
      <c r="A187" t="s">
        <v>39</v>
      </c>
      <c r="B187" t="s">
        <v>69</v>
      </c>
      <c r="C187" s="13">
        <v>45017</v>
      </c>
      <c r="D187" s="13">
        <v>44927</v>
      </c>
      <c r="E187">
        <v>775</v>
      </c>
      <c r="F187">
        <v>0</v>
      </c>
      <c r="G187">
        <v>5</v>
      </c>
      <c r="H187">
        <v>5</v>
      </c>
      <c r="I187">
        <v>1</v>
      </c>
    </row>
    <row r="188" spans="1:9" x14ac:dyDescent="0.3">
      <c r="A188" t="s">
        <v>41</v>
      </c>
      <c r="B188" t="s">
        <v>69</v>
      </c>
      <c r="C188" s="13">
        <v>44743</v>
      </c>
      <c r="D188" s="13">
        <v>44652</v>
      </c>
      <c r="E188">
        <v>609</v>
      </c>
      <c r="F188">
        <v>0</v>
      </c>
      <c r="G188">
        <v>1</v>
      </c>
      <c r="H188">
        <v>6</v>
      </c>
      <c r="I188">
        <v>0</v>
      </c>
    </row>
    <row r="189" spans="1:9" x14ac:dyDescent="0.3">
      <c r="A189" t="s">
        <v>41</v>
      </c>
      <c r="B189" t="s">
        <v>69</v>
      </c>
      <c r="C189" s="13">
        <v>44835</v>
      </c>
      <c r="D189" s="13">
        <v>44652</v>
      </c>
      <c r="E189">
        <v>611</v>
      </c>
      <c r="F189">
        <v>0</v>
      </c>
      <c r="G189">
        <v>1</v>
      </c>
      <c r="H189">
        <v>6</v>
      </c>
      <c r="I189">
        <v>0</v>
      </c>
    </row>
    <row r="190" spans="1:9" x14ac:dyDescent="0.3">
      <c r="A190" t="s">
        <v>41</v>
      </c>
      <c r="B190" t="s">
        <v>69</v>
      </c>
      <c r="C190" s="13">
        <v>44835</v>
      </c>
      <c r="D190" s="13">
        <v>44743</v>
      </c>
      <c r="E190">
        <v>556</v>
      </c>
      <c r="F190">
        <v>0</v>
      </c>
      <c r="G190">
        <v>0</v>
      </c>
      <c r="H190">
        <v>1</v>
      </c>
      <c r="I190">
        <v>0</v>
      </c>
    </row>
    <row r="191" spans="1:9" x14ac:dyDescent="0.3">
      <c r="A191" t="s">
        <v>41</v>
      </c>
      <c r="B191" t="s">
        <v>69</v>
      </c>
      <c r="C191" s="13">
        <v>44927</v>
      </c>
      <c r="D191" s="13">
        <v>44652</v>
      </c>
      <c r="E191">
        <v>611</v>
      </c>
      <c r="F191">
        <v>0</v>
      </c>
      <c r="G191">
        <v>1</v>
      </c>
      <c r="H191">
        <v>6</v>
      </c>
      <c r="I191">
        <v>0</v>
      </c>
    </row>
    <row r="192" spans="1:9" x14ac:dyDescent="0.3">
      <c r="A192" t="s">
        <v>41</v>
      </c>
      <c r="B192" t="s">
        <v>69</v>
      </c>
      <c r="C192" s="13">
        <v>44927</v>
      </c>
      <c r="D192" s="13">
        <v>44743</v>
      </c>
      <c r="E192">
        <v>556</v>
      </c>
      <c r="F192">
        <v>0</v>
      </c>
      <c r="G192">
        <v>0</v>
      </c>
      <c r="H192">
        <v>1</v>
      </c>
      <c r="I192">
        <v>0</v>
      </c>
    </row>
    <row r="193" spans="1:9" x14ac:dyDescent="0.3">
      <c r="A193" t="s">
        <v>41</v>
      </c>
      <c r="B193" t="s">
        <v>69</v>
      </c>
      <c r="C193" s="13">
        <v>44927</v>
      </c>
      <c r="D193" s="13">
        <v>44835</v>
      </c>
      <c r="E193">
        <v>432</v>
      </c>
      <c r="F193">
        <v>0</v>
      </c>
      <c r="G193">
        <v>1</v>
      </c>
      <c r="H193">
        <v>2</v>
      </c>
      <c r="I193">
        <v>0</v>
      </c>
    </row>
    <row r="194" spans="1:9" x14ac:dyDescent="0.3">
      <c r="A194" t="s">
        <v>41</v>
      </c>
      <c r="B194" t="s">
        <v>69</v>
      </c>
      <c r="C194" s="13">
        <v>45017</v>
      </c>
      <c r="D194" s="13">
        <v>44652</v>
      </c>
      <c r="E194">
        <v>616</v>
      </c>
      <c r="F194">
        <v>0</v>
      </c>
      <c r="G194">
        <v>1</v>
      </c>
      <c r="H194">
        <v>7</v>
      </c>
      <c r="I194">
        <v>0</v>
      </c>
    </row>
    <row r="195" spans="1:9" x14ac:dyDescent="0.3">
      <c r="A195" t="s">
        <v>41</v>
      </c>
      <c r="B195" t="s">
        <v>69</v>
      </c>
      <c r="C195" s="13">
        <v>45017</v>
      </c>
      <c r="D195" s="13">
        <v>44743</v>
      </c>
      <c r="E195">
        <v>560</v>
      </c>
      <c r="F195">
        <v>0</v>
      </c>
      <c r="G195">
        <v>0</v>
      </c>
      <c r="H195">
        <v>1</v>
      </c>
      <c r="I195">
        <v>0</v>
      </c>
    </row>
    <row r="196" spans="1:9" x14ac:dyDescent="0.3">
      <c r="A196" t="s">
        <v>41</v>
      </c>
      <c r="B196" t="s">
        <v>69</v>
      </c>
      <c r="C196" s="13">
        <v>45017</v>
      </c>
      <c r="D196" s="13">
        <v>44835</v>
      </c>
      <c r="E196">
        <v>433</v>
      </c>
      <c r="F196">
        <v>0</v>
      </c>
      <c r="G196">
        <v>1</v>
      </c>
      <c r="H196">
        <v>2</v>
      </c>
      <c r="I196">
        <v>0</v>
      </c>
    </row>
    <row r="197" spans="1:9" x14ac:dyDescent="0.3">
      <c r="A197" t="s">
        <v>41</v>
      </c>
      <c r="B197" t="s">
        <v>69</v>
      </c>
      <c r="C197" s="13">
        <v>45017</v>
      </c>
      <c r="D197" s="13">
        <v>44927</v>
      </c>
      <c r="E197">
        <v>371</v>
      </c>
      <c r="F197">
        <v>0</v>
      </c>
      <c r="G197">
        <v>1</v>
      </c>
      <c r="H197">
        <v>1</v>
      </c>
      <c r="I197">
        <v>0</v>
      </c>
    </row>
    <row r="198" spans="1:9" x14ac:dyDescent="0.3">
      <c r="A198" t="s">
        <v>34</v>
      </c>
      <c r="B198" t="s">
        <v>69</v>
      </c>
      <c r="C198" s="13">
        <v>44743</v>
      </c>
      <c r="D198" s="13">
        <v>44652</v>
      </c>
      <c r="E198">
        <v>831</v>
      </c>
      <c r="F198">
        <v>0</v>
      </c>
      <c r="G198">
        <v>3</v>
      </c>
      <c r="H198">
        <v>5</v>
      </c>
      <c r="I198">
        <v>3</v>
      </c>
    </row>
    <row r="199" spans="1:9" x14ac:dyDescent="0.3">
      <c r="A199" t="s">
        <v>34</v>
      </c>
      <c r="B199" t="s">
        <v>69</v>
      </c>
      <c r="C199" s="13">
        <v>44835</v>
      </c>
      <c r="D199" s="13">
        <v>44652</v>
      </c>
      <c r="E199">
        <v>857</v>
      </c>
      <c r="F199">
        <v>0</v>
      </c>
      <c r="G199">
        <v>3</v>
      </c>
      <c r="H199">
        <v>4</v>
      </c>
      <c r="I199">
        <v>3</v>
      </c>
    </row>
    <row r="200" spans="1:9" x14ac:dyDescent="0.3">
      <c r="A200" t="s">
        <v>34</v>
      </c>
      <c r="B200" t="s">
        <v>69</v>
      </c>
      <c r="C200" s="13">
        <v>44835</v>
      </c>
      <c r="D200" s="13">
        <v>44743</v>
      </c>
      <c r="E200">
        <v>895</v>
      </c>
      <c r="F200">
        <v>0</v>
      </c>
      <c r="G200">
        <v>2</v>
      </c>
      <c r="H200">
        <v>1</v>
      </c>
      <c r="I200">
        <v>2</v>
      </c>
    </row>
    <row r="201" spans="1:9" x14ac:dyDescent="0.3">
      <c r="A201" t="s">
        <v>34</v>
      </c>
      <c r="B201" t="s">
        <v>69</v>
      </c>
      <c r="C201" s="13">
        <v>44927</v>
      </c>
      <c r="D201" s="13">
        <v>44652</v>
      </c>
      <c r="E201">
        <v>865</v>
      </c>
      <c r="F201">
        <v>0</v>
      </c>
      <c r="G201">
        <v>3</v>
      </c>
      <c r="H201">
        <v>4</v>
      </c>
      <c r="I201">
        <v>3</v>
      </c>
    </row>
    <row r="202" spans="1:9" x14ac:dyDescent="0.3">
      <c r="A202" t="s">
        <v>34</v>
      </c>
      <c r="B202" t="s">
        <v>69</v>
      </c>
      <c r="C202" s="13">
        <v>44927</v>
      </c>
      <c r="D202" s="13">
        <v>44743</v>
      </c>
      <c r="E202">
        <v>898</v>
      </c>
      <c r="F202">
        <v>0</v>
      </c>
      <c r="G202">
        <v>2</v>
      </c>
      <c r="H202">
        <v>1</v>
      </c>
      <c r="I202">
        <v>1</v>
      </c>
    </row>
    <row r="203" spans="1:9" x14ac:dyDescent="0.3">
      <c r="A203" t="s">
        <v>34</v>
      </c>
      <c r="B203" t="s">
        <v>69</v>
      </c>
      <c r="C203" s="13">
        <v>44927</v>
      </c>
      <c r="D203" s="13">
        <v>44835</v>
      </c>
      <c r="E203">
        <v>852</v>
      </c>
      <c r="F203">
        <v>0</v>
      </c>
      <c r="G203">
        <v>1</v>
      </c>
      <c r="H203">
        <v>0</v>
      </c>
      <c r="I203">
        <v>0</v>
      </c>
    </row>
    <row r="204" spans="1:9" x14ac:dyDescent="0.3">
      <c r="A204" t="s">
        <v>34</v>
      </c>
      <c r="B204" t="s">
        <v>69</v>
      </c>
      <c r="C204" s="13">
        <v>45017</v>
      </c>
      <c r="D204" s="13">
        <v>44652</v>
      </c>
      <c r="E204">
        <v>877</v>
      </c>
      <c r="F204">
        <v>0</v>
      </c>
      <c r="G204">
        <v>3</v>
      </c>
      <c r="H204">
        <v>4</v>
      </c>
      <c r="I204">
        <v>4</v>
      </c>
    </row>
    <row r="205" spans="1:9" x14ac:dyDescent="0.3">
      <c r="A205" t="s">
        <v>34</v>
      </c>
      <c r="B205" t="s">
        <v>69</v>
      </c>
      <c r="C205" s="13">
        <v>45017</v>
      </c>
      <c r="D205" s="13">
        <v>44743</v>
      </c>
      <c r="E205">
        <v>910</v>
      </c>
      <c r="F205">
        <v>0</v>
      </c>
      <c r="G205">
        <v>2</v>
      </c>
      <c r="H205">
        <v>1</v>
      </c>
      <c r="I205">
        <v>1</v>
      </c>
    </row>
    <row r="206" spans="1:9" x14ac:dyDescent="0.3">
      <c r="A206" t="s">
        <v>34</v>
      </c>
      <c r="B206" t="s">
        <v>69</v>
      </c>
      <c r="C206" s="13">
        <v>45017</v>
      </c>
      <c r="D206" s="13">
        <v>44835</v>
      </c>
      <c r="E206">
        <v>859</v>
      </c>
      <c r="F206">
        <v>0</v>
      </c>
      <c r="G206">
        <v>1</v>
      </c>
      <c r="H206">
        <v>0</v>
      </c>
      <c r="I206">
        <v>0</v>
      </c>
    </row>
    <row r="207" spans="1:9" x14ac:dyDescent="0.3">
      <c r="A207" t="s">
        <v>34</v>
      </c>
      <c r="B207" t="s">
        <v>69</v>
      </c>
      <c r="C207" s="13">
        <v>45017</v>
      </c>
      <c r="D207" s="13">
        <v>44927</v>
      </c>
      <c r="E207">
        <v>788</v>
      </c>
      <c r="F207">
        <v>0</v>
      </c>
      <c r="G207">
        <v>0</v>
      </c>
      <c r="H207">
        <v>1</v>
      </c>
      <c r="I207">
        <v>0</v>
      </c>
    </row>
    <row r="208" spans="1:9" x14ac:dyDescent="0.3">
      <c r="A208" t="s">
        <v>46</v>
      </c>
      <c r="B208" t="s">
        <v>69</v>
      </c>
      <c r="C208" s="13">
        <v>44743</v>
      </c>
      <c r="D208" s="13">
        <v>44652</v>
      </c>
      <c r="E208">
        <v>969</v>
      </c>
      <c r="F208">
        <v>0</v>
      </c>
      <c r="G208">
        <v>1</v>
      </c>
      <c r="H208">
        <v>3</v>
      </c>
      <c r="I208">
        <v>0</v>
      </c>
    </row>
    <row r="209" spans="1:9" x14ac:dyDescent="0.3">
      <c r="A209" t="s">
        <v>46</v>
      </c>
      <c r="B209" t="s">
        <v>69</v>
      </c>
      <c r="C209" s="13">
        <v>44835</v>
      </c>
      <c r="D209" s="13">
        <v>44652</v>
      </c>
      <c r="E209">
        <v>971</v>
      </c>
      <c r="F209">
        <v>0</v>
      </c>
      <c r="G209">
        <v>1</v>
      </c>
      <c r="H209">
        <v>3</v>
      </c>
      <c r="I209">
        <v>0</v>
      </c>
    </row>
    <row r="210" spans="1:9" x14ac:dyDescent="0.3">
      <c r="A210" t="s">
        <v>46</v>
      </c>
      <c r="B210" t="s">
        <v>69</v>
      </c>
      <c r="C210" s="13">
        <v>44835</v>
      </c>
      <c r="D210" s="13">
        <v>44743</v>
      </c>
      <c r="E210">
        <v>883</v>
      </c>
      <c r="F210">
        <v>0</v>
      </c>
      <c r="G210">
        <v>0</v>
      </c>
      <c r="H210">
        <v>4</v>
      </c>
      <c r="I210">
        <v>0</v>
      </c>
    </row>
    <row r="211" spans="1:9" x14ac:dyDescent="0.3">
      <c r="A211" t="s">
        <v>46</v>
      </c>
      <c r="B211" t="s">
        <v>69</v>
      </c>
      <c r="C211" s="13">
        <v>44927</v>
      </c>
      <c r="D211" s="13">
        <v>44652</v>
      </c>
      <c r="E211">
        <v>978</v>
      </c>
      <c r="F211">
        <v>0</v>
      </c>
      <c r="G211">
        <v>1</v>
      </c>
      <c r="H211">
        <v>3</v>
      </c>
      <c r="I211">
        <v>0</v>
      </c>
    </row>
    <row r="212" spans="1:9" x14ac:dyDescent="0.3">
      <c r="A212" t="s">
        <v>46</v>
      </c>
      <c r="B212" t="s">
        <v>69</v>
      </c>
      <c r="C212" s="13">
        <v>44927</v>
      </c>
      <c r="D212" s="13">
        <v>44743</v>
      </c>
      <c r="E212">
        <v>879</v>
      </c>
      <c r="F212">
        <v>0</v>
      </c>
      <c r="G212">
        <v>0</v>
      </c>
      <c r="H212">
        <v>4</v>
      </c>
      <c r="I212">
        <v>0</v>
      </c>
    </row>
    <row r="213" spans="1:9" x14ac:dyDescent="0.3">
      <c r="A213" t="s">
        <v>46</v>
      </c>
      <c r="B213" t="s">
        <v>69</v>
      </c>
      <c r="C213" s="13">
        <v>44927</v>
      </c>
      <c r="D213" s="13">
        <v>44835</v>
      </c>
      <c r="E213">
        <v>689</v>
      </c>
      <c r="F213">
        <v>0</v>
      </c>
      <c r="G213">
        <v>0</v>
      </c>
      <c r="H213">
        <v>3</v>
      </c>
      <c r="I213">
        <v>0</v>
      </c>
    </row>
    <row r="214" spans="1:9" x14ac:dyDescent="0.3">
      <c r="A214" t="s">
        <v>46</v>
      </c>
      <c r="B214" t="s">
        <v>69</v>
      </c>
      <c r="C214" s="13">
        <v>45017</v>
      </c>
      <c r="D214" s="13">
        <v>44652</v>
      </c>
      <c r="E214">
        <v>978</v>
      </c>
      <c r="F214">
        <v>0</v>
      </c>
      <c r="G214">
        <v>1</v>
      </c>
      <c r="H214">
        <v>3</v>
      </c>
      <c r="I214">
        <v>0</v>
      </c>
    </row>
    <row r="215" spans="1:9" x14ac:dyDescent="0.3">
      <c r="A215" t="s">
        <v>46</v>
      </c>
      <c r="B215" t="s">
        <v>69</v>
      </c>
      <c r="C215" s="13">
        <v>45017</v>
      </c>
      <c r="D215" s="13">
        <v>44743</v>
      </c>
      <c r="E215">
        <v>880</v>
      </c>
      <c r="F215">
        <v>0</v>
      </c>
      <c r="G215">
        <v>0</v>
      </c>
      <c r="H215">
        <v>4</v>
      </c>
      <c r="I215">
        <v>0</v>
      </c>
    </row>
    <row r="216" spans="1:9" x14ac:dyDescent="0.3">
      <c r="A216" t="s">
        <v>46</v>
      </c>
      <c r="B216" t="s">
        <v>69</v>
      </c>
      <c r="C216" s="13">
        <v>45017</v>
      </c>
      <c r="D216" s="13">
        <v>44835</v>
      </c>
      <c r="E216">
        <v>691</v>
      </c>
      <c r="F216">
        <v>0</v>
      </c>
      <c r="G216">
        <v>0</v>
      </c>
      <c r="H216">
        <v>3</v>
      </c>
      <c r="I216">
        <v>0</v>
      </c>
    </row>
    <row r="217" spans="1:9" x14ac:dyDescent="0.3">
      <c r="A217" t="s">
        <v>46</v>
      </c>
      <c r="B217" t="s">
        <v>69</v>
      </c>
      <c r="C217" s="13">
        <v>45017</v>
      </c>
      <c r="D217" s="13">
        <v>44927</v>
      </c>
      <c r="E217">
        <v>812</v>
      </c>
      <c r="F217">
        <v>0</v>
      </c>
      <c r="G217">
        <v>0</v>
      </c>
      <c r="H217">
        <v>7</v>
      </c>
      <c r="I217">
        <v>0</v>
      </c>
    </row>
    <row r="218" spans="1:9" x14ac:dyDescent="0.3">
      <c r="A218" t="s">
        <v>33</v>
      </c>
      <c r="B218" t="s">
        <v>69</v>
      </c>
      <c r="C218" s="13">
        <v>44743</v>
      </c>
      <c r="D218" s="13">
        <v>44652</v>
      </c>
      <c r="E218">
        <v>906</v>
      </c>
      <c r="F218">
        <v>0</v>
      </c>
      <c r="G218">
        <v>7</v>
      </c>
      <c r="H218">
        <v>8</v>
      </c>
      <c r="I218">
        <v>1</v>
      </c>
    </row>
    <row r="219" spans="1:9" x14ac:dyDescent="0.3">
      <c r="A219" t="s">
        <v>33</v>
      </c>
      <c r="B219" t="s">
        <v>69</v>
      </c>
      <c r="C219" s="13">
        <v>44835</v>
      </c>
      <c r="D219" s="13">
        <v>44652</v>
      </c>
      <c r="E219">
        <v>913</v>
      </c>
      <c r="F219">
        <v>0</v>
      </c>
      <c r="G219">
        <v>7</v>
      </c>
      <c r="H219">
        <v>8</v>
      </c>
      <c r="I219">
        <v>0</v>
      </c>
    </row>
    <row r="220" spans="1:9" x14ac:dyDescent="0.3">
      <c r="A220" t="s">
        <v>33</v>
      </c>
      <c r="B220" t="s">
        <v>69</v>
      </c>
      <c r="C220" s="13">
        <v>44835</v>
      </c>
      <c r="D220" s="13">
        <v>44743</v>
      </c>
      <c r="E220">
        <v>989</v>
      </c>
      <c r="F220">
        <v>0</v>
      </c>
      <c r="G220">
        <v>7</v>
      </c>
      <c r="H220">
        <v>10</v>
      </c>
      <c r="I220">
        <v>0</v>
      </c>
    </row>
    <row r="221" spans="1:9" x14ac:dyDescent="0.3">
      <c r="A221" t="s">
        <v>33</v>
      </c>
      <c r="B221" t="s">
        <v>69</v>
      </c>
      <c r="C221" s="13">
        <v>44927</v>
      </c>
      <c r="D221" s="13">
        <v>44652</v>
      </c>
      <c r="E221">
        <v>916</v>
      </c>
      <c r="F221">
        <v>0</v>
      </c>
      <c r="G221">
        <v>7</v>
      </c>
      <c r="H221">
        <v>8</v>
      </c>
      <c r="I221">
        <v>0</v>
      </c>
    </row>
    <row r="222" spans="1:9" x14ac:dyDescent="0.3">
      <c r="A222" t="s">
        <v>33</v>
      </c>
      <c r="B222" t="s">
        <v>69</v>
      </c>
      <c r="C222" s="13">
        <v>44927</v>
      </c>
      <c r="D222" s="13">
        <v>44743</v>
      </c>
      <c r="E222">
        <v>994</v>
      </c>
      <c r="F222">
        <v>0</v>
      </c>
      <c r="G222">
        <v>7</v>
      </c>
      <c r="H222">
        <v>10</v>
      </c>
      <c r="I222">
        <v>0</v>
      </c>
    </row>
    <row r="223" spans="1:9" x14ac:dyDescent="0.3">
      <c r="A223" t="s">
        <v>33</v>
      </c>
      <c r="B223" t="s">
        <v>69</v>
      </c>
      <c r="C223" s="13">
        <v>44927</v>
      </c>
      <c r="D223" s="13">
        <v>44835</v>
      </c>
      <c r="E223">
        <v>1065</v>
      </c>
      <c r="F223">
        <v>0</v>
      </c>
      <c r="G223">
        <v>1</v>
      </c>
      <c r="H223">
        <v>5</v>
      </c>
      <c r="I223">
        <v>1</v>
      </c>
    </row>
    <row r="224" spans="1:9" x14ac:dyDescent="0.3">
      <c r="A224" t="s">
        <v>33</v>
      </c>
      <c r="B224" t="s">
        <v>69</v>
      </c>
      <c r="C224" s="13">
        <v>45017</v>
      </c>
      <c r="D224" s="13">
        <v>44652</v>
      </c>
      <c r="E224">
        <v>922</v>
      </c>
      <c r="F224">
        <v>0</v>
      </c>
      <c r="G224">
        <v>7</v>
      </c>
      <c r="H224">
        <v>8</v>
      </c>
      <c r="I224">
        <v>0</v>
      </c>
    </row>
    <row r="225" spans="1:9" x14ac:dyDescent="0.3">
      <c r="A225" t="s">
        <v>33</v>
      </c>
      <c r="B225" t="s">
        <v>69</v>
      </c>
      <c r="C225" s="13">
        <v>45017</v>
      </c>
      <c r="D225" s="13">
        <v>44743</v>
      </c>
      <c r="E225">
        <v>1000</v>
      </c>
      <c r="F225">
        <v>0</v>
      </c>
      <c r="G225">
        <v>7</v>
      </c>
      <c r="H225">
        <v>10</v>
      </c>
      <c r="I225">
        <v>0</v>
      </c>
    </row>
    <row r="226" spans="1:9" x14ac:dyDescent="0.3">
      <c r="A226" t="s">
        <v>33</v>
      </c>
      <c r="B226" t="s">
        <v>69</v>
      </c>
      <c r="C226" s="13">
        <v>45017</v>
      </c>
      <c r="D226" s="13">
        <v>44835</v>
      </c>
      <c r="E226">
        <v>1071</v>
      </c>
      <c r="F226">
        <v>0</v>
      </c>
      <c r="G226">
        <v>1</v>
      </c>
      <c r="H226">
        <v>5</v>
      </c>
      <c r="I226">
        <v>1</v>
      </c>
    </row>
    <row r="227" spans="1:9" x14ac:dyDescent="0.3">
      <c r="A227" t="s">
        <v>33</v>
      </c>
      <c r="B227" t="s">
        <v>69</v>
      </c>
      <c r="C227" s="13">
        <v>45017</v>
      </c>
      <c r="D227" s="13">
        <v>44927</v>
      </c>
      <c r="E227">
        <v>1000</v>
      </c>
      <c r="F227">
        <v>0</v>
      </c>
      <c r="G227">
        <v>3</v>
      </c>
      <c r="H227">
        <v>3</v>
      </c>
      <c r="I227">
        <v>3</v>
      </c>
    </row>
    <row r="228" spans="1:9" x14ac:dyDescent="0.3">
      <c r="A228" t="s">
        <v>31</v>
      </c>
      <c r="B228" t="s">
        <v>69</v>
      </c>
      <c r="C228" s="13">
        <v>44743</v>
      </c>
      <c r="D228" s="13">
        <v>44652</v>
      </c>
      <c r="E228">
        <v>605</v>
      </c>
      <c r="F228">
        <v>0</v>
      </c>
      <c r="G228">
        <v>6</v>
      </c>
      <c r="H228">
        <v>6</v>
      </c>
      <c r="I228">
        <v>2</v>
      </c>
    </row>
    <row r="229" spans="1:9" x14ac:dyDescent="0.3">
      <c r="A229" t="s">
        <v>31</v>
      </c>
      <c r="B229" t="s">
        <v>69</v>
      </c>
      <c r="C229" s="13">
        <v>44835</v>
      </c>
      <c r="D229" s="13">
        <v>44652</v>
      </c>
      <c r="E229">
        <v>614</v>
      </c>
      <c r="F229">
        <v>0</v>
      </c>
      <c r="G229">
        <v>6</v>
      </c>
      <c r="H229">
        <v>7</v>
      </c>
      <c r="I229">
        <v>2</v>
      </c>
    </row>
    <row r="230" spans="1:9" x14ac:dyDescent="0.3">
      <c r="A230" t="s">
        <v>31</v>
      </c>
      <c r="B230" t="s">
        <v>69</v>
      </c>
      <c r="C230" s="13">
        <v>44835</v>
      </c>
      <c r="D230" s="13">
        <v>44743</v>
      </c>
      <c r="E230">
        <v>704</v>
      </c>
      <c r="F230">
        <v>0</v>
      </c>
      <c r="G230">
        <v>11</v>
      </c>
      <c r="H230">
        <v>1</v>
      </c>
      <c r="I230">
        <v>3</v>
      </c>
    </row>
    <row r="231" spans="1:9" x14ac:dyDescent="0.3">
      <c r="A231" t="s">
        <v>31</v>
      </c>
      <c r="B231" t="s">
        <v>69</v>
      </c>
      <c r="C231" s="13">
        <v>44927</v>
      </c>
      <c r="D231" s="13">
        <v>44652</v>
      </c>
      <c r="E231">
        <v>621</v>
      </c>
      <c r="F231">
        <v>0</v>
      </c>
      <c r="G231">
        <v>7</v>
      </c>
      <c r="H231">
        <v>7</v>
      </c>
      <c r="I231">
        <v>2</v>
      </c>
    </row>
    <row r="232" spans="1:9" x14ac:dyDescent="0.3">
      <c r="A232" t="s">
        <v>31</v>
      </c>
      <c r="B232" t="s">
        <v>69</v>
      </c>
      <c r="C232" s="13">
        <v>44927</v>
      </c>
      <c r="D232" s="13">
        <v>44743</v>
      </c>
      <c r="E232">
        <v>716</v>
      </c>
      <c r="F232">
        <v>0</v>
      </c>
      <c r="G232">
        <v>11</v>
      </c>
      <c r="H232">
        <v>1</v>
      </c>
      <c r="I232">
        <v>3</v>
      </c>
    </row>
    <row r="233" spans="1:9" x14ac:dyDescent="0.3">
      <c r="A233" t="s">
        <v>31</v>
      </c>
      <c r="B233" t="s">
        <v>69</v>
      </c>
      <c r="C233" s="13">
        <v>44927</v>
      </c>
      <c r="D233" s="13">
        <v>44835</v>
      </c>
      <c r="E233">
        <v>749</v>
      </c>
      <c r="F233">
        <v>0</v>
      </c>
      <c r="G233">
        <v>18</v>
      </c>
      <c r="H233">
        <v>6</v>
      </c>
      <c r="I233">
        <v>1</v>
      </c>
    </row>
    <row r="234" spans="1:9" x14ac:dyDescent="0.3">
      <c r="A234" t="s">
        <v>31</v>
      </c>
      <c r="B234" t="s">
        <v>69</v>
      </c>
      <c r="C234" s="13">
        <v>45017</v>
      </c>
      <c r="D234" s="13">
        <v>44652</v>
      </c>
      <c r="E234">
        <v>631</v>
      </c>
      <c r="F234">
        <v>0</v>
      </c>
      <c r="G234">
        <v>7</v>
      </c>
      <c r="H234">
        <v>7</v>
      </c>
      <c r="I234">
        <v>2</v>
      </c>
    </row>
    <row r="235" spans="1:9" x14ac:dyDescent="0.3">
      <c r="A235" t="s">
        <v>31</v>
      </c>
      <c r="B235" t="s">
        <v>69</v>
      </c>
      <c r="C235" s="13">
        <v>45017</v>
      </c>
      <c r="D235" s="13">
        <v>44743</v>
      </c>
      <c r="E235">
        <v>731</v>
      </c>
      <c r="F235">
        <v>0</v>
      </c>
      <c r="G235">
        <v>11</v>
      </c>
      <c r="H235">
        <v>1</v>
      </c>
      <c r="I235">
        <v>2</v>
      </c>
    </row>
    <row r="236" spans="1:9" x14ac:dyDescent="0.3">
      <c r="A236" t="s">
        <v>31</v>
      </c>
      <c r="B236" t="s">
        <v>69</v>
      </c>
      <c r="C236" s="13">
        <v>45017</v>
      </c>
      <c r="D236" s="13">
        <v>44835</v>
      </c>
      <c r="E236">
        <v>759</v>
      </c>
      <c r="F236">
        <v>0</v>
      </c>
      <c r="G236">
        <v>18</v>
      </c>
      <c r="H236">
        <v>6</v>
      </c>
      <c r="I236">
        <v>0</v>
      </c>
    </row>
    <row r="237" spans="1:9" x14ac:dyDescent="0.3">
      <c r="A237" t="s">
        <v>31</v>
      </c>
      <c r="B237" t="s">
        <v>69</v>
      </c>
      <c r="C237" s="13">
        <v>45017</v>
      </c>
      <c r="D237" s="13">
        <v>44927</v>
      </c>
      <c r="E237">
        <v>909</v>
      </c>
      <c r="F237">
        <v>0</v>
      </c>
      <c r="G237">
        <v>18</v>
      </c>
      <c r="H237">
        <v>2</v>
      </c>
      <c r="I237">
        <v>2</v>
      </c>
    </row>
    <row r="238" spans="1:9" x14ac:dyDescent="0.3">
      <c r="A238" t="s">
        <v>27</v>
      </c>
      <c r="B238" t="s">
        <v>69</v>
      </c>
      <c r="C238" s="13">
        <v>44743</v>
      </c>
      <c r="D238" s="13">
        <v>44652</v>
      </c>
      <c r="E238">
        <v>116</v>
      </c>
      <c r="F238">
        <v>0</v>
      </c>
      <c r="G238">
        <v>0</v>
      </c>
      <c r="H238">
        <v>0</v>
      </c>
      <c r="I238">
        <v>0</v>
      </c>
    </row>
    <row r="239" spans="1:9" x14ac:dyDescent="0.3">
      <c r="A239" t="s">
        <v>27</v>
      </c>
      <c r="B239" t="s">
        <v>69</v>
      </c>
      <c r="C239" s="13">
        <v>44835</v>
      </c>
      <c r="D239" s="13">
        <v>44652</v>
      </c>
      <c r="E239">
        <v>116</v>
      </c>
      <c r="F239">
        <v>0</v>
      </c>
      <c r="G239">
        <v>0</v>
      </c>
      <c r="H239">
        <v>0</v>
      </c>
      <c r="I239">
        <v>0</v>
      </c>
    </row>
    <row r="240" spans="1:9" x14ac:dyDescent="0.3">
      <c r="A240" t="s">
        <v>27</v>
      </c>
      <c r="B240" t="s">
        <v>69</v>
      </c>
      <c r="C240" s="13">
        <v>44835</v>
      </c>
      <c r="D240" s="13">
        <v>44743</v>
      </c>
      <c r="E240">
        <v>118</v>
      </c>
      <c r="F240">
        <v>0</v>
      </c>
      <c r="G240">
        <v>0</v>
      </c>
      <c r="H240">
        <v>3</v>
      </c>
      <c r="I240">
        <v>0</v>
      </c>
    </row>
    <row r="241" spans="1:9" x14ac:dyDescent="0.3">
      <c r="A241" t="s">
        <v>27</v>
      </c>
      <c r="B241" t="s">
        <v>69</v>
      </c>
      <c r="C241" s="13">
        <v>44927</v>
      </c>
      <c r="D241" s="13">
        <v>44652</v>
      </c>
      <c r="E241">
        <v>117</v>
      </c>
      <c r="F241">
        <v>0</v>
      </c>
      <c r="G241">
        <v>0</v>
      </c>
      <c r="H241">
        <v>0</v>
      </c>
      <c r="I241">
        <v>0</v>
      </c>
    </row>
    <row r="242" spans="1:9" x14ac:dyDescent="0.3">
      <c r="A242" t="s">
        <v>27</v>
      </c>
      <c r="B242" t="s">
        <v>69</v>
      </c>
      <c r="C242" s="13">
        <v>44927</v>
      </c>
      <c r="D242" s="13">
        <v>44743</v>
      </c>
      <c r="E242">
        <v>118</v>
      </c>
      <c r="F242">
        <v>0</v>
      </c>
      <c r="G242">
        <v>0</v>
      </c>
      <c r="H242">
        <v>3</v>
      </c>
      <c r="I242">
        <v>0</v>
      </c>
    </row>
    <row r="243" spans="1:9" x14ac:dyDescent="0.3">
      <c r="A243" t="s">
        <v>27</v>
      </c>
      <c r="B243" t="s">
        <v>69</v>
      </c>
      <c r="C243" s="13">
        <v>44927</v>
      </c>
      <c r="D243" s="13">
        <v>44835</v>
      </c>
      <c r="E243">
        <v>112</v>
      </c>
      <c r="F243">
        <v>0</v>
      </c>
      <c r="G243">
        <v>0</v>
      </c>
      <c r="H243">
        <v>3</v>
      </c>
      <c r="I243">
        <v>0</v>
      </c>
    </row>
    <row r="244" spans="1:9" x14ac:dyDescent="0.3">
      <c r="A244" t="s">
        <v>27</v>
      </c>
      <c r="B244" t="s">
        <v>69</v>
      </c>
      <c r="C244" s="13">
        <v>45017</v>
      </c>
      <c r="D244" s="13">
        <v>44652</v>
      </c>
      <c r="E244">
        <v>118</v>
      </c>
      <c r="F244">
        <v>0</v>
      </c>
      <c r="G244">
        <v>0</v>
      </c>
      <c r="H244">
        <v>0</v>
      </c>
      <c r="I244">
        <v>0</v>
      </c>
    </row>
    <row r="245" spans="1:9" x14ac:dyDescent="0.3">
      <c r="A245" t="s">
        <v>27</v>
      </c>
      <c r="B245" t="s">
        <v>69</v>
      </c>
      <c r="C245" s="13">
        <v>45017</v>
      </c>
      <c r="D245" s="13">
        <v>44743</v>
      </c>
      <c r="E245">
        <v>118</v>
      </c>
      <c r="F245">
        <v>0</v>
      </c>
      <c r="G245">
        <v>0</v>
      </c>
      <c r="H245">
        <v>3</v>
      </c>
      <c r="I245">
        <v>0</v>
      </c>
    </row>
    <row r="246" spans="1:9" x14ac:dyDescent="0.3">
      <c r="A246" t="s">
        <v>27</v>
      </c>
      <c r="B246" t="s">
        <v>69</v>
      </c>
      <c r="C246" s="13">
        <v>45017</v>
      </c>
      <c r="D246" s="13">
        <v>44835</v>
      </c>
      <c r="E246">
        <v>114</v>
      </c>
      <c r="F246">
        <v>0</v>
      </c>
      <c r="G246">
        <v>0</v>
      </c>
      <c r="H246">
        <v>3</v>
      </c>
      <c r="I246">
        <v>0</v>
      </c>
    </row>
    <row r="247" spans="1:9" x14ac:dyDescent="0.3">
      <c r="A247" t="s">
        <v>27</v>
      </c>
      <c r="B247" t="s">
        <v>69</v>
      </c>
      <c r="C247" s="13">
        <v>45017</v>
      </c>
      <c r="D247" s="13">
        <v>44927</v>
      </c>
      <c r="E247">
        <v>132</v>
      </c>
      <c r="F247">
        <v>0</v>
      </c>
      <c r="G247">
        <v>0</v>
      </c>
      <c r="H247">
        <v>1</v>
      </c>
      <c r="I247">
        <v>0</v>
      </c>
    </row>
    <row r="248" spans="1:9" x14ac:dyDescent="0.3">
      <c r="A248" t="s">
        <v>53</v>
      </c>
      <c r="B248" t="s">
        <v>69</v>
      </c>
      <c r="C248" s="13">
        <v>44743</v>
      </c>
      <c r="D248" s="13">
        <v>44652</v>
      </c>
      <c r="E248">
        <v>1083</v>
      </c>
      <c r="F248">
        <v>0</v>
      </c>
      <c r="G248">
        <v>0</v>
      </c>
      <c r="H248">
        <v>6</v>
      </c>
      <c r="I248">
        <v>8</v>
      </c>
    </row>
    <row r="249" spans="1:9" x14ac:dyDescent="0.3">
      <c r="A249" t="s">
        <v>53</v>
      </c>
      <c r="B249" t="s">
        <v>69</v>
      </c>
      <c r="C249" s="13">
        <v>44835</v>
      </c>
      <c r="D249" s="13">
        <v>44652</v>
      </c>
      <c r="E249">
        <v>1083</v>
      </c>
      <c r="F249">
        <v>0</v>
      </c>
      <c r="G249">
        <v>0</v>
      </c>
      <c r="H249">
        <v>6</v>
      </c>
      <c r="I249">
        <v>7</v>
      </c>
    </row>
    <row r="250" spans="1:9" x14ac:dyDescent="0.3">
      <c r="A250" t="s">
        <v>53</v>
      </c>
      <c r="B250" t="s">
        <v>69</v>
      </c>
      <c r="C250" s="13">
        <v>44835</v>
      </c>
      <c r="D250" s="13">
        <v>44743</v>
      </c>
      <c r="E250">
        <v>1206</v>
      </c>
      <c r="F250">
        <v>0</v>
      </c>
      <c r="G250">
        <v>0</v>
      </c>
      <c r="H250">
        <v>5</v>
      </c>
      <c r="I250">
        <v>12</v>
      </c>
    </row>
    <row r="251" spans="1:9" x14ac:dyDescent="0.3">
      <c r="A251" t="s">
        <v>53</v>
      </c>
      <c r="B251" t="s">
        <v>69</v>
      </c>
      <c r="C251" s="13">
        <v>44927</v>
      </c>
      <c r="D251" s="13">
        <v>44652</v>
      </c>
      <c r="E251">
        <v>1083</v>
      </c>
      <c r="F251">
        <v>0</v>
      </c>
      <c r="G251">
        <v>0</v>
      </c>
      <c r="H251">
        <v>6</v>
      </c>
      <c r="I251">
        <v>7</v>
      </c>
    </row>
    <row r="252" spans="1:9" x14ac:dyDescent="0.3">
      <c r="A252" t="s">
        <v>53</v>
      </c>
      <c r="B252" t="s">
        <v>69</v>
      </c>
      <c r="C252" s="13">
        <v>44927</v>
      </c>
      <c r="D252" s="13">
        <v>44743</v>
      </c>
      <c r="E252">
        <v>1211</v>
      </c>
      <c r="F252">
        <v>0</v>
      </c>
      <c r="G252">
        <v>0</v>
      </c>
      <c r="H252">
        <v>5</v>
      </c>
      <c r="I252">
        <v>12</v>
      </c>
    </row>
    <row r="253" spans="1:9" x14ac:dyDescent="0.3">
      <c r="A253" t="s">
        <v>53</v>
      </c>
      <c r="B253" t="s">
        <v>69</v>
      </c>
      <c r="C253" s="13">
        <v>44927</v>
      </c>
      <c r="D253" s="13">
        <v>44835</v>
      </c>
      <c r="E253">
        <v>1224</v>
      </c>
      <c r="F253">
        <v>0</v>
      </c>
      <c r="G253">
        <v>0</v>
      </c>
      <c r="H253">
        <v>3</v>
      </c>
      <c r="I253">
        <v>6</v>
      </c>
    </row>
    <row r="254" spans="1:9" x14ac:dyDescent="0.3">
      <c r="A254" t="s">
        <v>53</v>
      </c>
      <c r="B254" t="s">
        <v>69</v>
      </c>
      <c r="C254" s="13">
        <v>45017</v>
      </c>
      <c r="D254" s="13">
        <v>44652</v>
      </c>
      <c r="E254">
        <v>1086</v>
      </c>
      <c r="F254">
        <v>0</v>
      </c>
      <c r="G254">
        <v>0</v>
      </c>
      <c r="H254">
        <v>6</v>
      </c>
      <c r="I254">
        <v>6</v>
      </c>
    </row>
    <row r="255" spans="1:9" x14ac:dyDescent="0.3">
      <c r="A255" t="s">
        <v>53</v>
      </c>
      <c r="B255" t="s">
        <v>69</v>
      </c>
      <c r="C255" s="13">
        <v>45017</v>
      </c>
      <c r="D255" s="13">
        <v>44743</v>
      </c>
      <c r="E255">
        <v>1214</v>
      </c>
      <c r="F255">
        <v>0</v>
      </c>
      <c r="G255">
        <v>0</v>
      </c>
      <c r="H255">
        <v>5</v>
      </c>
      <c r="I255">
        <v>12</v>
      </c>
    </row>
    <row r="256" spans="1:9" x14ac:dyDescent="0.3">
      <c r="A256" t="s">
        <v>53</v>
      </c>
      <c r="B256" t="s">
        <v>69</v>
      </c>
      <c r="C256" s="13">
        <v>45017</v>
      </c>
      <c r="D256" s="13">
        <v>44835</v>
      </c>
      <c r="E256">
        <v>1224</v>
      </c>
      <c r="F256">
        <v>0</v>
      </c>
      <c r="G256">
        <v>0</v>
      </c>
      <c r="H256">
        <v>3</v>
      </c>
      <c r="I256">
        <v>6</v>
      </c>
    </row>
    <row r="257" spans="1:9" x14ac:dyDescent="0.3">
      <c r="A257" t="s">
        <v>53</v>
      </c>
      <c r="B257" t="s">
        <v>69</v>
      </c>
      <c r="C257" s="13">
        <v>45017</v>
      </c>
      <c r="D257" s="13">
        <v>44927</v>
      </c>
      <c r="E257">
        <v>1260</v>
      </c>
      <c r="F257">
        <v>0</v>
      </c>
      <c r="G257">
        <v>0</v>
      </c>
      <c r="H257">
        <v>1</v>
      </c>
      <c r="I257">
        <v>16</v>
      </c>
    </row>
    <row r="258" spans="1:9" x14ac:dyDescent="0.3">
      <c r="A258" t="s">
        <v>49</v>
      </c>
      <c r="B258" t="s">
        <v>69</v>
      </c>
      <c r="C258" s="13">
        <v>44743</v>
      </c>
      <c r="D258" s="13">
        <v>44652</v>
      </c>
      <c r="E258">
        <v>492</v>
      </c>
      <c r="F258">
        <v>0</v>
      </c>
      <c r="G258">
        <v>0</v>
      </c>
      <c r="H258">
        <v>7</v>
      </c>
      <c r="I258">
        <v>2</v>
      </c>
    </row>
    <row r="259" spans="1:9" x14ac:dyDescent="0.3">
      <c r="A259" t="s">
        <v>49</v>
      </c>
      <c r="B259" t="s">
        <v>69</v>
      </c>
      <c r="C259" s="13">
        <v>44835</v>
      </c>
      <c r="D259" s="13">
        <v>44652</v>
      </c>
      <c r="E259">
        <v>494</v>
      </c>
      <c r="F259">
        <v>0</v>
      </c>
      <c r="G259">
        <v>0</v>
      </c>
      <c r="H259">
        <v>7</v>
      </c>
      <c r="I259">
        <v>2</v>
      </c>
    </row>
    <row r="260" spans="1:9" x14ac:dyDescent="0.3">
      <c r="A260" t="s">
        <v>49</v>
      </c>
      <c r="B260" t="s">
        <v>69</v>
      </c>
      <c r="C260" s="13">
        <v>44835</v>
      </c>
      <c r="D260" s="13">
        <v>44743</v>
      </c>
      <c r="E260">
        <v>485</v>
      </c>
      <c r="F260">
        <v>0</v>
      </c>
      <c r="G260">
        <v>0</v>
      </c>
      <c r="H260">
        <v>3</v>
      </c>
      <c r="I260">
        <v>2</v>
      </c>
    </row>
    <row r="261" spans="1:9" x14ac:dyDescent="0.3">
      <c r="A261" t="s">
        <v>49</v>
      </c>
      <c r="B261" t="s">
        <v>69</v>
      </c>
      <c r="C261" s="13">
        <v>44927</v>
      </c>
      <c r="D261" s="13">
        <v>44652</v>
      </c>
      <c r="E261">
        <v>494</v>
      </c>
      <c r="F261">
        <v>0</v>
      </c>
      <c r="G261">
        <v>0</v>
      </c>
      <c r="H261">
        <v>7</v>
      </c>
      <c r="I261">
        <v>2</v>
      </c>
    </row>
    <row r="262" spans="1:9" x14ac:dyDescent="0.3">
      <c r="A262" t="s">
        <v>49</v>
      </c>
      <c r="B262" t="s">
        <v>69</v>
      </c>
      <c r="C262" s="13">
        <v>44927</v>
      </c>
      <c r="D262" s="13">
        <v>44743</v>
      </c>
      <c r="E262">
        <v>485</v>
      </c>
      <c r="F262">
        <v>0</v>
      </c>
      <c r="G262">
        <v>0</v>
      </c>
      <c r="H262">
        <v>3</v>
      </c>
      <c r="I262">
        <v>2</v>
      </c>
    </row>
    <row r="263" spans="1:9" x14ac:dyDescent="0.3">
      <c r="A263" t="s">
        <v>49</v>
      </c>
      <c r="B263" t="s">
        <v>69</v>
      </c>
      <c r="C263" s="13">
        <v>44927</v>
      </c>
      <c r="D263" s="13">
        <v>44835</v>
      </c>
      <c r="E263">
        <v>410</v>
      </c>
      <c r="F263">
        <v>0</v>
      </c>
      <c r="G263">
        <v>0</v>
      </c>
      <c r="H263">
        <v>1</v>
      </c>
      <c r="I263">
        <v>0</v>
      </c>
    </row>
    <row r="264" spans="1:9" x14ac:dyDescent="0.3">
      <c r="A264" t="s">
        <v>49</v>
      </c>
      <c r="B264" t="s">
        <v>69</v>
      </c>
      <c r="C264" s="13">
        <v>45017</v>
      </c>
      <c r="D264" s="13">
        <v>44652</v>
      </c>
      <c r="E264">
        <v>496</v>
      </c>
      <c r="F264">
        <v>0</v>
      </c>
      <c r="G264">
        <v>0</v>
      </c>
      <c r="H264">
        <v>7</v>
      </c>
      <c r="I264">
        <v>2</v>
      </c>
    </row>
    <row r="265" spans="1:9" x14ac:dyDescent="0.3">
      <c r="A265" t="s">
        <v>49</v>
      </c>
      <c r="B265" t="s">
        <v>69</v>
      </c>
      <c r="C265" s="13">
        <v>45017</v>
      </c>
      <c r="D265" s="13">
        <v>44743</v>
      </c>
      <c r="E265">
        <v>486</v>
      </c>
      <c r="F265">
        <v>0</v>
      </c>
      <c r="G265">
        <v>1</v>
      </c>
      <c r="H265">
        <v>3</v>
      </c>
      <c r="I265">
        <v>2</v>
      </c>
    </row>
    <row r="266" spans="1:9" x14ac:dyDescent="0.3">
      <c r="A266" t="s">
        <v>49</v>
      </c>
      <c r="B266" t="s">
        <v>69</v>
      </c>
      <c r="C266" s="13">
        <v>45017</v>
      </c>
      <c r="D266" s="13">
        <v>44835</v>
      </c>
      <c r="E266">
        <v>411</v>
      </c>
      <c r="F266">
        <v>0</v>
      </c>
      <c r="G266">
        <v>0</v>
      </c>
      <c r="H266">
        <v>1</v>
      </c>
      <c r="I266">
        <v>0</v>
      </c>
    </row>
    <row r="267" spans="1:9" x14ac:dyDescent="0.3">
      <c r="A267" t="s">
        <v>49</v>
      </c>
      <c r="B267" t="s">
        <v>69</v>
      </c>
      <c r="C267" s="13">
        <v>45017</v>
      </c>
      <c r="D267" s="13">
        <v>44927</v>
      </c>
      <c r="E267">
        <v>477</v>
      </c>
      <c r="F267">
        <v>0</v>
      </c>
      <c r="G267">
        <v>0</v>
      </c>
      <c r="H267">
        <v>0</v>
      </c>
      <c r="I267">
        <v>0</v>
      </c>
    </row>
    <row r="268" spans="1:9" x14ac:dyDescent="0.3">
      <c r="A268" t="s">
        <v>32</v>
      </c>
      <c r="B268" t="s">
        <v>69</v>
      </c>
      <c r="C268" s="13">
        <v>44743</v>
      </c>
      <c r="D268" s="13">
        <v>44652</v>
      </c>
      <c r="E268">
        <v>54</v>
      </c>
      <c r="F268">
        <v>0</v>
      </c>
      <c r="G268">
        <v>0</v>
      </c>
      <c r="H268">
        <v>1</v>
      </c>
      <c r="I268">
        <v>0</v>
      </c>
    </row>
    <row r="269" spans="1:9" x14ac:dyDescent="0.3">
      <c r="A269" t="s">
        <v>32</v>
      </c>
      <c r="B269" t="s">
        <v>69</v>
      </c>
      <c r="C269" s="13">
        <v>44835</v>
      </c>
      <c r="D269" s="13">
        <v>44652</v>
      </c>
      <c r="E269">
        <v>56</v>
      </c>
      <c r="F269">
        <v>0</v>
      </c>
      <c r="G269">
        <v>0</v>
      </c>
      <c r="H269">
        <v>1</v>
      </c>
      <c r="I269">
        <v>0</v>
      </c>
    </row>
    <row r="270" spans="1:9" x14ac:dyDescent="0.3">
      <c r="A270" t="s">
        <v>32</v>
      </c>
      <c r="B270" t="s">
        <v>69</v>
      </c>
      <c r="C270" s="13">
        <v>44835</v>
      </c>
      <c r="D270" s="13">
        <v>44743</v>
      </c>
      <c r="E270">
        <v>210</v>
      </c>
      <c r="F270">
        <v>0</v>
      </c>
      <c r="G270">
        <v>0</v>
      </c>
      <c r="H270">
        <v>0</v>
      </c>
      <c r="I270">
        <v>0</v>
      </c>
    </row>
    <row r="271" spans="1:9" x14ac:dyDescent="0.3">
      <c r="A271" t="s">
        <v>32</v>
      </c>
      <c r="B271" t="s">
        <v>69</v>
      </c>
      <c r="C271" s="13">
        <v>44927</v>
      </c>
      <c r="D271" s="13">
        <v>44652</v>
      </c>
      <c r="E271">
        <v>58</v>
      </c>
      <c r="F271">
        <v>0</v>
      </c>
      <c r="G271">
        <v>0</v>
      </c>
      <c r="H271">
        <v>1</v>
      </c>
      <c r="I271">
        <v>0</v>
      </c>
    </row>
    <row r="272" spans="1:9" x14ac:dyDescent="0.3">
      <c r="A272" t="s">
        <v>32</v>
      </c>
      <c r="B272" t="s">
        <v>69</v>
      </c>
      <c r="C272" s="13">
        <v>44927</v>
      </c>
      <c r="D272" s="13">
        <v>44743</v>
      </c>
      <c r="E272">
        <v>212</v>
      </c>
      <c r="F272">
        <v>0</v>
      </c>
      <c r="G272">
        <v>0</v>
      </c>
      <c r="H272">
        <v>0</v>
      </c>
      <c r="I272">
        <v>0</v>
      </c>
    </row>
    <row r="273" spans="1:9" x14ac:dyDescent="0.3">
      <c r="A273" t="s">
        <v>32</v>
      </c>
      <c r="B273" t="s">
        <v>69</v>
      </c>
      <c r="C273" s="13">
        <v>44927</v>
      </c>
      <c r="D273" s="13">
        <v>44835</v>
      </c>
      <c r="E273">
        <v>275</v>
      </c>
      <c r="F273">
        <v>0</v>
      </c>
      <c r="G273">
        <v>0</v>
      </c>
      <c r="H273">
        <v>2</v>
      </c>
      <c r="I273">
        <v>0</v>
      </c>
    </row>
    <row r="274" spans="1:9" x14ac:dyDescent="0.3">
      <c r="A274" t="s">
        <v>32</v>
      </c>
      <c r="B274" t="s">
        <v>69</v>
      </c>
      <c r="C274" s="13">
        <v>45017</v>
      </c>
      <c r="D274" s="13">
        <v>44652</v>
      </c>
      <c r="E274">
        <v>62</v>
      </c>
      <c r="F274">
        <v>0</v>
      </c>
      <c r="G274">
        <v>0</v>
      </c>
      <c r="H274">
        <v>1</v>
      </c>
      <c r="I274">
        <v>0</v>
      </c>
    </row>
    <row r="275" spans="1:9" x14ac:dyDescent="0.3">
      <c r="A275" t="s">
        <v>32</v>
      </c>
      <c r="B275" t="s">
        <v>69</v>
      </c>
      <c r="C275" s="13">
        <v>45017</v>
      </c>
      <c r="D275" s="13">
        <v>44743</v>
      </c>
      <c r="E275">
        <v>214</v>
      </c>
      <c r="F275">
        <v>0</v>
      </c>
      <c r="G275">
        <v>0</v>
      </c>
      <c r="H275">
        <v>0</v>
      </c>
      <c r="I275">
        <v>0</v>
      </c>
    </row>
    <row r="276" spans="1:9" x14ac:dyDescent="0.3">
      <c r="A276" t="s">
        <v>32</v>
      </c>
      <c r="B276" t="s">
        <v>69</v>
      </c>
      <c r="C276" s="13">
        <v>45017</v>
      </c>
      <c r="D276" s="13">
        <v>44835</v>
      </c>
      <c r="E276">
        <v>278</v>
      </c>
      <c r="F276">
        <v>0</v>
      </c>
      <c r="G276">
        <v>0</v>
      </c>
      <c r="H276">
        <v>2</v>
      </c>
      <c r="I276">
        <v>0</v>
      </c>
    </row>
    <row r="277" spans="1:9" x14ac:dyDescent="0.3">
      <c r="A277" t="s">
        <v>32</v>
      </c>
      <c r="B277" t="s">
        <v>69</v>
      </c>
      <c r="C277" s="13">
        <v>45017</v>
      </c>
      <c r="D277" s="13">
        <v>44927</v>
      </c>
      <c r="E277">
        <v>215</v>
      </c>
      <c r="F277">
        <v>0</v>
      </c>
      <c r="G277">
        <v>0</v>
      </c>
      <c r="H277">
        <v>0</v>
      </c>
      <c r="I277">
        <v>0</v>
      </c>
    </row>
    <row r="278" spans="1:9" x14ac:dyDescent="0.3">
      <c r="A278" t="s">
        <v>51</v>
      </c>
      <c r="B278" t="s">
        <v>69</v>
      </c>
      <c r="C278" s="13">
        <v>44743</v>
      </c>
      <c r="D278" s="13">
        <v>44652</v>
      </c>
      <c r="E278">
        <v>412</v>
      </c>
      <c r="F278">
        <v>0</v>
      </c>
      <c r="G278">
        <v>0</v>
      </c>
      <c r="H278">
        <v>4</v>
      </c>
      <c r="I278">
        <v>1</v>
      </c>
    </row>
    <row r="279" spans="1:9" x14ac:dyDescent="0.3">
      <c r="A279" t="s">
        <v>51</v>
      </c>
      <c r="B279" t="s">
        <v>69</v>
      </c>
      <c r="C279" s="13">
        <v>44835</v>
      </c>
      <c r="D279" s="13">
        <v>44652</v>
      </c>
      <c r="E279">
        <v>412</v>
      </c>
      <c r="F279">
        <v>0</v>
      </c>
      <c r="G279">
        <v>0</v>
      </c>
      <c r="H279">
        <v>4</v>
      </c>
      <c r="I279">
        <v>1</v>
      </c>
    </row>
    <row r="280" spans="1:9" x14ac:dyDescent="0.3">
      <c r="A280" t="s">
        <v>51</v>
      </c>
      <c r="B280" t="s">
        <v>69</v>
      </c>
      <c r="C280" s="13">
        <v>44835</v>
      </c>
      <c r="D280" s="13">
        <v>44743</v>
      </c>
      <c r="E280">
        <v>370</v>
      </c>
      <c r="F280">
        <v>0</v>
      </c>
      <c r="G280">
        <v>0</v>
      </c>
      <c r="H280">
        <v>1</v>
      </c>
      <c r="I280">
        <v>0</v>
      </c>
    </row>
    <row r="281" spans="1:9" x14ac:dyDescent="0.3">
      <c r="A281" t="s">
        <v>51</v>
      </c>
      <c r="B281" t="s">
        <v>69</v>
      </c>
      <c r="C281" s="13">
        <v>44927</v>
      </c>
      <c r="D281" s="13">
        <v>44652</v>
      </c>
      <c r="E281">
        <v>390</v>
      </c>
      <c r="F281">
        <v>0</v>
      </c>
      <c r="G281">
        <v>0</v>
      </c>
      <c r="H281">
        <v>4</v>
      </c>
      <c r="I281">
        <v>0</v>
      </c>
    </row>
    <row r="282" spans="1:9" x14ac:dyDescent="0.3">
      <c r="A282" t="s">
        <v>51</v>
      </c>
      <c r="B282" t="s">
        <v>69</v>
      </c>
      <c r="C282" s="13">
        <v>44927</v>
      </c>
      <c r="D282" s="13">
        <v>44743</v>
      </c>
      <c r="E282">
        <v>370</v>
      </c>
      <c r="F282">
        <v>0</v>
      </c>
      <c r="G282">
        <v>0</v>
      </c>
      <c r="H282">
        <v>1</v>
      </c>
      <c r="I282">
        <v>0</v>
      </c>
    </row>
    <row r="283" spans="1:9" x14ac:dyDescent="0.3">
      <c r="A283" t="s">
        <v>51</v>
      </c>
      <c r="B283" t="s">
        <v>69</v>
      </c>
      <c r="C283" s="13">
        <v>44927</v>
      </c>
      <c r="D283" s="13">
        <v>44835</v>
      </c>
      <c r="E283">
        <v>409</v>
      </c>
      <c r="F283">
        <v>0</v>
      </c>
      <c r="G283">
        <v>0</v>
      </c>
      <c r="H283">
        <v>2</v>
      </c>
      <c r="I283">
        <v>0</v>
      </c>
    </row>
    <row r="284" spans="1:9" x14ac:dyDescent="0.3">
      <c r="A284" t="s">
        <v>51</v>
      </c>
      <c r="B284" t="s">
        <v>69</v>
      </c>
      <c r="C284" s="13">
        <v>45017</v>
      </c>
      <c r="D284" s="13">
        <v>44652</v>
      </c>
      <c r="E284">
        <v>390</v>
      </c>
      <c r="F284">
        <v>0</v>
      </c>
      <c r="G284">
        <v>0</v>
      </c>
      <c r="H284">
        <v>4</v>
      </c>
      <c r="I284">
        <v>0</v>
      </c>
    </row>
    <row r="285" spans="1:9" x14ac:dyDescent="0.3">
      <c r="A285" t="s">
        <v>51</v>
      </c>
      <c r="B285" t="s">
        <v>69</v>
      </c>
      <c r="C285" s="13">
        <v>45017</v>
      </c>
      <c r="D285" s="13">
        <v>44743</v>
      </c>
      <c r="E285">
        <v>371</v>
      </c>
      <c r="F285">
        <v>0</v>
      </c>
      <c r="G285">
        <v>0</v>
      </c>
      <c r="H285">
        <v>1</v>
      </c>
      <c r="I285">
        <v>0</v>
      </c>
    </row>
    <row r="286" spans="1:9" x14ac:dyDescent="0.3">
      <c r="A286" t="s">
        <v>51</v>
      </c>
      <c r="B286" t="s">
        <v>69</v>
      </c>
      <c r="C286" s="13">
        <v>45017</v>
      </c>
      <c r="D286" s="13">
        <v>44835</v>
      </c>
      <c r="E286">
        <v>409</v>
      </c>
      <c r="F286">
        <v>0</v>
      </c>
      <c r="G286">
        <v>0</v>
      </c>
      <c r="H286">
        <v>2</v>
      </c>
      <c r="I286">
        <v>0</v>
      </c>
    </row>
    <row r="287" spans="1:9" x14ac:dyDescent="0.3">
      <c r="A287" t="s">
        <v>51</v>
      </c>
      <c r="B287" t="s">
        <v>69</v>
      </c>
      <c r="C287" s="13">
        <v>45017</v>
      </c>
      <c r="D287" s="13">
        <v>44927</v>
      </c>
      <c r="E287">
        <v>438</v>
      </c>
      <c r="F287">
        <v>0</v>
      </c>
      <c r="G287">
        <v>0</v>
      </c>
      <c r="H287">
        <v>2</v>
      </c>
      <c r="I287">
        <v>0</v>
      </c>
    </row>
    <row r="288" spans="1:9" x14ac:dyDescent="0.3">
      <c r="A288" t="s">
        <v>14</v>
      </c>
      <c r="B288" t="s">
        <v>69</v>
      </c>
      <c r="C288" s="13">
        <v>44743</v>
      </c>
      <c r="D288" s="13">
        <v>44652</v>
      </c>
      <c r="E288">
        <v>601</v>
      </c>
      <c r="F288">
        <v>0</v>
      </c>
      <c r="G288">
        <v>9</v>
      </c>
      <c r="H288">
        <v>5</v>
      </c>
      <c r="I288">
        <v>0</v>
      </c>
    </row>
    <row r="289" spans="1:9" x14ac:dyDescent="0.3">
      <c r="A289" t="s">
        <v>14</v>
      </c>
      <c r="B289" t="s">
        <v>69</v>
      </c>
      <c r="C289" s="13">
        <v>44835</v>
      </c>
      <c r="D289" s="13">
        <v>44652</v>
      </c>
      <c r="E289">
        <v>602</v>
      </c>
      <c r="F289">
        <v>0</v>
      </c>
      <c r="G289">
        <v>9</v>
      </c>
      <c r="H289">
        <v>5</v>
      </c>
      <c r="I289">
        <v>0</v>
      </c>
    </row>
    <row r="290" spans="1:9" x14ac:dyDescent="0.3">
      <c r="A290" t="s">
        <v>14</v>
      </c>
      <c r="B290" t="s">
        <v>69</v>
      </c>
      <c r="C290" s="13">
        <v>44835</v>
      </c>
      <c r="D290" s="13">
        <v>44743</v>
      </c>
      <c r="E290">
        <v>666</v>
      </c>
      <c r="F290">
        <v>0</v>
      </c>
      <c r="G290">
        <v>6</v>
      </c>
      <c r="H290">
        <v>3</v>
      </c>
      <c r="I290">
        <v>0</v>
      </c>
    </row>
    <row r="291" spans="1:9" x14ac:dyDescent="0.3">
      <c r="A291" t="s">
        <v>14</v>
      </c>
      <c r="B291" t="s">
        <v>69</v>
      </c>
      <c r="C291" s="13">
        <v>44927</v>
      </c>
      <c r="D291" s="13">
        <v>44652</v>
      </c>
      <c r="E291">
        <v>603</v>
      </c>
      <c r="F291">
        <v>0</v>
      </c>
      <c r="G291">
        <v>9</v>
      </c>
      <c r="H291">
        <v>5</v>
      </c>
      <c r="I291">
        <v>0</v>
      </c>
    </row>
    <row r="292" spans="1:9" x14ac:dyDescent="0.3">
      <c r="A292" t="s">
        <v>14</v>
      </c>
      <c r="B292" t="s">
        <v>69</v>
      </c>
      <c r="C292" s="13">
        <v>44927</v>
      </c>
      <c r="D292" s="13">
        <v>44743</v>
      </c>
      <c r="E292">
        <v>668</v>
      </c>
      <c r="F292">
        <v>0</v>
      </c>
      <c r="G292">
        <v>6</v>
      </c>
      <c r="H292">
        <v>3</v>
      </c>
      <c r="I292">
        <v>0</v>
      </c>
    </row>
    <row r="293" spans="1:9" x14ac:dyDescent="0.3">
      <c r="A293" t="s">
        <v>14</v>
      </c>
      <c r="B293" t="s">
        <v>69</v>
      </c>
      <c r="C293" s="13">
        <v>44927</v>
      </c>
      <c r="D293" s="13">
        <v>44835</v>
      </c>
      <c r="E293">
        <v>456</v>
      </c>
      <c r="F293">
        <v>0</v>
      </c>
      <c r="G293">
        <v>9</v>
      </c>
      <c r="H293">
        <v>0</v>
      </c>
      <c r="I293">
        <v>1</v>
      </c>
    </row>
    <row r="294" spans="1:9" x14ac:dyDescent="0.3">
      <c r="A294" t="s">
        <v>14</v>
      </c>
      <c r="B294" t="s">
        <v>69</v>
      </c>
      <c r="C294" s="13">
        <v>45017</v>
      </c>
      <c r="D294" s="13">
        <v>44652</v>
      </c>
      <c r="E294">
        <v>604</v>
      </c>
      <c r="F294">
        <v>0</v>
      </c>
      <c r="G294">
        <v>9</v>
      </c>
      <c r="H294">
        <v>5</v>
      </c>
      <c r="I294">
        <v>0</v>
      </c>
    </row>
    <row r="295" spans="1:9" x14ac:dyDescent="0.3">
      <c r="A295" t="s">
        <v>14</v>
      </c>
      <c r="B295" t="s">
        <v>69</v>
      </c>
      <c r="C295" s="13">
        <v>45017</v>
      </c>
      <c r="D295" s="13">
        <v>44743</v>
      </c>
      <c r="E295">
        <v>670</v>
      </c>
      <c r="F295">
        <v>0</v>
      </c>
      <c r="G295">
        <v>6</v>
      </c>
      <c r="H295">
        <v>3</v>
      </c>
      <c r="I295">
        <v>0</v>
      </c>
    </row>
    <row r="296" spans="1:9" x14ac:dyDescent="0.3">
      <c r="A296" t="s">
        <v>14</v>
      </c>
      <c r="B296" t="s">
        <v>69</v>
      </c>
      <c r="C296" s="13">
        <v>45017</v>
      </c>
      <c r="D296" s="13">
        <v>44835</v>
      </c>
      <c r="E296">
        <v>460</v>
      </c>
      <c r="F296">
        <v>0</v>
      </c>
      <c r="G296">
        <v>9</v>
      </c>
      <c r="H296">
        <v>0</v>
      </c>
      <c r="I296">
        <v>1</v>
      </c>
    </row>
    <row r="297" spans="1:9" x14ac:dyDescent="0.3">
      <c r="A297" t="s">
        <v>14</v>
      </c>
      <c r="B297" t="s">
        <v>69</v>
      </c>
      <c r="C297" s="13">
        <v>45017</v>
      </c>
      <c r="D297" s="13">
        <v>44927</v>
      </c>
      <c r="E297">
        <v>629</v>
      </c>
      <c r="F297">
        <v>0</v>
      </c>
      <c r="G297">
        <v>2</v>
      </c>
      <c r="H297">
        <v>0</v>
      </c>
      <c r="I297">
        <v>0</v>
      </c>
    </row>
    <row r="298" spans="1:9" x14ac:dyDescent="0.3">
      <c r="A298" t="s">
        <v>45</v>
      </c>
      <c r="B298" t="s">
        <v>69</v>
      </c>
      <c r="C298" s="13">
        <v>44743</v>
      </c>
      <c r="D298" s="13">
        <v>44652</v>
      </c>
      <c r="E298">
        <v>1051</v>
      </c>
      <c r="F298">
        <v>0</v>
      </c>
      <c r="G298">
        <v>0</v>
      </c>
      <c r="H298">
        <v>1</v>
      </c>
      <c r="I298">
        <v>0</v>
      </c>
    </row>
    <row r="299" spans="1:9" x14ac:dyDescent="0.3">
      <c r="A299" t="s">
        <v>45</v>
      </c>
      <c r="B299" t="s">
        <v>69</v>
      </c>
      <c r="C299" s="13">
        <v>44835</v>
      </c>
      <c r="D299" s="13">
        <v>44652</v>
      </c>
      <c r="E299">
        <v>1051</v>
      </c>
      <c r="F299">
        <v>0</v>
      </c>
      <c r="G299">
        <v>1</v>
      </c>
      <c r="H299">
        <v>1</v>
      </c>
      <c r="I299">
        <v>0</v>
      </c>
    </row>
    <row r="300" spans="1:9" x14ac:dyDescent="0.3">
      <c r="A300" t="s">
        <v>45</v>
      </c>
      <c r="B300" t="s">
        <v>69</v>
      </c>
      <c r="C300" s="13">
        <v>44835</v>
      </c>
      <c r="D300" s="13">
        <v>44743</v>
      </c>
      <c r="E300">
        <v>1205</v>
      </c>
      <c r="F300">
        <v>0</v>
      </c>
      <c r="G300">
        <v>1</v>
      </c>
      <c r="H300">
        <v>1</v>
      </c>
      <c r="I300">
        <v>0</v>
      </c>
    </row>
    <row r="301" spans="1:9" x14ac:dyDescent="0.3">
      <c r="A301" t="s">
        <v>45</v>
      </c>
      <c r="B301" t="s">
        <v>69</v>
      </c>
      <c r="C301" s="13">
        <v>44927</v>
      </c>
      <c r="D301" s="13">
        <v>44652</v>
      </c>
      <c r="E301">
        <v>1057</v>
      </c>
      <c r="F301">
        <v>0</v>
      </c>
      <c r="G301">
        <v>1</v>
      </c>
      <c r="H301">
        <v>1</v>
      </c>
      <c r="I301">
        <v>0</v>
      </c>
    </row>
    <row r="302" spans="1:9" x14ac:dyDescent="0.3">
      <c r="A302" t="s">
        <v>45</v>
      </c>
      <c r="B302" t="s">
        <v>69</v>
      </c>
      <c r="C302" s="13">
        <v>44927</v>
      </c>
      <c r="D302" s="13">
        <v>44743</v>
      </c>
      <c r="E302">
        <v>1205</v>
      </c>
      <c r="F302">
        <v>0</v>
      </c>
      <c r="G302">
        <v>1</v>
      </c>
      <c r="H302">
        <v>1</v>
      </c>
      <c r="I302">
        <v>0</v>
      </c>
    </row>
    <row r="303" spans="1:9" x14ac:dyDescent="0.3">
      <c r="A303" t="s">
        <v>45</v>
      </c>
      <c r="B303" t="s">
        <v>69</v>
      </c>
      <c r="C303" s="13">
        <v>44927</v>
      </c>
      <c r="D303" s="13">
        <v>44835</v>
      </c>
      <c r="E303">
        <v>786</v>
      </c>
      <c r="F303">
        <v>0</v>
      </c>
      <c r="G303">
        <v>0</v>
      </c>
      <c r="H303">
        <v>0</v>
      </c>
      <c r="I303">
        <v>0</v>
      </c>
    </row>
    <row r="304" spans="1:9" x14ac:dyDescent="0.3">
      <c r="A304" t="s">
        <v>45</v>
      </c>
      <c r="B304" t="s">
        <v>69</v>
      </c>
      <c r="C304" s="13">
        <v>45017</v>
      </c>
      <c r="D304" s="13">
        <v>44652</v>
      </c>
      <c r="E304">
        <v>1058</v>
      </c>
      <c r="F304">
        <v>0</v>
      </c>
      <c r="G304">
        <v>1</v>
      </c>
      <c r="H304">
        <v>1</v>
      </c>
      <c r="I304">
        <v>0</v>
      </c>
    </row>
    <row r="305" spans="1:9" x14ac:dyDescent="0.3">
      <c r="A305" t="s">
        <v>45</v>
      </c>
      <c r="B305" t="s">
        <v>69</v>
      </c>
      <c r="C305" s="13">
        <v>45017</v>
      </c>
      <c r="D305" s="13">
        <v>44743</v>
      </c>
      <c r="E305">
        <v>1206</v>
      </c>
      <c r="F305">
        <v>0</v>
      </c>
      <c r="G305">
        <v>1</v>
      </c>
      <c r="H305">
        <v>1</v>
      </c>
      <c r="I305">
        <v>0</v>
      </c>
    </row>
    <row r="306" spans="1:9" x14ac:dyDescent="0.3">
      <c r="A306" t="s">
        <v>45</v>
      </c>
      <c r="B306" t="s">
        <v>69</v>
      </c>
      <c r="C306" s="13">
        <v>45017</v>
      </c>
      <c r="D306" s="13">
        <v>44835</v>
      </c>
      <c r="E306">
        <v>790</v>
      </c>
      <c r="F306">
        <v>0</v>
      </c>
      <c r="G306">
        <v>0</v>
      </c>
      <c r="H306">
        <v>0</v>
      </c>
      <c r="I306">
        <v>0</v>
      </c>
    </row>
    <row r="307" spans="1:9" x14ac:dyDescent="0.3">
      <c r="A307" t="s">
        <v>45</v>
      </c>
      <c r="B307" t="s">
        <v>69</v>
      </c>
      <c r="C307" s="13">
        <v>45017</v>
      </c>
      <c r="D307" s="13">
        <v>44927</v>
      </c>
      <c r="E307">
        <v>1123</v>
      </c>
      <c r="F307">
        <v>0</v>
      </c>
      <c r="G307">
        <v>1</v>
      </c>
      <c r="H307">
        <v>1</v>
      </c>
      <c r="I307">
        <v>0</v>
      </c>
    </row>
    <row r="308" spans="1:9" x14ac:dyDescent="0.3">
      <c r="A308" t="s">
        <v>19</v>
      </c>
      <c r="B308" t="s">
        <v>69</v>
      </c>
      <c r="C308" s="13">
        <v>44743</v>
      </c>
      <c r="D308" s="13">
        <v>44652</v>
      </c>
      <c r="E308">
        <v>568</v>
      </c>
      <c r="F308">
        <v>0</v>
      </c>
      <c r="G308">
        <v>0</v>
      </c>
      <c r="H308">
        <v>2</v>
      </c>
      <c r="I308">
        <v>4</v>
      </c>
    </row>
    <row r="309" spans="1:9" x14ac:dyDescent="0.3">
      <c r="A309" t="s">
        <v>19</v>
      </c>
      <c r="B309" t="s">
        <v>69</v>
      </c>
      <c r="C309" s="13">
        <v>44835</v>
      </c>
      <c r="D309" s="13">
        <v>44652</v>
      </c>
      <c r="E309">
        <v>568</v>
      </c>
      <c r="F309">
        <v>0</v>
      </c>
      <c r="G309">
        <v>0</v>
      </c>
      <c r="H309">
        <v>2</v>
      </c>
      <c r="I309">
        <v>3</v>
      </c>
    </row>
    <row r="310" spans="1:9" x14ac:dyDescent="0.3">
      <c r="A310" t="s">
        <v>19</v>
      </c>
      <c r="B310" t="s">
        <v>69</v>
      </c>
      <c r="C310" s="13">
        <v>44835</v>
      </c>
      <c r="D310" s="13">
        <v>44743</v>
      </c>
      <c r="E310">
        <v>534</v>
      </c>
      <c r="F310">
        <v>0</v>
      </c>
      <c r="G310">
        <v>0</v>
      </c>
      <c r="H310">
        <v>2</v>
      </c>
      <c r="I310">
        <v>3</v>
      </c>
    </row>
    <row r="311" spans="1:9" x14ac:dyDescent="0.3">
      <c r="A311" t="s">
        <v>19</v>
      </c>
      <c r="B311" t="s">
        <v>69</v>
      </c>
      <c r="C311" s="13">
        <v>44927</v>
      </c>
      <c r="D311" s="13">
        <v>44652</v>
      </c>
      <c r="E311">
        <v>570</v>
      </c>
      <c r="F311">
        <v>0</v>
      </c>
      <c r="G311">
        <v>0</v>
      </c>
      <c r="H311">
        <v>2</v>
      </c>
      <c r="I311">
        <v>2</v>
      </c>
    </row>
    <row r="312" spans="1:9" x14ac:dyDescent="0.3">
      <c r="A312" t="s">
        <v>19</v>
      </c>
      <c r="B312" t="s">
        <v>69</v>
      </c>
      <c r="C312" s="13">
        <v>44927</v>
      </c>
      <c r="D312" s="13">
        <v>44743</v>
      </c>
      <c r="E312">
        <v>534</v>
      </c>
      <c r="F312">
        <v>0</v>
      </c>
      <c r="G312">
        <v>0</v>
      </c>
      <c r="H312">
        <v>2</v>
      </c>
      <c r="I312">
        <v>3</v>
      </c>
    </row>
    <row r="313" spans="1:9" x14ac:dyDescent="0.3">
      <c r="A313" t="s">
        <v>19</v>
      </c>
      <c r="B313" t="s">
        <v>69</v>
      </c>
      <c r="C313" s="13">
        <v>44927</v>
      </c>
      <c r="D313" s="13">
        <v>44835</v>
      </c>
      <c r="E313">
        <v>538</v>
      </c>
      <c r="F313">
        <v>0</v>
      </c>
      <c r="G313">
        <v>0</v>
      </c>
      <c r="H313">
        <v>8</v>
      </c>
      <c r="I313">
        <v>3</v>
      </c>
    </row>
    <row r="314" spans="1:9" x14ac:dyDescent="0.3">
      <c r="A314" t="s">
        <v>19</v>
      </c>
      <c r="B314" t="s">
        <v>69</v>
      </c>
      <c r="C314" s="13">
        <v>45017</v>
      </c>
      <c r="D314" s="13">
        <v>44652</v>
      </c>
      <c r="E314">
        <v>570</v>
      </c>
      <c r="F314">
        <v>0</v>
      </c>
      <c r="G314">
        <v>0</v>
      </c>
      <c r="H314">
        <v>2</v>
      </c>
      <c r="I314">
        <v>0</v>
      </c>
    </row>
    <row r="315" spans="1:9" x14ac:dyDescent="0.3">
      <c r="A315" t="s">
        <v>19</v>
      </c>
      <c r="B315" t="s">
        <v>69</v>
      </c>
      <c r="C315" s="13">
        <v>45017</v>
      </c>
      <c r="D315" s="13">
        <v>44743</v>
      </c>
      <c r="E315">
        <v>535</v>
      </c>
      <c r="F315">
        <v>0</v>
      </c>
      <c r="G315">
        <v>0</v>
      </c>
      <c r="H315">
        <v>2</v>
      </c>
      <c r="I315">
        <v>2</v>
      </c>
    </row>
    <row r="316" spans="1:9" x14ac:dyDescent="0.3">
      <c r="A316" t="s">
        <v>19</v>
      </c>
      <c r="B316" t="s">
        <v>69</v>
      </c>
      <c r="C316" s="13">
        <v>45017</v>
      </c>
      <c r="D316" s="13">
        <v>44835</v>
      </c>
      <c r="E316">
        <v>539</v>
      </c>
      <c r="F316">
        <v>0</v>
      </c>
      <c r="G316">
        <v>0</v>
      </c>
      <c r="H316">
        <v>8</v>
      </c>
      <c r="I316">
        <v>2</v>
      </c>
    </row>
    <row r="317" spans="1:9" x14ac:dyDescent="0.3">
      <c r="A317" t="s">
        <v>19</v>
      </c>
      <c r="B317" t="s">
        <v>69</v>
      </c>
      <c r="C317" s="13">
        <v>45017</v>
      </c>
      <c r="D317" s="13">
        <v>44927</v>
      </c>
      <c r="E317">
        <v>502</v>
      </c>
      <c r="F317">
        <v>0</v>
      </c>
      <c r="G317">
        <v>0</v>
      </c>
      <c r="H317">
        <v>0</v>
      </c>
      <c r="I317">
        <v>5</v>
      </c>
    </row>
    <row r="318" spans="1:9" x14ac:dyDescent="0.3">
      <c r="A318" t="s">
        <v>21</v>
      </c>
      <c r="B318" t="s">
        <v>69</v>
      </c>
      <c r="C318" s="13">
        <v>44743</v>
      </c>
      <c r="D318" s="13">
        <v>44652</v>
      </c>
      <c r="E318">
        <v>101</v>
      </c>
      <c r="F318">
        <v>0</v>
      </c>
      <c r="G318">
        <v>0</v>
      </c>
      <c r="H318">
        <v>0</v>
      </c>
      <c r="I318">
        <v>0</v>
      </c>
    </row>
    <row r="319" spans="1:9" x14ac:dyDescent="0.3">
      <c r="A319" t="s">
        <v>21</v>
      </c>
      <c r="B319" t="s">
        <v>69</v>
      </c>
      <c r="C319" s="13">
        <v>44835</v>
      </c>
      <c r="D319" s="13">
        <v>44652</v>
      </c>
      <c r="E319">
        <v>101</v>
      </c>
      <c r="F319">
        <v>0</v>
      </c>
      <c r="G319">
        <v>0</v>
      </c>
      <c r="H319">
        <v>0</v>
      </c>
      <c r="I319">
        <v>0</v>
      </c>
    </row>
    <row r="320" spans="1:9" x14ac:dyDescent="0.3">
      <c r="A320" t="s">
        <v>21</v>
      </c>
      <c r="B320" t="s">
        <v>69</v>
      </c>
      <c r="C320" s="13">
        <v>44835</v>
      </c>
      <c r="D320" s="13">
        <v>44743</v>
      </c>
      <c r="E320">
        <v>74</v>
      </c>
      <c r="F320">
        <v>0</v>
      </c>
      <c r="G320">
        <v>0</v>
      </c>
      <c r="H320">
        <v>2</v>
      </c>
      <c r="I320">
        <v>0</v>
      </c>
    </row>
    <row r="321" spans="1:9" x14ac:dyDescent="0.3">
      <c r="A321" t="s">
        <v>21</v>
      </c>
      <c r="B321" t="s">
        <v>69</v>
      </c>
      <c r="C321" s="13">
        <v>44927</v>
      </c>
      <c r="D321" s="13">
        <v>44652</v>
      </c>
      <c r="E321">
        <v>101</v>
      </c>
      <c r="F321">
        <v>0</v>
      </c>
      <c r="G321">
        <v>0</v>
      </c>
      <c r="H321">
        <v>0</v>
      </c>
      <c r="I321">
        <v>0</v>
      </c>
    </row>
    <row r="322" spans="1:9" x14ac:dyDescent="0.3">
      <c r="A322" t="s">
        <v>21</v>
      </c>
      <c r="B322" t="s">
        <v>69</v>
      </c>
      <c r="C322" s="13">
        <v>44927</v>
      </c>
      <c r="D322" s="13">
        <v>44743</v>
      </c>
      <c r="E322">
        <v>74</v>
      </c>
      <c r="F322">
        <v>0</v>
      </c>
      <c r="G322">
        <v>0</v>
      </c>
      <c r="H322">
        <v>2</v>
      </c>
      <c r="I322">
        <v>0</v>
      </c>
    </row>
    <row r="323" spans="1:9" x14ac:dyDescent="0.3">
      <c r="A323" t="s">
        <v>21</v>
      </c>
      <c r="B323" t="s">
        <v>69</v>
      </c>
      <c r="C323" s="13">
        <v>44927</v>
      </c>
      <c r="D323" s="13">
        <v>44835</v>
      </c>
      <c r="E323">
        <v>207</v>
      </c>
      <c r="F323">
        <v>0</v>
      </c>
      <c r="G323">
        <v>1</v>
      </c>
      <c r="H323">
        <v>4</v>
      </c>
      <c r="I323">
        <v>1</v>
      </c>
    </row>
    <row r="324" spans="1:9" x14ac:dyDescent="0.3">
      <c r="A324" t="s">
        <v>21</v>
      </c>
      <c r="B324" t="s">
        <v>69</v>
      </c>
      <c r="C324" s="13">
        <v>45017</v>
      </c>
      <c r="D324" s="13">
        <v>44652</v>
      </c>
      <c r="E324">
        <v>101</v>
      </c>
      <c r="F324">
        <v>0</v>
      </c>
      <c r="G324">
        <v>0</v>
      </c>
      <c r="H324">
        <v>0</v>
      </c>
      <c r="I324">
        <v>0</v>
      </c>
    </row>
    <row r="325" spans="1:9" x14ac:dyDescent="0.3">
      <c r="A325" t="s">
        <v>21</v>
      </c>
      <c r="B325" t="s">
        <v>69</v>
      </c>
      <c r="C325" s="13">
        <v>45017</v>
      </c>
      <c r="D325" s="13">
        <v>44743</v>
      </c>
      <c r="E325">
        <v>74</v>
      </c>
      <c r="F325">
        <v>0</v>
      </c>
      <c r="G325">
        <v>0</v>
      </c>
      <c r="H325">
        <v>2</v>
      </c>
      <c r="I325">
        <v>0</v>
      </c>
    </row>
    <row r="326" spans="1:9" x14ac:dyDescent="0.3">
      <c r="A326" t="s">
        <v>21</v>
      </c>
      <c r="B326" t="s">
        <v>69</v>
      </c>
      <c r="C326" s="13">
        <v>45017</v>
      </c>
      <c r="D326" s="13">
        <v>44835</v>
      </c>
      <c r="E326">
        <v>208</v>
      </c>
      <c r="F326">
        <v>0</v>
      </c>
      <c r="G326">
        <v>1</v>
      </c>
      <c r="H326">
        <v>4</v>
      </c>
      <c r="I326">
        <v>1</v>
      </c>
    </row>
    <row r="327" spans="1:9" x14ac:dyDescent="0.3">
      <c r="A327" t="s">
        <v>21</v>
      </c>
      <c r="B327" t="s">
        <v>69</v>
      </c>
      <c r="C327" s="13">
        <v>45017</v>
      </c>
      <c r="D327" s="13">
        <v>44927</v>
      </c>
      <c r="E327">
        <v>99</v>
      </c>
      <c r="F327">
        <v>0</v>
      </c>
      <c r="G327">
        <v>3</v>
      </c>
      <c r="H327">
        <v>0</v>
      </c>
      <c r="I327">
        <v>0</v>
      </c>
    </row>
    <row r="328" spans="1:9" x14ac:dyDescent="0.3">
      <c r="A328" t="s">
        <v>11</v>
      </c>
      <c r="B328" t="s">
        <v>69</v>
      </c>
      <c r="C328" s="13">
        <v>44743</v>
      </c>
      <c r="D328" s="13">
        <v>44652</v>
      </c>
      <c r="E328">
        <v>475</v>
      </c>
      <c r="F328">
        <v>0</v>
      </c>
      <c r="G328">
        <v>0</v>
      </c>
      <c r="H328">
        <v>6</v>
      </c>
      <c r="I328">
        <v>7</v>
      </c>
    </row>
    <row r="329" spans="1:9" x14ac:dyDescent="0.3">
      <c r="A329" t="s">
        <v>11</v>
      </c>
      <c r="B329" t="s">
        <v>69</v>
      </c>
      <c r="C329" s="13">
        <v>44835</v>
      </c>
      <c r="D329" s="13">
        <v>44652</v>
      </c>
      <c r="E329">
        <v>475</v>
      </c>
      <c r="F329">
        <v>0</v>
      </c>
      <c r="G329">
        <v>0</v>
      </c>
      <c r="H329">
        <v>6</v>
      </c>
      <c r="I329">
        <v>7</v>
      </c>
    </row>
    <row r="330" spans="1:9" x14ac:dyDescent="0.3">
      <c r="A330" t="s">
        <v>11</v>
      </c>
      <c r="B330" t="s">
        <v>69</v>
      </c>
      <c r="C330" s="13">
        <v>44835</v>
      </c>
      <c r="D330" s="13">
        <v>44743</v>
      </c>
      <c r="E330">
        <v>589</v>
      </c>
      <c r="F330">
        <v>0</v>
      </c>
      <c r="G330">
        <v>0</v>
      </c>
      <c r="H330">
        <v>9</v>
      </c>
      <c r="I330">
        <v>12</v>
      </c>
    </row>
    <row r="331" spans="1:9" x14ac:dyDescent="0.3">
      <c r="A331" t="s">
        <v>11</v>
      </c>
      <c r="B331" t="s">
        <v>69</v>
      </c>
      <c r="C331" s="13">
        <v>44927</v>
      </c>
      <c r="D331" s="13">
        <v>44652</v>
      </c>
      <c r="E331">
        <v>476</v>
      </c>
      <c r="F331">
        <v>0</v>
      </c>
      <c r="G331">
        <v>0</v>
      </c>
      <c r="H331">
        <v>6</v>
      </c>
      <c r="I331">
        <v>7</v>
      </c>
    </row>
    <row r="332" spans="1:9" x14ac:dyDescent="0.3">
      <c r="A332" t="s">
        <v>11</v>
      </c>
      <c r="B332" t="s">
        <v>69</v>
      </c>
      <c r="C332" s="13">
        <v>44927</v>
      </c>
      <c r="D332" s="13">
        <v>44743</v>
      </c>
      <c r="E332">
        <v>589</v>
      </c>
      <c r="F332">
        <v>0</v>
      </c>
      <c r="G332">
        <v>0</v>
      </c>
      <c r="H332">
        <v>9</v>
      </c>
      <c r="I332">
        <v>12</v>
      </c>
    </row>
    <row r="333" spans="1:9" x14ac:dyDescent="0.3">
      <c r="A333" t="s">
        <v>11</v>
      </c>
      <c r="B333" t="s">
        <v>69</v>
      </c>
      <c r="C333" s="13">
        <v>44927</v>
      </c>
      <c r="D333" s="13">
        <v>44835</v>
      </c>
      <c r="E333">
        <v>516</v>
      </c>
      <c r="F333">
        <v>0</v>
      </c>
      <c r="G333">
        <v>2</v>
      </c>
      <c r="H333">
        <v>6</v>
      </c>
      <c r="I333">
        <v>10</v>
      </c>
    </row>
    <row r="334" spans="1:9" x14ac:dyDescent="0.3">
      <c r="A334" t="s">
        <v>11</v>
      </c>
      <c r="B334" t="s">
        <v>69</v>
      </c>
      <c r="C334" s="13">
        <v>45017</v>
      </c>
      <c r="D334" s="13">
        <v>44652</v>
      </c>
      <c r="E334">
        <v>476</v>
      </c>
      <c r="F334">
        <v>0</v>
      </c>
      <c r="G334">
        <v>0</v>
      </c>
      <c r="H334">
        <v>6</v>
      </c>
      <c r="I334">
        <v>7</v>
      </c>
    </row>
    <row r="335" spans="1:9" x14ac:dyDescent="0.3">
      <c r="A335" t="s">
        <v>11</v>
      </c>
      <c r="B335" t="s">
        <v>69</v>
      </c>
      <c r="C335" s="13">
        <v>45017</v>
      </c>
      <c r="D335" s="13">
        <v>44743</v>
      </c>
      <c r="E335">
        <v>589</v>
      </c>
      <c r="F335">
        <v>0</v>
      </c>
      <c r="G335">
        <v>0</v>
      </c>
      <c r="H335">
        <v>9</v>
      </c>
      <c r="I335">
        <v>12</v>
      </c>
    </row>
    <row r="336" spans="1:9" x14ac:dyDescent="0.3">
      <c r="A336" t="s">
        <v>11</v>
      </c>
      <c r="B336" t="s">
        <v>69</v>
      </c>
      <c r="C336" s="13">
        <v>45017</v>
      </c>
      <c r="D336" s="13">
        <v>44835</v>
      </c>
      <c r="E336">
        <v>516</v>
      </c>
      <c r="F336">
        <v>0</v>
      </c>
      <c r="G336">
        <v>2</v>
      </c>
      <c r="H336">
        <v>6</v>
      </c>
      <c r="I336">
        <v>9</v>
      </c>
    </row>
    <row r="337" spans="1:9" x14ac:dyDescent="0.3">
      <c r="A337" t="s">
        <v>11</v>
      </c>
      <c r="B337" t="s">
        <v>69</v>
      </c>
      <c r="C337" s="13">
        <v>45017</v>
      </c>
      <c r="D337" s="13">
        <v>44927</v>
      </c>
      <c r="E337">
        <v>630</v>
      </c>
      <c r="F337">
        <v>0</v>
      </c>
      <c r="G337">
        <v>4</v>
      </c>
      <c r="H337">
        <v>1</v>
      </c>
      <c r="I337">
        <v>18</v>
      </c>
    </row>
    <row r="338" spans="1:9" x14ac:dyDescent="0.3">
      <c r="A338" t="s">
        <v>36</v>
      </c>
      <c r="B338" t="s">
        <v>69</v>
      </c>
      <c r="C338" s="13">
        <v>44743</v>
      </c>
      <c r="D338" s="13">
        <v>44652</v>
      </c>
      <c r="E338">
        <v>513</v>
      </c>
      <c r="F338">
        <v>0</v>
      </c>
      <c r="G338">
        <v>0</v>
      </c>
      <c r="H338">
        <v>3</v>
      </c>
      <c r="I338">
        <v>0</v>
      </c>
    </row>
    <row r="339" spans="1:9" x14ac:dyDescent="0.3">
      <c r="A339" t="s">
        <v>36</v>
      </c>
      <c r="B339" t="s">
        <v>69</v>
      </c>
      <c r="C339" s="13">
        <v>44835</v>
      </c>
      <c r="D339" s="13">
        <v>44652</v>
      </c>
      <c r="E339">
        <v>548</v>
      </c>
      <c r="F339">
        <v>0</v>
      </c>
      <c r="G339">
        <v>0</v>
      </c>
      <c r="H339">
        <v>3</v>
      </c>
      <c r="I339">
        <v>0</v>
      </c>
    </row>
    <row r="340" spans="1:9" x14ac:dyDescent="0.3">
      <c r="A340" t="s">
        <v>36</v>
      </c>
      <c r="B340" t="s">
        <v>69</v>
      </c>
      <c r="C340" s="13">
        <v>44835</v>
      </c>
      <c r="D340" s="13">
        <v>44743</v>
      </c>
      <c r="E340">
        <v>619</v>
      </c>
      <c r="F340">
        <v>0</v>
      </c>
      <c r="G340">
        <v>0</v>
      </c>
      <c r="H340">
        <v>2</v>
      </c>
      <c r="I340">
        <v>0</v>
      </c>
    </row>
    <row r="341" spans="1:9" x14ac:dyDescent="0.3">
      <c r="A341" t="s">
        <v>36</v>
      </c>
      <c r="B341" t="s">
        <v>69</v>
      </c>
      <c r="C341" s="13">
        <v>44927</v>
      </c>
      <c r="D341" s="13">
        <v>44652</v>
      </c>
      <c r="E341">
        <v>564</v>
      </c>
      <c r="F341">
        <v>0</v>
      </c>
      <c r="G341">
        <v>0</v>
      </c>
      <c r="H341">
        <v>3</v>
      </c>
      <c r="I341">
        <v>0</v>
      </c>
    </row>
    <row r="342" spans="1:9" x14ac:dyDescent="0.3">
      <c r="A342" t="s">
        <v>36</v>
      </c>
      <c r="B342" t="s">
        <v>69</v>
      </c>
      <c r="C342" s="13">
        <v>44927</v>
      </c>
      <c r="D342" s="13">
        <v>44743</v>
      </c>
      <c r="E342">
        <v>634</v>
      </c>
      <c r="F342">
        <v>0</v>
      </c>
      <c r="G342">
        <v>0</v>
      </c>
      <c r="H342">
        <v>2</v>
      </c>
      <c r="I342">
        <v>0</v>
      </c>
    </row>
    <row r="343" spans="1:9" x14ac:dyDescent="0.3">
      <c r="A343" t="s">
        <v>36</v>
      </c>
      <c r="B343" t="s">
        <v>69</v>
      </c>
      <c r="C343" s="13">
        <v>44927</v>
      </c>
      <c r="D343" s="13">
        <v>44835</v>
      </c>
      <c r="E343">
        <v>518</v>
      </c>
      <c r="F343">
        <v>0</v>
      </c>
      <c r="G343">
        <v>1</v>
      </c>
      <c r="H343">
        <v>1</v>
      </c>
      <c r="I343">
        <v>0</v>
      </c>
    </row>
    <row r="344" spans="1:9" x14ac:dyDescent="0.3">
      <c r="A344" t="s">
        <v>36</v>
      </c>
      <c r="B344" t="s">
        <v>69</v>
      </c>
      <c r="C344" s="13">
        <v>45017</v>
      </c>
      <c r="D344" s="13">
        <v>44652</v>
      </c>
      <c r="E344">
        <v>576</v>
      </c>
      <c r="F344">
        <v>0</v>
      </c>
      <c r="G344">
        <v>1</v>
      </c>
      <c r="H344">
        <v>3</v>
      </c>
      <c r="I344">
        <v>0</v>
      </c>
    </row>
    <row r="345" spans="1:9" x14ac:dyDescent="0.3">
      <c r="A345" t="s">
        <v>36</v>
      </c>
      <c r="B345" t="s">
        <v>69</v>
      </c>
      <c r="C345" s="13">
        <v>45017</v>
      </c>
      <c r="D345" s="13">
        <v>44743</v>
      </c>
      <c r="E345">
        <v>637</v>
      </c>
      <c r="F345">
        <v>0</v>
      </c>
      <c r="G345">
        <v>0</v>
      </c>
      <c r="H345">
        <v>2</v>
      </c>
      <c r="I345">
        <v>0</v>
      </c>
    </row>
    <row r="346" spans="1:9" x14ac:dyDescent="0.3">
      <c r="A346" t="s">
        <v>36</v>
      </c>
      <c r="B346" t="s">
        <v>69</v>
      </c>
      <c r="C346" s="13">
        <v>45017</v>
      </c>
      <c r="D346" s="13">
        <v>44835</v>
      </c>
      <c r="E346">
        <v>539</v>
      </c>
      <c r="F346">
        <v>0</v>
      </c>
      <c r="G346">
        <v>1</v>
      </c>
      <c r="H346">
        <v>1</v>
      </c>
      <c r="I346">
        <v>0</v>
      </c>
    </row>
    <row r="347" spans="1:9" x14ac:dyDescent="0.3">
      <c r="A347" t="s">
        <v>36</v>
      </c>
      <c r="B347" t="s">
        <v>69</v>
      </c>
      <c r="C347" s="13">
        <v>45017</v>
      </c>
      <c r="D347" s="13">
        <v>44927</v>
      </c>
      <c r="E347">
        <v>561</v>
      </c>
      <c r="F347">
        <v>0</v>
      </c>
      <c r="G347">
        <v>1</v>
      </c>
      <c r="H347">
        <v>1</v>
      </c>
      <c r="I347">
        <v>0</v>
      </c>
    </row>
    <row r="348" spans="1:9" x14ac:dyDescent="0.3">
      <c r="A348" t="s">
        <v>20</v>
      </c>
      <c r="B348" t="s">
        <v>69</v>
      </c>
      <c r="C348" s="13">
        <v>44743</v>
      </c>
      <c r="D348" s="13">
        <v>44652</v>
      </c>
      <c r="E348">
        <v>122</v>
      </c>
      <c r="F348">
        <v>0</v>
      </c>
      <c r="G348">
        <v>1</v>
      </c>
      <c r="H348">
        <v>4</v>
      </c>
      <c r="I348">
        <v>0</v>
      </c>
    </row>
    <row r="349" spans="1:9" x14ac:dyDescent="0.3">
      <c r="A349" t="s">
        <v>20</v>
      </c>
      <c r="B349" t="s">
        <v>69</v>
      </c>
      <c r="C349" s="13">
        <v>44835</v>
      </c>
      <c r="D349" s="13">
        <v>44652</v>
      </c>
      <c r="E349">
        <v>122</v>
      </c>
      <c r="F349">
        <v>0</v>
      </c>
      <c r="G349">
        <v>1</v>
      </c>
      <c r="H349">
        <v>4</v>
      </c>
      <c r="I349">
        <v>0</v>
      </c>
    </row>
    <row r="350" spans="1:9" x14ac:dyDescent="0.3">
      <c r="A350" t="s">
        <v>20</v>
      </c>
      <c r="B350" t="s">
        <v>69</v>
      </c>
      <c r="C350" s="13">
        <v>44835</v>
      </c>
      <c r="D350" s="13">
        <v>44743</v>
      </c>
      <c r="E350">
        <v>129</v>
      </c>
      <c r="F350">
        <v>0</v>
      </c>
      <c r="G350">
        <v>0</v>
      </c>
      <c r="H350">
        <v>1</v>
      </c>
      <c r="I350">
        <v>0</v>
      </c>
    </row>
    <row r="351" spans="1:9" x14ac:dyDescent="0.3">
      <c r="A351" t="s">
        <v>20</v>
      </c>
      <c r="B351" t="s">
        <v>69</v>
      </c>
      <c r="C351" s="13">
        <v>44927</v>
      </c>
      <c r="D351" s="13">
        <v>44652</v>
      </c>
      <c r="E351">
        <v>122</v>
      </c>
      <c r="F351">
        <v>0</v>
      </c>
      <c r="G351">
        <v>1</v>
      </c>
      <c r="H351">
        <v>4</v>
      </c>
      <c r="I351">
        <v>0</v>
      </c>
    </row>
    <row r="352" spans="1:9" x14ac:dyDescent="0.3">
      <c r="A352" t="s">
        <v>20</v>
      </c>
      <c r="B352" t="s">
        <v>69</v>
      </c>
      <c r="C352" s="13">
        <v>44927</v>
      </c>
      <c r="D352" s="13">
        <v>44743</v>
      </c>
      <c r="E352">
        <v>129</v>
      </c>
      <c r="F352">
        <v>0</v>
      </c>
      <c r="G352">
        <v>0</v>
      </c>
      <c r="H352">
        <v>1</v>
      </c>
      <c r="I352">
        <v>0</v>
      </c>
    </row>
    <row r="353" spans="1:9" x14ac:dyDescent="0.3">
      <c r="A353" t="s">
        <v>20</v>
      </c>
      <c r="B353" t="s">
        <v>69</v>
      </c>
      <c r="C353" s="13">
        <v>44927</v>
      </c>
      <c r="D353" s="13">
        <v>44835</v>
      </c>
      <c r="E353">
        <v>93</v>
      </c>
      <c r="F353">
        <v>0</v>
      </c>
      <c r="G353">
        <v>0</v>
      </c>
      <c r="H353">
        <v>0</v>
      </c>
      <c r="I353">
        <v>1</v>
      </c>
    </row>
    <row r="354" spans="1:9" x14ac:dyDescent="0.3">
      <c r="A354" t="s">
        <v>20</v>
      </c>
      <c r="B354" t="s">
        <v>69</v>
      </c>
      <c r="C354" s="13">
        <v>45017</v>
      </c>
      <c r="D354" s="13">
        <v>44652</v>
      </c>
      <c r="E354">
        <v>124</v>
      </c>
      <c r="F354">
        <v>0</v>
      </c>
      <c r="G354">
        <v>1</v>
      </c>
      <c r="H354">
        <v>4</v>
      </c>
      <c r="I354">
        <v>0</v>
      </c>
    </row>
    <row r="355" spans="1:9" x14ac:dyDescent="0.3">
      <c r="A355" t="s">
        <v>20</v>
      </c>
      <c r="B355" t="s">
        <v>69</v>
      </c>
      <c r="C355" s="13">
        <v>45017</v>
      </c>
      <c r="D355" s="13">
        <v>44743</v>
      </c>
      <c r="E355">
        <v>130</v>
      </c>
      <c r="F355">
        <v>0</v>
      </c>
      <c r="G355">
        <v>0</v>
      </c>
      <c r="H355">
        <v>1</v>
      </c>
      <c r="I355">
        <v>0</v>
      </c>
    </row>
    <row r="356" spans="1:9" x14ac:dyDescent="0.3">
      <c r="A356" t="s">
        <v>20</v>
      </c>
      <c r="B356" t="s">
        <v>69</v>
      </c>
      <c r="C356" s="13">
        <v>45017</v>
      </c>
      <c r="D356" s="13">
        <v>44835</v>
      </c>
      <c r="E356">
        <v>95</v>
      </c>
      <c r="F356">
        <v>0</v>
      </c>
      <c r="G356">
        <v>0</v>
      </c>
      <c r="H356">
        <v>0</v>
      </c>
      <c r="I356">
        <v>1</v>
      </c>
    </row>
    <row r="357" spans="1:9" x14ac:dyDescent="0.3">
      <c r="A357" t="s">
        <v>20</v>
      </c>
      <c r="B357" t="s">
        <v>69</v>
      </c>
      <c r="C357" s="13">
        <v>45017</v>
      </c>
      <c r="D357" s="13">
        <v>44927</v>
      </c>
      <c r="E357">
        <v>100</v>
      </c>
      <c r="F357">
        <v>0</v>
      </c>
      <c r="G357">
        <v>0</v>
      </c>
      <c r="H357">
        <v>1</v>
      </c>
      <c r="I357">
        <v>0</v>
      </c>
    </row>
    <row r="358" spans="1:9" x14ac:dyDescent="0.3">
      <c r="A358" t="s">
        <v>29</v>
      </c>
      <c r="B358" t="s">
        <v>69</v>
      </c>
      <c r="C358" s="13">
        <v>44743</v>
      </c>
      <c r="D358" s="13">
        <v>44652</v>
      </c>
      <c r="E358">
        <v>207</v>
      </c>
      <c r="F358">
        <v>0</v>
      </c>
      <c r="G358">
        <v>0</v>
      </c>
      <c r="H358">
        <v>0</v>
      </c>
      <c r="I358">
        <v>1</v>
      </c>
    </row>
    <row r="359" spans="1:9" x14ac:dyDescent="0.3">
      <c r="A359" t="s">
        <v>29</v>
      </c>
      <c r="B359" t="s">
        <v>69</v>
      </c>
      <c r="C359" s="13">
        <v>44835</v>
      </c>
      <c r="D359" s="13">
        <v>44652</v>
      </c>
      <c r="E359">
        <v>207</v>
      </c>
      <c r="F359">
        <v>0</v>
      </c>
      <c r="G359">
        <v>0</v>
      </c>
      <c r="H359">
        <v>0</v>
      </c>
      <c r="I359">
        <v>1</v>
      </c>
    </row>
    <row r="360" spans="1:9" x14ac:dyDescent="0.3">
      <c r="A360" t="s">
        <v>29</v>
      </c>
      <c r="B360" t="s">
        <v>69</v>
      </c>
      <c r="C360" s="13">
        <v>44835</v>
      </c>
      <c r="D360" s="13">
        <v>44743</v>
      </c>
      <c r="E360">
        <v>204</v>
      </c>
      <c r="F360">
        <v>0</v>
      </c>
      <c r="G360">
        <v>0</v>
      </c>
      <c r="H360">
        <v>3</v>
      </c>
      <c r="I360">
        <v>2</v>
      </c>
    </row>
    <row r="361" spans="1:9" x14ac:dyDescent="0.3">
      <c r="A361" t="s">
        <v>29</v>
      </c>
      <c r="B361" t="s">
        <v>69</v>
      </c>
      <c r="C361" s="13">
        <v>44927</v>
      </c>
      <c r="D361" s="13">
        <v>44652</v>
      </c>
      <c r="E361">
        <v>207</v>
      </c>
      <c r="F361">
        <v>0</v>
      </c>
      <c r="G361">
        <v>0</v>
      </c>
      <c r="H361">
        <v>0</v>
      </c>
      <c r="I361">
        <v>1</v>
      </c>
    </row>
    <row r="362" spans="1:9" x14ac:dyDescent="0.3">
      <c r="A362" t="s">
        <v>29</v>
      </c>
      <c r="B362" t="s">
        <v>69</v>
      </c>
      <c r="C362" s="13">
        <v>44927</v>
      </c>
      <c r="D362" s="13">
        <v>44743</v>
      </c>
      <c r="E362">
        <v>204</v>
      </c>
      <c r="F362">
        <v>0</v>
      </c>
      <c r="G362">
        <v>0</v>
      </c>
      <c r="H362">
        <v>3</v>
      </c>
      <c r="I362">
        <v>2</v>
      </c>
    </row>
    <row r="363" spans="1:9" x14ac:dyDescent="0.3">
      <c r="A363" t="s">
        <v>29</v>
      </c>
      <c r="B363" t="s">
        <v>69</v>
      </c>
      <c r="C363" s="13">
        <v>44927</v>
      </c>
      <c r="D363" s="13">
        <v>44835</v>
      </c>
      <c r="E363">
        <v>176</v>
      </c>
      <c r="F363">
        <v>0</v>
      </c>
      <c r="G363">
        <v>1</v>
      </c>
      <c r="H363">
        <v>0</v>
      </c>
      <c r="I363">
        <v>0</v>
      </c>
    </row>
    <row r="364" spans="1:9" x14ac:dyDescent="0.3">
      <c r="A364" t="s">
        <v>29</v>
      </c>
      <c r="B364" t="s">
        <v>69</v>
      </c>
      <c r="C364" s="13">
        <v>45017</v>
      </c>
      <c r="D364" s="13">
        <v>44652</v>
      </c>
      <c r="E364">
        <v>209</v>
      </c>
      <c r="F364">
        <v>0</v>
      </c>
      <c r="G364">
        <v>0</v>
      </c>
      <c r="H364">
        <v>0</v>
      </c>
      <c r="I364">
        <v>1</v>
      </c>
    </row>
    <row r="365" spans="1:9" x14ac:dyDescent="0.3">
      <c r="A365" t="s">
        <v>29</v>
      </c>
      <c r="B365" t="s">
        <v>69</v>
      </c>
      <c r="C365" s="13">
        <v>45017</v>
      </c>
      <c r="D365" s="13">
        <v>44743</v>
      </c>
      <c r="E365">
        <v>205</v>
      </c>
      <c r="F365">
        <v>0</v>
      </c>
      <c r="G365">
        <v>0</v>
      </c>
      <c r="H365">
        <v>3</v>
      </c>
      <c r="I365">
        <v>2</v>
      </c>
    </row>
    <row r="366" spans="1:9" x14ac:dyDescent="0.3">
      <c r="A366" t="s">
        <v>29</v>
      </c>
      <c r="B366" t="s">
        <v>69</v>
      </c>
      <c r="C366" s="13">
        <v>45017</v>
      </c>
      <c r="D366" s="13">
        <v>44835</v>
      </c>
      <c r="E366">
        <v>178</v>
      </c>
      <c r="F366">
        <v>0</v>
      </c>
      <c r="G366">
        <v>1</v>
      </c>
      <c r="H366">
        <v>0</v>
      </c>
      <c r="I366">
        <v>0</v>
      </c>
    </row>
    <row r="367" spans="1:9" x14ac:dyDescent="0.3">
      <c r="A367" t="s">
        <v>29</v>
      </c>
      <c r="B367" t="s">
        <v>69</v>
      </c>
      <c r="C367" s="13">
        <v>45017</v>
      </c>
      <c r="D367" s="13">
        <v>44927</v>
      </c>
      <c r="E367">
        <v>178</v>
      </c>
      <c r="F367">
        <v>0</v>
      </c>
      <c r="G367">
        <v>0</v>
      </c>
      <c r="H367">
        <v>0</v>
      </c>
      <c r="I367">
        <v>0</v>
      </c>
    </row>
    <row r="368" spans="1:9" x14ac:dyDescent="0.3">
      <c r="A368" t="s">
        <v>10</v>
      </c>
      <c r="B368" t="s">
        <v>69</v>
      </c>
      <c r="C368" s="13">
        <v>44743</v>
      </c>
      <c r="D368" s="13">
        <v>44652</v>
      </c>
      <c r="E368">
        <v>38</v>
      </c>
      <c r="F368">
        <v>0</v>
      </c>
      <c r="G368">
        <v>0</v>
      </c>
      <c r="H368">
        <v>1</v>
      </c>
      <c r="I368">
        <v>0</v>
      </c>
    </row>
    <row r="369" spans="1:9" x14ac:dyDescent="0.3">
      <c r="A369" t="s">
        <v>10</v>
      </c>
      <c r="B369" t="s">
        <v>69</v>
      </c>
      <c r="C369" s="13">
        <v>44835</v>
      </c>
      <c r="D369" s="13">
        <v>44652</v>
      </c>
      <c r="E369">
        <v>38</v>
      </c>
      <c r="F369">
        <v>0</v>
      </c>
      <c r="G369">
        <v>0</v>
      </c>
      <c r="H369">
        <v>1</v>
      </c>
      <c r="I369">
        <v>0</v>
      </c>
    </row>
    <row r="370" spans="1:9" x14ac:dyDescent="0.3">
      <c r="A370" t="s">
        <v>10</v>
      </c>
      <c r="B370" t="s">
        <v>69</v>
      </c>
      <c r="C370" s="13">
        <v>44835</v>
      </c>
      <c r="D370" s="13">
        <v>44743</v>
      </c>
      <c r="E370">
        <v>286</v>
      </c>
      <c r="F370">
        <v>0</v>
      </c>
      <c r="G370">
        <v>5</v>
      </c>
      <c r="H370">
        <v>2</v>
      </c>
      <c r="I370">
        <v>0</v>
      </c>
    </row>
    <row r="371" spans="1:9" x14ac:dyDescent="0.3">
      <c r="A371" t="s">
        <v>10</v>
      </c>
      <c r="B371" t="s">
        <v>69</v>
      </c>
      <c r="C371" s="13">
        <v>44927</v>
      </c>
      <c r="D371" s="13">
        <v>44652</v>
      </c>
      <c r="E371">
        <v>40</v>
      </c>
      <c r="F371">
        <v>0</v>
      </c>
      <c r="G371">
        <v>0</v>
      </c>
      <c r="H371">
        <v>1</v>
      </c>
      <c r="I371">
        <v>0</v>
      </c>
    </row>
    <row r="372" spans="1:9" x14ac:dyDescent="0.3">
      <c r="A372" t="s">
        <v>10</v>
      </c>
      <c r="B372" t="s">
        <v>69</v>
      </c>
      <c r="C372" s="13">
        <v>44927</v>
      </c>
      <c r="D372" s="13">
        <v>44743</v>
      </c>
      <c r="E372">
        <v>281</v>
      </c>
      <c r="F372">
        <v>0</v>
      </c>
      <c r="G372">
        <v>5</v>
      </c>
      <c r="H372">
        <v>2</v>
      </c>
      <c r="I372">
        <v>0</v>
      </c>
    </row>
    <row r="373" spans="1:9" x14ac:dyDescent="0.3">
      <c r="A373" t="s">
        <v>10</v>
      </c>
      <c r="B373" t="s">
        <v>69</v>
      </c>
      <c r="C373" s="13">
        <v>44927</v>
      </c>
      <c r="D373" s="13">
        <v>44835</v>
      </c>
      <c r="E373">
        <v>388</v>
      </c>
      <c r="F373">
        <v>0</v>
      </c>
      <c r="G373">
        <v>7</v>
      </c>
      <c r="H373">
        <v>8</v>
      </c>
      <c r="I373">
        <v>6</v>
      </c>
    </row>
    <row r="374" spans="1:9" x14ac:dyDescent="0.3">
      <c r="A374" t="s">
        <v>10</v>
      </c>
      <c r="B374" t="s">
        <v>69</v>
      </c>
      <c r="C374" s="13">
        <v>45017</v>
      </c>
      <c r="D374" s="13">
        <v>44652</v>
      </c>
      <c r="E374">
        <v>44</v>
      </c>
      <c r="F374">
        <v>0</v>
      </c>
      <c r="G374">
        <v>0</v>
      </c>
      <c r="H374">
        <v>1</v>
      </c>
      <c r="I374">
        <v>0</v>
      </c>
    </row>
    <row r="375" spans="1:9" x14ac:dyDescent="0.3">
      <c r="A375" t="s">
        <v>10</v>
      </c>
      <c r="B375" t="s">
        <v>69</v>
      </c>
      <c r="C375" s="13">
        <v>45017</v>
      </c>
      <c r="D375" s="13">
        <v>44743</v>
      </c>
      <c r="E375">
        <v>282</v>
      </c>
      <c r="F375">
        <v>0</v>
      </c>
      <c r="G375">
        <v>5</v>
      </c>
      <c r="H375">
        <v>2</v>
      </c>
      <c r="I375">
        <v>0</v>
      </c>
    </row>
    <row r="376" spans="1:9" x14ac:dyDescent="0.3">
      <c r="A376" t="s">
        <v>10</v>
      </c>
      <c r="B376" t="s">
        <v>69</v>
      </c>
      <c r="C376" s="13">
        <v>45017</v>
      </c>
      <c r="D376" s="13">
        <v>44835</v>
      </c>
      <c r="E376">
        <v>389</v>
      </c>
      <c r="F376">
        <v>0</v>
      </c>
      <c r="G376">
        <v>7</v>
      </c>
      <c r="H376">
        <v>8</v>
      </c>
      <c r="I376">
        <v>6</v>
      </c>
    </row>
    <row r="377" spans="1:9" x14ac:dyDescent="0.3">
      <c r="A377" t="s">
        <v>10</v>
      </c>
      <c r="B377" t="s">
        <v>69</v>
      </c>
      <c r="C377" s="13">
        <v>45017</v>
      </c>
      <c r="D377" s="13">
        <v>44927</v>
      </c>
      <c r="E377">
        <v>370</v>
      </c>
      <c r="F377">
        <v>0</v>
      </c>
      <c r="G377">
        <v>2</v>
      </c>
      <c r="H377">
        <v>4</v>
      </c>
      <c r="I377">
        <v>3</v>
      </c>
    </row>
    <row r="378" spans="1:9" x14ac:dyDescent="0.3">
      <c r="A378" t="s">
        <v>38</v>
      </c>
      <c r="B378" t="s">
        <v>69</v>
      </c>
      <c r="C378" s="13">
        <v>44743</v>
      </c>
      <c r="D378" s="13">
        <v>44652</v>
      </c>
      <c r="E378">
        <v>365</v>
      </c>
      <c r="F378">
        <v>0</v>
      </c>
      <c r="G378">
        <v>6</v>
      </c>
      <c r="H378">
        <v>21</v>
      </c>
      <c r="I378">
        <v>8</v>
      </c>
    </row>
    <row r="379" spans="1:9" x14ac:dyDescent="0.3">
      <c r="A379" t="s">
        <v>38</v>
      </c>
      <c r="B379" t="s">
        <v>69</v>
      </c>
      <c r="C379" s="13">
        <v>44835</v>
      </c>
      <c r="D379" s="13">
        <v>44652</v>
      </c>
      <c r="E379">
        <v>365</v>
      </c>
      <c r="F379">
        <v>0</v>
      </c>
      <c r="G379">
        <v>6</v>
      </c>
      <c r="H379">
        <v>21</v>
      </c>
      <c r="I379">
        <v>8</v>
      </c>
    </row>
    <row r="380" spans="1:9" x14ac:dyDescent="0.3">
      <c r="A380" t="s">
        <v>38</v>
      </c>
      <c r="B380" t="s">
        <v>69</v>
      </c>
      <c r="C380" s="13">
        <v>44835</v>
      </c>
      <c r="D380" s="13">
        <v>44743</v>
      </c>
      <c r="E380">
        <v>387</v>
      </c>
      <c r="F380">
        <v>0</v>
      </c>
      <c r="G380">
        <v>9</v>
      </c>
      <c r="H380">
        <v>7</v>
      </c>
      <c r="I380">
        <v>5</v>
      </c>
    </row>
    <row r="381" spans="1:9" x14ac:dyDescent="0.3">
      <c r="A381" t="s">
        <v>38</v>
      </c>
      <c r="B381" t="s">
        <v>69</v>
      </c>
      <c r="C381" s="13">
        <v>44927</v>
      </c>
      <c r="D381" s="13">
        <v>44652</v>
      </c>
      <c r="E381">
        <v>365</v>
      </c>
      <c r="F381">
        <v>0</v>
      </c>
      <c r="G381">
        <v>6</v>
      </c>
      <c r="H381">
        <v>21</v>
      </c>
      <c r="I381">
        <v>8</v>
      </c>
    </row>
    <row r="382" spans="1:9" x14ac:dyDescent="0.3">
      <c r="A382" t="s">
        <v>38</v>
      </c>
      <c r="B382" t="s">
        <v>69</v>
      </c>
      <c r="C382" s="13">
        <v>44927</v>
      </c>
      <c r="D382" s="13">
        <v>44743</v>
      </c>
      <c r="E382">
        <v>387</v>
      </c>
      <c r="F382">
        <v>0</v>
      </c>
      <c r="G382">
        <v>9</v>
      </c>
      <c r="H382">
        <v>7</v>
      </c>
      <c r="I382">
        <v>5</v>
      </c>
    </row>
    <row r="383" spans="1:9" x14ac:dyDescent="0.3">
      <c r="A383" t="s">
        <v>38</v>
      </c>
      <c r="B383" t="s">
        <v>69</v>
      </c>
      <c r="C383" s="13">
        <v>44927</v>
      </c>
      <c r="D383" s="13">
        <v>44835</v>
      </c>
      <c r="E383">
        <v>349</v>
      </c>
      <c r="F383">
        <v>0</v>
      </c>
      <c r="G383">
        <v>11</v>
      </c>
      <c r="H383">
        <v>0</v>
      </c>
      <c r="I383">
        <v>7</v>
      </c>
    </row>
    <row r="384" spans="1:9" x14ac:dyDescent="0.3">
      <c r="A384" t="s">
        <v>38</v>
      </c>
      <c r="B384" t="s">
        <v>69</v>
      </c>
      <c r="C384" s="13">
        <v>45017</v>
      </c>
      <c r="D384" s="13">
        <v>44652</v>
      </c>
      <c r="E384">
        <v>367</v>
      </c>
      <c r="F384">
        <v>0</v>
      </c>
      <c r="G384">
        <v>6</v>
      </c>
      <c r="H384">
        <v>21</v>
      </c>
      <c r="I384">
        <v>8</v>
      </c>
    </row>
    <row r="385" spans="1:9" x14ac:dyDescent="0.3">
      <c r="A385" t="s">
        <v>38</v>
      </c>
      <c r="B385" t="s">
        <v>69</v>
      </c>
      <c r="C385" s="13">
        <v>45017</v>
      </c>
      <c r="D385" s="13">
        <v>44743</v>
      </c>
      <c r="E385">
        <v>387</v>
      </c>
      <c r="F385">
        <v>0</v>
      </c>
      <c r="G385">
        <v>9</v>
      </c>
      <c r="H385">
        <v>7</v>
      </c>
      <c r="I385">
        <v>5</v>
      </c>
    </row>
    <row r="386" spans="1:9" x14ac:dyDescent="0.3">
      <c r="A386" t="s">
        <v>38</v>
      </c>
      <c r="B386" t="s">
        <v>69</v>
      </c>
      <c r="C386" s="13">
        <v>45017</v>
      </c>
      <c r="D386" s="13">
        <v>44835</v>
      </c>
      <c r="E386">
        <v>350</v>
      </c>
      <c r="F386">
        <v>0</v>
      </c>
      <c r="G386">
        <v>11</v>
      </c>
      <c r="H386">
        <v>0</v>
      </c>
      <c r="I386">
        <v>6</v>
      </c>
    </row>
    <row r="387" spans="1:9" x14ac:dyDescent="0.3">
      <c r="A387" t="s">
        <v>38</v>
      </c>
      <c r="B387" t="s">
        <v>69</v>
      </c>
      <c r="C387" s="13">
        <v>45017</v>
      </c>
      <c r="D387" s="13">
        <v>44927</v>
      </c>
      <c r="E387">
        <v>422</v>
      </c>
      <c r="F387">
        <v>0</v>
      </c>
      <c r="G387">
        <v>21</v>
      </c>
      <c r="H387">
        <v>0</v>
      </c>
      <c r="I387">
        <v>5</v>
      </c>
    </row>
    <row r="388" spans="1:9" x14ac:dyDescent="0.3">
      <c r="A388" t="s">
        <v>24</v>
      </c>
      <c r="B388" t="s">
        <v>69</v>
      </c>
      <c r="C388" s="13">
        <v>44743</v>
      </c>
      <c r="D388" s="13">
        <v>44652</v>
      </c>
      <c r="E388">
        <v>109</v>
      </c>
      <c r="F388">
        <v>0</v>
      </c>
      <c r="G388">
        <v>1</v>
      </c>
      <c r="H388">
        <v>0</v>
      </c>
      <c r="I388">
        <v>1</v>
      </c>
    </row>
    <row r="389" spans="1:9" x14ac:dyDescent="0.3">
      <c r="A389" t="s">
        <v>24</v>
      </c>
      <c r="B389" t="s">
        <v>69</v>
      </c>
      <c r="C389" s="13">
        <v>44835</v>
      </c>
      <c r="D389" s="13">
        <v>44652</v>
      </c>
      <c r="E389">
        <v>110</v>
      </c>
      <c r="F389">
        <v>0</v>
      </c>
      <c r="G389">
        <v>1</v>
      </c>
      <c r="H389">
        <v>0</v>
      </c>
      <c r="I389">
        <v>1</v>
      </c>
    </row>
    <row r="390" spans="1:9" x14ac:dyDescent="0.3">
      <c r="A390" t="s">
        <v>24</v>
      </c>
      <c r="B390" t="s">
        <v>69</v>
      </c>
      <c r="C390" s="13">
        <v>44835</v>
      </c>
      <c r="D390" s="13">
        <v>44743</v>
      </c>
      <c r="E390">
        <v>492</v>
      </c>
      <c r="F390">
        <v>0</v>
      </c>
      <c r="G390">
        <v>4</v>
      </c>
      <c r="H390">
        <v>6</v>
      </c>
      <c r="I390">
        <v>0</v>
      </c>
    </row>
    <row r="391" spans="1:9" x14ac:dyDescent="0.3">
      <c r="A391" t="s">
        <v>24</v>
      </c>
      <c r="B391" t="s">
        <v>69</v>
      </c>
      <c r="C391" s="13">
        <v>44927</v>
      </c>
      <c r="D391" s="13">
        <v>44652</v>
      </c>
      <c r="E391">
        <v>110</v>
      </c>
      <c r="F391">
        <v>0</v>
      </c>
      <c r="G391">
        <v>1</v>
      </c>
      <c r="H391">
        <v>0</v>
      </c>
      <c r="I391">
        <v>0</v>
      </c>
    </row>
    <row r="392" spans="1:9" x14ac:dyDescent="0.3">
      <c r="A392" t="s">
        <v>24</v>
      </c>
      <c r="B392" t="s">
        <v>69</v>
      </c>
      <c r="C392" s="13">
        <v>44927</v>
      </c>
      <c r="D392" s="13">
        <v>44743</v>
      </c>
      <c r="E392">
        <v>494</v>
      </c>
      <c r="F392">
        <v>0</v>
      </c>
      <c r="G392">
        <v>4</v>
      </c>
      <c r="H392">
        <v>6</v>
      </c>
      <c r="I392">
        <v>0</v>
      </c>
    </row>
    <row r="393" spans="1:9" x14ac:dyDescent="0.3">
      <c r="A393" t="s">
        <v>24</v>
      </c>
      <c r="B393" t="s">
        <v>69</v>
      </c>
      <c r="C393" s="13">
        <v>44927</v>
      </c>
      <c r="D393" s="13">
        <v>44835</v>
      </c>
      <c r="E393">
        <v>494</v>
      </c>
      <c r="F393">
        <v>0</v>
      </c>
      <c r="G393">
        <v>12</v>
      </c>
      <c r="H393">
        <v>2</v>
      </c>
      <c r="I393">
        <v>0</v>
      </c>
    </row>
    <row r="394" spans="1:9" x14ac:dyDescent="0.3">
      <c r="A394" t="s">
        <v>24</v>
      </c>
      <c r="B394" t="s">
        <v>69</v>
      </c>
      <c r="C394" s="13">
        <v>45017</v>
      </c>
      <c r="D394" s="13">
        <v>44652</v>
      </c>
      <c r="E394">
        <v>120</v>
      </c>
      <c r="F394">
        <v>0</v>
      </c>
      <c r="G394">
        <v>1</v>
      </c>
      <c r="H394">
        <v>0</v>
      </c>
      <c r="I394">
        <v>0</v>
      </c>
    </row>
    <row r="395" spans="1:9" x14ac:dyDescent="0.3">
      <c r="A395" t="s">
        <v>24</v>
      </c>
      <c r="B395" t="s">
        <v>69</v>
      </c>
      <c r="C395" s="13">
        <v>45017</v>
      </c>
      <c r="D395" s="13">
        <v>44743</v>
      </c>
      <c r="E395">
        <v>501</v>
      </c>
      <c r="F395">
        <v>0</v>
      </c>
      <c r="G395">
        <v>4</v>
      </c>
      <c r="H395">
        <v>6</v>
      </c>
      <c r="I395">
        <v>0</v>
      </c>
    </row>
    <row r="396" spans="1:9" x14ac:dyDescent="0.3">
      <c r="A396" t="s">
        <v>24</v>
      </c>
      <c r="B396" t="s">
        <v>69</v>
      </c>
      <c r="C396" s="13">
        <v>45017</v>
      </c>
      <c r="D396" s="13">
        <v>44835</v>
      </c>
      <c r="E396">
        <v>497</v>
      </c>
      <c r="F396">
        <v>0</v>
      </c>
      <c r="G396">
        <v>12</v>
      </c>
      <c r="H396">
        <v>2</v>
      </c>
      <c r="I396">
        <v>0</v>
      </c>
    </row>
    <row r="397" spans="1:9" x14ac:dyDescent="0.3">
      <c r="A397" t="s">
        <v>24</v>
      </c>
      <c r="B397" t="s">
        <v>69</v>
      </c>
      <c r="C397" s="13">
        <v>45017</v>
      </c>
      <c r="D397" s="13">
        <v>44927</v>
      </c>
      <c r="E397">
        <v>533</v>
      </c>
      <c r="F397">
        <v>0</v>
      </c>
      <c r="G397">
        <v>0</v>
      </c>
      <c r="H397">
        <v>2</v>
      </c>
      <c r="I397">
        <v>1</v>
      </c>
    </row>
    <row r="398" spans="1:9" x14ac:dyDescent="0.3">
      <c r="A398" t="s">
        <v>50</v>
      </c>
      <c r="B398" t="s">
        <v>69</v>
      </c>
      <c r="C398" s="13">
        <v>44743</v>
      </c>
      <c r="D398" s="13">
        <v>44652</v>
      </c>
      <c r="E398">
        <v>321</v>
      </c>
      <c r="F398">
        <v>0</v>
      </c>
      <c r="G398">
        <v>0</v>
      </c>
      <c r="H398">
        <v>3</v>
      </c>
      <c r="I398">
        <v>0</v>
      </c>
    </row>
    <row r="399" spans="1:9" x14ac:dyDescent="0.3">
      <c r="A399" t="s">
        <v>50</v>
      </c>
      <c r="B399" t="s">
        <v>69</v>
      </c>
      <c r="C399" s="13">
        <v>44835</v>
      </c>
      <c r="D399" s="13">
        <v>44652</v>
      </c>
      <c r="E399">
        <v>321</v>
      </c>
      <c r="F399">
        <v>0</v>
      </c>
      <c r="G399">
        <v>0</v>
      </c>
      <c r="H399">
        <v>3</v>
      </c>
      <c r="I399">
        <v>0</v>
      </c>
    </row>
    <row r="400" spans="1:9" x14ac:dyDescent="0.3">
      <c r="A400" t="s">
        <v>50</v>
      </c>
      <c r="B400" t="s">
        <v>69</v>
      </c>
      <c r="C400" s="13">
        <v>44835</v>
      </c>
      <c r="D400" s="13">
        <v>44743</v>
      </c>
      <c r="E400">
        <v>330</v>
      </c>
      <c r="F400">
        <v>0</v>
      </c>
      <c r="G400">
        <v>0</v>
      </c>
      <c r="H400">
        <v>3</v>
      </c>
      <c r="I400">
        <v>0</v>
      </c>
    </row>
    <row r="401" spans="1:9" x14ac:dyDescent="0.3">
      <c r="A401" t="s">
        <v>50</v>
      </c>
      <c r="B401" t="s">
        <v>69</v>
      </c>
      <c r="C401" s="13">
        <v>44927</v>
      </c>
      <c r="D401" s="13">
        <v>44652</v>
      </c>
      <c r="E401">
        <v>320</v>
      </c>
      <c r="F401">
        <v>0</v>
      </c>
      <c r="G401">
        <v>0</v>
      </c>
      <c r="H401">
        <v>3</v>
      </c>
      <c r="I401">
        <v>0</v>
      </c>
    </row>
    <row r="402" spans="1:9" x14ac:dyDescent="0.3">
      <c r="A402" t="s">
        <v>50</v>
      </c>
      <c r="B402" t="s">
        <v>69</v>
      </c>
      <c r="C402" s="13">
        <v>44927</v>
      </c>
      <c r="D402" s="13">
        <v>44743</v>
      </c>
      <c r="E402">
        <v>334</v>
      </c>
      <c r="F402">
        <v>0</v>
      </c>
      <c r="G402">
        <v>0</v>
      </c>
      <c r="H402">
        <v>3</v>
      </c>
      <c r="I402">
        <v>0</v>
      </c>
    </row>
    <row r="403" spans="1:9" x14ac:dyDescent="0.3">
      <c r="A403" t="s">
        <v>50</v>
      </c>
      <c r="B403" t="s">
        <v>69</v>
      </c>
      <c r="C403" s="13">
        <v>44927</v>
      </c>
      <c r="D403" s="13">
        <v>44835</v>
      </c>
      <c r="E403">
        <v>323</v>
      </c>
      <c r="F403">
        <v>0</v>
      </c>
      <c r="G403">
        <v>0</v>
      </c>
      <c r="H403">
        <v>2</v>
      </c>
      <c r="I403">
        <v>0</v>
      </c>
    </row>
    <row r="404" spans="1:9" x14ac:dyDescent="0.3">
      <c r="A404" t="s">
        <v>50</v>
      </c>
      <c r="B404" t="s">
        <v>69</v>
      </c>
      <c r="C404" s="13">
        <v>45017</v>
      </c>
      <c r="D404" s="13">
        <v>44652</v>
      </c>
      <c r="E404">
        <v>320</v>
      </c>
      <c r="F404">
        <v>0</v>
      </c>
      <c r="G404">
        <v>0</v>
      </c>
      <c r="H404">
        <v>3</v>
      </c>
      <c r="I404">
        <v>0</v>
      </c>
    </row>
    <row r="405" spans="1:9" x14ac:dyDescent="0.3">
      <c r="A405" t="s">
        <v>50</v>
      </c>
      <c r="B405" t="s">
        <v>69</v>
      </c>
      <c r="C405" s="13">
        <v>45017</v>
      </c>
      <c r="D405" s="13">
        <v>44743</v>
      </c>
      <c r="E405">
        <v>334</v>
      </c>
      <c r="F405">
        <v>0</v>
      </c>
      <c r="G405">
        <v>0</v>
      </c>
      <c r="H405">
        <v>3</v>
      </c>
      <c r="I405">
        <v>0</v>
      </c>
    </row>
    <row r="406" spans="1:9" x14ac:dyDescent="0.3">
      <c r="A406" t="s">
        <v>50</v>
      </c>
      <c r="B406" t="s">
        <v>69</v>
      </c>
      <c r="C406" s="13">
        <v>45017</v>
      </c>
      <c r="D406" s="13">
        <v>44835</v>
      </c>
      <c r="E406">
        <v>324</v>
      </c>
      <c r="F406">
        <v>0</v>
      </c>
      <c r="G406">
        <v>0</v>
      </c>
      <c r="H406">
        <v>2</v>
      </c>
      <c r="I406">
        <v>0</v>
      </c>
    </row>
    <row r="407" spans="1:9" x14ac:dyDescent="0.3">
      <c r="A407" t="s">
        <v>50</v>
      </c>
      <c r="B407" t="s">
        <v>69</v>
      </c>
      <c r="C407" s="13">
        <v>45017</v>
      </c>
      <c r="D407" s="13">
        <v>44927</v>
      </c>
      <c r="E407">
        <v>283</v>
      </c>
      <c r="F407">
        <v>0</v>
      </c>
      <c r="G407">
        <v>0</v>
      </c>
      <c r="H407">
        <v>1</v>
      </c>
      <c r="I407">
        <v>0</v>
      </c>
    </row>
    <row r="408" spans="1:9" x14ac:dyDescent="0.3">
      <c r="A408" t="s">
        <v>13</v>
      </c>
      <c r="B408" t="s">
        <v>69</v>
      </c>
      <c r="C408" s="13">
        <v>44743</v>
      </c>
      <c r="D408" s="13">
        <v>44652</v>
      </c>
      <c r="E408">
        <v>1963</v>
      </c>
      <c r="F408">
        <v>1</v>
      </c>
      <c r="G408">
        <v>15</v>
      </c>
      <c r="H408">
        <v>11</v>
      </c>
      <c r="I408">
        <v>5</v>
      </c>
    </row>
    <row r="409" spans="1:9" x14ac:dyDescent="0.3">
      <c r="A409" t="s">
        <v>13</v>
      </c>
      <c r="B409" t="s">
        <v>69</v>
      </c>
      <c r="C409" s="13">
        <v>44835</v>
      </c>
      <c r="D409" s="13">
        <v>44652</v>
      </c>
      <c r="E409">
        <v>1981</v>
      </c>
      <c r="F409">
        <v>1</v>
      </c>
      <c r="G409">
        <v>16</v>
      </c>
      <c r="H409">
        <v>11</v>
      </c>
      <c r="I409">
        <v>5</v>
      </c>
    </row>
    <row r="410" spans="1:9" x14ac:dyDescent="0.3">
      <c r="A410" t="s">
        <v>13</v>
      </c>
      <c r="B410" t="s">
        <v>69</v>
      </c>
      <c r="C410" s="13">
        <v>44835</v>
      </c>
      <c r="D410" s="13">
        <v>44743</v>
      </c>
      <c r="E410">
        <v>2072</v>
      </c>
      <c r="F410">
        <v>0</v>
      </c>
      <c r="G410">
        <v>11</v>
      </c>
      <c r="H410">
        <v>10</v>
      </c>
      <c r="I410">
        <v>2</v>
      </c>
    </row>
    <row r="411" spans="1:9" x14ac:dyDescent="0.3">
      <c r="A411" t="s">
        <v>13</v>
      </c>
      <c r="B411" t="s">
        <v>69</v>
      </c>
      <c r="C411" s="13">
        <v>44927</v>
      </c>
      <c r="D411" s="13">
        <v>44652</v>
      </c>
      <c r="E411">
        <v>1991</v>
      </c>
      <c r="F411">
        <v>1</v>
      </c>
      <c r="G411">
        <v>16</v>
      </c>
      <c r="H411">
        <v>11</v>
      </c>
      <c r="I411">
        <v>5</v>
      </c>
    </row>
    <row r="412" spans="1:9" x14ac:dyDescent="0.3">
      <c r="A412" t="s">
        <v>13</v>
      </c>
      <c r="B412" t="s">
        <v>69</v>
      </c>
      <c r="C412" s="13">
        <v>44927</v>
      </c>
      <c r="D412" s="13">
        <v>44743</v>
      </c>
      <c r="E412">
        <v>2086</v>
      </c>
      <c r="F412">
        <v>0</v>
      </c>
      <c r="G412">
        <v>11</v>
      </c>
      <c r="H412">
        <v>10</v>
      </c>
      <c r="I412">
        <v>2</v>
      </c>
    </row>
    <row r="413" spans="1:9" x14ac:dyDescent="0.3">
      <c r="A413" t="s">
        <v>13</v>
      </c>
      <c r="B413" t="s">
        <v>69</v>
      </c>
      <c r="C413" s="13">
        <v>44927</v>
      </c>
      <c r="D413" s="13">
        <v>44835</v>
      </c>
      <c r="E413">
        <v>1698</v>
      </c>
      <c r="F413">
        <v>0</v>
      </c>
      <c r="G413">
        <v>8</v>
      </c>
      <c r="H413">
        <v>2</v>
      </c>
      <c r="I413">
        <v>4</v>
      </c>
    </row>
    <row r="414" spans="1:9" x14ac:dyDescent="0.3">
      <c r="A414" t="s">
        <v>13</v>
      </c>
      <c r="B414" t="s">
        <v>69</v>
      </c>
      <c r="C414" s="13">
        <v>45017</v>
      </c>
      <c r="D414" s="13">
        <v>44652</v>
      </c>
      <c r="E414">
        <v>1998</v>
      </c>
      <c r="F414">
        <v>1</v>
      </c>
      <c r="G414">
        <v>16</v>
      </c>
      <c r="H414">
        <v>11</v>
      </c>
      <c r="I414">
        <v>3</v>
      </c>
    </row>
    <row r="415" spans="1:9" x14ac:dyDescent="0.3">
      <c r="A415" t="s">
        <v>13</v>
      </c>
      <c r="B415" t="s">
        <v>69</v>
      </c>
      <c r="C415" s="13">
        <v>45017</v>
      </c>
      <c r="D415" s="13">
        <v>44743</v>
      </c>
      <c r="E415">
        <v>2097</v>
      </c>
      <c r="F415">
        <v>0</v>
      </c>
      <c r="G415">
        <v>11</v>
      </c>
      <c r="H415">
        <v>9</v>
      </c>
      <c r="I415">
        <v>1</v>
      </c>
    </row>
    <row r="416" spans="1:9" x14ac:dyDescent="0.3">
      <c r="A416" t="s">
        <v>13</v>
      </c>
      <c r="B416" t="s">
        <v>69</v>
      </c>
      <c r="C416" s="13">
        <v>45017</v>
      </c>
      <c r="D416" s="13">
        <v>44835</v>
      </c>
      <c r="E416">
        <v>1717</v>
      </c>
      <c r="F416">
        <v>0</v>
      </c>
      <c r="G416">
        <v>8</v>
      </c>
      <c r="H416">
        <v>2</v>
      </c>
      <c r="I416">
        <v>4</v>
      </c>
    </row>
    <row r="417" spans="1:9" x14ac:dyDescent="0.3">
      <c r="A417" t="s">
        <v>13</v>
      </c>
      <c r="B417" t="s">
        <v>69</v>
      </c>
      <c r="C417" s="13">
        <v>45017</v>
      </c>
      <c r="D417" s="13">
        <v>44927</v>
      </c>
      <c r="E417">
        <v>2064</v>
      </c>
      <c r="F417">
        <v>1</v>
      </c>
      <c r="G417">
        <v>10</v>
      </c>
      <c r="H417">
        <v>7</v>
      </c>
      <c r="I417">
        <v>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4" tint="0.39997558519241921"/>
  </sheetPr>
  <dimension ref="A1:AE43"/>
  <sheetViews>
    <sheetView showGridLines="0" tabSelected="1" topLeftCell="C1" zoomScale="80" zoomScaleNormal="80" workbookViewId="0">
      <selection activeCell="D5" sqref="D5:G5"/>
    </sheetView>
  </sheetViews>
  <sheetFormatPr defaultColWidth="0" defaultRowHeight="14.4" x14ac:dyDescent="0.3"/>
  <cols>
    <col min="1" max="2" width="14.88671875" hidden="1" customWidth="1"/>
    <col min="3" max="3" width="2.33203125" customWidth="1"/>
    <col min="4" max="4" width="14.109375" customWidth="1"/>
    <col min="5" max="5" width="16.6640625" customWidth="1"/>
    <col min="6" max="6" width="6.44140625" customWidth="1"/>
    <col min="7" max="7" width="12.44140625" customWidth="1"/>
    <col min="8" max="8" width="7.5546875" customWidth="1"/>
    <col min="9" max="10" width="5.109375" customWidth="1"/>
    <col min="11" max="11" width="2" customWidth="1"/>
    <col min="12" max="12" width="4.6640625" customWidth="1"/>
    <col min="13" max="13" width="1" customWidth="1"/>
    <col min="14" max="14" width="10.5546875" customWidth="1"/>
    <col min="15" max="15" width="13.44140625" customWidth="1"/>
    <col min="16" max="16" width="10.88671875" customWidth="1"/>
    <col min="17" max="17" width="2.5546875" customWidth="1"/>
    <col min="18" max="19" width="9.109375" customWidth="1"/>
    <col min="20" max="20" width="7.109375" customWidth="1"/>
    <col min="21" max="21" width="23.44140625" customWidth="1"/>
    <col min="22" max="22" width="21.5546875" customWidth="1"/>
    <col min="23" max="23" width="2.33203125" hidden="1" customWidth="1"/>
    <col min="24" max="25" width="9.109375" hidden="1" customWidth="1"/>
    <col min="26" max="26" width="5.33203125" hidden="1" customWidth="1"/>
    <col min="27" max="28" width="9.109375" hidden="1" customWidth="1"/>
    <col min="29" max="29" width="5.33203125" hidden="1" customWidth="1"/>
    <col min="30" max="30" width="9.109375" hidden="1" customWidth="1"/>
    <col min="31" max="31" width="40.44140625" hidden="1" customWidth="1"/>
    <col min="32" max="16384" width="9.109375" hidden="1"/>
  </cols>
  <sheetData>
    <row r="1" spans="1:29" ht="21" x14ac:dyDescent="0.4">
      <c r="D1" s="8" t="s">
        <v>78</v>
      </c>
      <c r="E1" s="9"/>
      <c r="F1" s="9"/>
      <c r="G1" s="9"/>
      <c r="H1" s="9"/>
      <c r="I1" s="9"/>
      <c r="J1" s="21"/>
      <c r="K1" s="22"/>
      <c r="M1" s="22"/>
      <c r="N1" s="21"/>
      <c r="O1" s="21"/>
      <c r="P1" s="21"/>
      <c r="Q1" s="21"/>
      <c r="S1" s="21"/>
      <c r="T1" s="21"/>
      <c r="U1" s="22"/>
      <c r="V1" s="21"/>
      <c r="W1" s="21"/>
    </row>
    <row r="2" spans="1:29" ht="5.25" customHeight="1" x14ac:dyDescent="0.4">
      <c r="C2" s="40"/>
      <c r="D2" s="50"/>
      <c r="E2" s="51"/>
      <c r="F2" s="51"/>
      <c r="G2" s="51"/>
      <c r="H2" s="51"/>
      <c r="I2" s="51"/>
      <c r="J2" s="52"/>
      <c r="K2" s="53"/>
      <c r="L2" s="40"/>
      <c r="M2" s="53"/>
      <c r="N2" s="52"/>
      <c r="O2" s="52"/>
      <c r="P2" s="52"/>
      <c r="Q2" s="52"/>
      <c r="R2" s="40"/>
      <c r="S2" s="52"/>
      <c r="T2" s="52"/>
      <c r="U2" s="54"/>
      <c r="V2" s="37"/>
      <c r="W2" s="37"/>
      <c r="X2" s="11"/>
      <c r="Y2" s="11"/>
      <c r="Z2" s="11"/>
    </row>
    <row r="3" spans="1:29" x14ac:dyDescent="0.3">
      <c r="C3" s="40"/>
      <c r="D3" s="19"/>
      <c r="E3" s="19"/>
      <c r="F3" s="19"/>
      <c r="G3" s="17"/>
      <c r="H3" s="17"/>
      <c r="I3" s="17"/>
      <c r="J3" s="17"/>
      <c r="K3" s="17"/>
      <c r="L3" s="40"/>
      <c r="M3" s="17"/>
      <c r="N3" s="17"/>
      <c r="O3" s="17"/>
      <c r="P3" s="17"/>
      <c r="Q3" s="17"/>
      <c r="R3" s="40"/>
      <c r="S3" s="17"/>
      <c r="T3" s="17"/>
      <c r="U3" s="55"/>
      <c r="V3" s="56"/>
      <c r="W3" s="56"/>
      <c r="X3" s="56"/>
      <c r="Y3" s="56"/>
      <c r="Z3" s="56"/>
    </row>
    <row r="4" spans="1:29" ht="4.5" customHeight="1" thickBot="1" x14ac:dyDescent="0.35">
      <c r="C4" s="40"/>
      <c r="D4" s="2"/>
      <c r="E4" s="20"/>
      <c r="F4" s="20"/>
      <c r="G4" s="2"/>
      <c r="H4" s="2"/>
      <c r="I4" s="2"/>
      <c r="J4" s="2"/>
      <c r="K4" s="2"/>
      <c r="L4" s="40"/>
      <c r="M4" s="2"/>
      <c r="N4" s="2"/>
      <c r="O4" s="2"/>
      <c r="P4" s="17"/>
      <c r="Q4" s="2"/>
      <c r="R4" s="40"/>
      <c r="S4" s="2"/>
      <c r="T4" s="2"/>
      <c r="U4" s="57"/>
      <c r="V4" s="58"/>
      <c r="W4" s="58"/>
      <c r="X4" s="58"/>
      <c r="Y4" s="58"/>
      <c r="Z4" s="58"/>
    </row>
    <row r="5" spans="1:29" ht="16.2" thickBot="1" x14ac:dyDescent="0.35">
      <c r="C5" s="40"/>
      <c r="D5" s="193" t="s">
        <v>79</v>
      </c>
      <c r="E5" s="194"/>
      <c r="F5" s="194"/>
      <c r="G5" s="195"/>
      <c r="H5" s="20"/>
      <c r="I5" s="42"/>
      <c r="J5" s="59"/>
      <c r="K5" s="17"/>
      <c r="L5" s="40"/>
      <c r="M5" s="17"/>
      <c r="N5" s="17"/>
      <c r="O5" s="17"/>
      <c r="P5" s="17"/>
      <c r="Q5" s="2"/>
      <c r="R5" s="40"/>
      <c r="S5" s="2"/>
      <c r="T5" s="2"/>
      <c r="U5" s="55"/>
      <c r="V5" s="58"/>
      <c r="W5" s="58"/>
      <c r="X5" s="58"/>
      <c r="Y5" s="58"/>
      <c r="Z5" s="58"/>
    </row>
    <row r="6" spans="1:29" ht="15.6" x14ac:dyDescent="0.3">
      <c r="C6" s="40"/>
      <c r="D6" s="162" t="str">
        <f>INDEX(PracticeTABLE1[[#All],[Practice ID]],MATCH('PRACTICE DETAIL'!D5:G5,PracticeTABLE1[[#All],[Practice]],0))</f>
        <v>F84013</v>
      </c>
      <c r="E6" s="123"/>
      <c r="F6" s="123"/>
      <c r="G6" s="123"/>
      <c r="H6" s="20"/>
      <c r="I6" s="42"/>
      <c r="J6" s="59"/>
      <c r="K6" s="17"/>
      <c r="L6" s="40"/>
      <c r="M6" s="17"/>
      <c r="N6" s="17"/>
      <c r="O6" s="17"/>
      <c r="P6" s="17"/>
      <c r="Q6" s="2"/>
      <c r="R6" s="40"/>
      <c r="S6" s="2"/>
      <c r="T6" s="2"/>
      <c r="U6" s="124"/>
      <c r="V6" s="58"/>
      <c r="W6" s="58"/>
      <c r="X6" s="58"/>
      <c r="Y6" s="58"/>
      <c r="Z6" s="58"/>
    </row>
    <row r="7" spans="1:29" ht="21" x14ac:dyDescent="0.4">
      <c r="D7" s="60"/>
      <c r="G7" s="7"/>
      <c r="H7" s="7"/>
      <c r="J7" s="11"/>
      <c r="K7" s="35"/>
      <c r="L7" s="36"/>
      <c r="M7" s="11"/>
      <c r="N7" s="11"/>
      <c r="O7" s="11"/>
      <c r="P7" s="11"/>
      <c r="Q7" s="11"/>
      <c r="R7" s="11"/>
      <c r="S7" s="11"/>
      <c r="T7" s="11"/>
      <c r="U7" s="11"/>
      <c r="V7" s="11"/>
      <c r="W7" s="37"/>
      <c r="X7" s="11"/>
      <c r="Y7" s="11"/>
      <c r="Z7" s="11"/>
    </row>
    <row r="8" spans="1:29" x14ac:dyDescent="0.3">
      <c r="D8" s="61"/>
      <c r="E8" s="61"/>
      <c r="F8" s="61"/>
      <c r="G8" s="61"/>
      <c r="H8" s="61"/>
      <c r="I8" s="61"/>
      <c r="J8" s="62"/>
      <c r="K8" s="35"/>
      <c r="L8" s="36"/>
      <c r="M8" s="11"/>
      <c r="N8" s="11"/>
      <c r="O8" s="11"/>
      <c r="P8" s="11"/>
      <c r="Q8" s="11"/>
      <c r="R8" s="11"/>
      <c r="S8" s="11"/>
      <c r="T8" s="11"/>
      <c r="U8" s="11"/>
      <c r="V8" s="11"/>
      <c r="W8" s="37"/>
      <c r="X8" s="11"/>
      <c r="Y8" s="11"/>
      <c r="Z8" s="11"/>
    </row>
    <row r="9" spans="1:29" ht="18" x14ac:dyDescent="0.3">
      <c r="C9" s="63"/>
      <c r="D9" s="64" t="s">
        <v>80</v>
      </c>
      <c r="E9" s="65"/>
      <c r="F9" s="65"/>
      <c r="G9" s="65"/>
      <c r="H9" s="196"/>
      <c r="I9" s="196"/>
      <c r="J9" s="197"/>
      <c r="K9" s="66"/>
      <c r="L9" s="122"/>
      <c r="M9" s="68"/>
      <c r="N9" s="68"/>
      <c r="O9" s="11"/>
      <c r="P9" s="11"/>
      <c r="Q9" s="11"/>
      <c r="R9" s="11"/>
      <c r="S9" s="11"/>
      <c r="T9" s="11"/>
      <c r="U9" s="11"/>
      <c r="V9" s="11"/>
      <c r="W9" s="37"/>
      <c r="X9" s="11"/>
      <c r="Y9" s="11"/>
      <c r="Z9" s="11"/>
    </row>
    <row r="10" spans="1:29" x14ac:dyDescent="0.3">
      <c r="C10" s="63"/>
      <c r="D10" s="69"/>
      <c r="E10" s="70" t="s">
        <v>81</v>
      </c>
      <c r="F10" s="198" t="s">
        <v>82</v>
      </c>
      <c r="G10" s="198"/>
      <c r="H10" s="199">
        <v>3.4</v>
      </c>
      <c r="I10" s="199"/>
      <c r="J10" s="200"/>
      <c r="K10" s="71" t="s">
        <v>83</v>
      </c>
      <c r="L10" s="72"/>
      <c r="M10" s="68"/>
      <c r="N10" s="68"/>
      <c r="O10" s="68"/>
      <c r="P10" s="11"/>
      <c r="Q10" s="11"/>
      <c r="R10" s="11"/>
      <c r="S10" s="11"/>
      <c r="AC10" s="11"/>
    </row>
    <row r="11" spans="1:29" s="79" customFormat="1" ht="21" x14ac:dyDescent="0.4">
      <c r="A11" s="159">
        <f>VLOOKUP(D11,CONTROL!$Q$8:$S$11,2,FALSE)</f>
        <v>44652</v>
      </c>
      <c r="B11" s="159">
        <f>VLOOKUP(D11,CONTROL!$Q$8:$S$11,3,FALSE)</f>
        <v>44743</v>
      </c>
      <c r="C11" s="73"/>
      <c r="D11" s="74" t="s">
        <v>0</v>
      </c>
      <c r="E11" s="75">
        <f>SUMIFS(Phleb_data[[#All],[BLD]],Phleb_data[[#All],[Quarter]],$A11,Phleb_data[[#All],[Rel_D]],$B11,Phleb_data[[#All],[OrgID]],$D$6)</f>
        <v>1472</v>
      </c>
      <c r="F11" s="76"/>
      <c r="G11" s="77"/>
      <c r="H11" s="192">
        <f>IFERROR(E11*VLOOKUP(D11,CONTROL!$Q$2:$S$5,3,FALSE),"")</f>
        <v>5004.8</v>
      </c>
      <c r="I11" s="192"/>
      <c r="J11" s="192"/>
      <c r="K11" s="71" t="s">
        <v>84</v>
      </c>
      <c r="L11" s="72" t="e">
        <f>INDEX(#REF!,2)</f>
        <v>#REF!</v>
      </c>
      <c r="M11" s="78"/>
      <c r="N11" s="78"/>
      <c r="O11" s="78"/>
      <c r="Q11" s="80"/>
      <c r="R11" s="80"/>
      <c r="S11" s="80"/>
      <c r="AC11" s="80"/>
    </row>
    <row r="12" spans="1:29" s="79" customFormat="1" ht="21" x14ac:dyDescent="0.4">
      <c r="A12" s="159">
        <f>VLOOKUP(D12,CONTROL!$Q$8:$S$11,2,FALSE)</f>
        <v>44743</v>
      </c>
      <c r="B12" s="159">
        <f>VLOOKUP(D12,CONTROL!$Q$8:$S$11,3,FALSE)</f>
        <v>44835</v>
      </c>
      <c r="C12" s="73"/>
      <c r="D12" s="81" t="s">
        <v>2</v>
      </c>
      <c r="E12" s="75">
        <f>SUMIFS(Phleb_data[[#All],[BLD]],Phleb_data[[#All],[Quarter]],$A12,Phleb_data[[#All],[Rel_D]],$B12,Phleb_data[[#All],[OrgID]],$D$6)</f>
        <v>1277</v>
      </c>
      <c r="F12" s="82" t="s">
        <v>85</v>
      </c>
      <c r="G12" s="83">
        <f>MAX(0,SUMIFS(Phleb_data[[#All],[BLD]],Phleb_data[[#All],[Quarter]],$A11,Phleb_data[[#All],[Rel_D]],$B12,Phleb_data[[#All],[OrgID]],$D$6)-E11)</f>
        <v>13</v>
      </c>
      <c r="H12" s="192">
        <f>IFERROR(E12*VLOOKUP(D12,CONTROL!$Q$2:$S$5,3,FALSE),"")</f>
        <v>4341.8</v>
      </c>
      <c r="I12" s="192"/>
      <c r="J12" s="192"/>
      <c r="K12" s="71" t="s">
        <v>86</v>
      </c>
      <c r="L12" s="72" t="e">
        <f>INDEX(#REF!,3)</f>
        <v>#REF!</v>
      </c>
      <c r="M12" s="78"/>
      <c r="N12" s="78"/>
      <c r="O12" s="78"/>
      <c r="Q12" s="80"/>
      <c r="R12" s="80"/>
      <c r="S12" s="80"/>
      <c r="AC12" s="80"/>
    </row>
    <row r="13" spans="1:29" s="79" customFormat="1" ht="21" x14ac:dyDescent="0.4">
      <c r="A13" s="159">
        <f>VLOOKUP(D13,CONTROL!$Q$8:$S$11,2,FALSE)</f>
        <v>44835</v>
      </c>
      <c r="B13" s="159">
        <f>VLOOKUP(D13,CONTROL!$Q$8:$S$11,3,FALSE)</f>
        <v>44927</v>
      </c>
      <c r="C13" s="73"/>
      <c r="D13" s="81" t="s">
        <v>4</v>
      </c>
      <c r="E13" s="75">
        <f>SUMIFS(Phleb_data[[#All],[BLD]],Phleb_data[[#All],[Quarter]],$A13,Phleb_data[[#All],[Rel_D]],$B13,Phleb_data[[#All],[OrgID]],$D$6)</f>
        <v>1345</v>
      </c>
      <c r="F13" s="82" t="s">
        <v>87</v>
      </c>
      <c r="G13" s="83">
        <f>MAX(0,SUMIFS(Phleb_data[[#All],[BLD]],Phleb_data[[#All],[Quarter]],$A12,Phleb_data[[#All],[Rel_D]],$B13,Phleb_data[[#All],[OrgID]],$D$6)-E12)</f>
        <v>9</v>
      </c>
      <c r="H13" s="192">
        <f>IFERROR(E13*VLOOKUP(D13,CONTROL!$Q$2:$S$5,3,FALSE),"")</f>
        <v>4573</v>
      </c>
      <c r="I13" s="192"/>
      <c r="J13" s="192"/>
      <c r="K13" s="71" t="s">
        <v>88</v>
      </c>
      <c r="L13" s="72" t="e">
        <f>INDEX(#REF!,4)</f>
        <v>#REF!</v>
      </c>
      <c r="M13" s="78"/>
      <c r="N13" s="78"/>
      <c r="O13" s="78"/>
      <c r="Q13" s="80"/>
      <c r="R13" s="80"/>
      <c r="S13" s="80"/>
      <c r="AC13" s="80"/>
    </row>
    <row r="14" spans="1:29" s="79" customFormat="1" ht="21" x14ac:dyDescent="0.4">
      <c r="A14" s="159">
        <f>VLOOKUP(D14,CONTROL!$Q$8:$S$11,2,FALSE)</f>
        <v>44927</v>
      </c>
      <c r="B14" s="159">
        <f>VLOOKUP(D14,CONTROL!$Q$8:$S$11,3,FALSE)</f>
        <v>45017</v>
      </c>
      <c r="C14" s="73"/>
      <c r="D14" s="84" t="s">
        <v>6</v>
      </c>
      <c r="E14" s="75">
        <f>SUMIFS(Phleb_data[[#All],[BLD]],Phleb_data[[#All],[Quarter]],$A14,Phleb_data[[#All],[Rel_D]],$B14,Phleb_data[[#All],[OrgID]],$D$6)</f>
        <v>1584</v>
      </c>
      <c r="F14" s="85" t="s">
        <v>89</v>
      </c>
      <c r="G14" s="83">
        <f>MAX(0,SUMIFS(Phleb_data[[#All],[BLD]],Phleb_data[[#All],[Quarter]],$A13,Phleb_data[[#All],[Rel_D]],$B14,Phleb_data[[#All],[OrgID]],$D$6)-E13)</f>
        <v>0</v>
      </c>
      <c r="H14" s="192">
        <f>IFERROR(E14*VLOOKUP(D14,CONTROL!$Q$2:$S$5,3,FALSE),"")</f>
        <v>5385.5999999999995</v>
      </c>
      <c r="I14" s="192"/>
      <c r="J14" s="192"/>
      <c r="K14" s="71" t="s">
        <v>90</v>
      </c>
      <c r="L14" s="72" t="e">
        <f>INDEX(#REF!,5)</f>
        <v>#REF!</v>
      </c>
      <c r="M14" s="78"/>
      <c r="N14" s="78"/>
      <c r="O14" s="78"/>
      <c r="Q14" s="80"/>
      <c r="R14" s="80"/>
      <c r="S14" s="80"/>
      <c r="AC14" s="80"/>
    </row>
    <row r="15" spans="1:29" s="60" customFormat="1" ht="21" x14ac:dyDescent="0.4">
      <c r="A15" s="160"/>
      <c r="B15" s="160"/>
      <c r="C15" s="86"/>
      <c r="D15" s="87"/>
      <c r="E15" s="88">
        <f>SUM(E11:E14)</f>
        <v>5678</v>
      </c>
      <c r="F15" s="89" t="s">
        <v>91</v>
      </c>
      <c r="G15" s="90">
        <f>SUM(G11:G14)</f>
        <v>22</v>
      </c>
      <c r="H15" s="201">
        <f>SUM(H11:H14)</f>
        <v>19305.2</v>
      </c>
      <c r="I15" s="201"/>
      <c r="J15" s="202"/>
      <c r="K15" s="91"/>
      <c r="L15" s="92"/>
      <c r="M15" s="91"/>
      <c r="N15" s="91"/>
      <c r="O15" s="91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  <c r="AB15" s="93"/>
      <c r="AC15" s="94"/>
    </row>
    <row r="16" spans="1:29" ht="10.5" customHeight="1" x14ac:dyDescent="0.3">
      <c r="A16" s="13"/>
      <c r="B16" s="13"/>
      <c r="D16" s="61"/>
      <c r="E16" s="61"/>
      <c r="F16" s="61"/>
      <c r="G16" s="61"/>
      <c r="H16" s="61"/>
      <c r="I16" s="3"/>
      <c r="J16" s="24"/>
      <c r="K16" s="67"/>
      <c r="L16" s="67"/>
      <c r="M16" s="67"/>
      <c r="N16" s="67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38"/>
      <c r="AB16" s="38"/>
      <c r="AC16" s="34"/>
    </row>
    <row r="17" spans="1:29" ht="18" x14ac:dyDescent="0.3">
      <c r="A17" s="13"/>
      <c r="B17" s="13"/>
      <c r="C17" s="63"/>
      <c r="D17" s="64" t="s">
        <v>92</v>
      </c>
      <c r="E17" s="65"/>
      <c r="F17" s="65"/>
      <c r="G17" s="65"/>
      <c r="H17" s="196"/>
      <c r="I17" s="196"/>
      <c r="J17" s="197"/>
      <c r="K17" s="35"/>
      <c r="L17" s="95"/>
      <c r="M17" s="96"/>
      <c r="N17" s="96"/>
      <c r="O17" s="11"/>
      <c r="P17" s="11"/>
      <c r="Q17" s="11"/>
      <c r="R17" s="11"/>
      <c r="S17" s="11"/>
      <c r="T17" s="11"/>
      <c r="U17" s="11"/>
      <c r="V17" s="41"/>
      <c r="W17" s="11"/>
      <c r="X17" s="11"/>
      <c r="Y17" s="11"/>
      <c r="Z17" s="11"/>
      <c r="AA17" s="38"/>
      <c r="AB17" s="38"/>
      <c r="AC17" s="34"/>
    </row>
    <row r="18" spans="1:29" s="11" customFormat="1" x14ac:dyDescent="0.3">
      <c r="A18" s="161"/>
      <c r="B18" s="161"/>
      <c r="C18" s="97"/>
      <c r="D18" s="69"/>
      <c r="E18" s="70" t="s">
        <v>81</v>
      </c>
      <c r="F18" s="198" t="s">
        <v>82</v>
      </c>
      <c r="G18" s="198" t="s">
        <v>93</v>
      </c>
      <c r="H18" s="199">
        <v>6.8</v>
      </c>
      <c r="I18" s="199" t="s">
        <v>83</v>
      </c>
      <c r="J18" s="200"/>
      <c r="K18" s="71" t="s">
        <v>83</v>
      </c>
      <c r="L18" s="98"/>
      <c r="M18" s="96"/>
      <c r="N18" s="96"/>
      <c r="AC18" s="34"/>
    </row>
    <row r="19" spans="1:29" ht="21" x14ac:dyDescent="0.4">
      <c r="A19" s="159">
        <f>VLOOKUP(D19,CONTROL!$Q$8:$S$11,2,FALSE)</f>
        <v>44652</v>
      </c>
      <c r="B19" s="159">
        <f>VLOOKUP(D19,CONTROL!$Q$8:$S$11,3,FALSE)</f>
        <v>44743</v>
      </c>
      <c r="C19" s="63"/>
      <c r="D19" s="74" t="s">
        <v>0</v>
      </c>
      <c r="E19" s="75">
        <f>SUMIFS(Phleb_data[[#All],[GTT]],Phleb_data[[#All],[Quarter]],$A19,Phleb_data[[#All],[Rel_D]],$B19,Phleb_data[[#All],[OrgID]],$D$6)</f>
        <v>0</v>
      </c>
      <c r="F19" s="76"/>
      <c r="G19" s="77"/>
      <c r="H19" s="192">
        <f>IFERROR(E19*VLOOKUP(D19,CONTROL!$U$2:$W$5,3,FALSE),"")</f>
        <v>0</v>
      </c>
      <c r="I19" s="192"/>
      <c r="J19" s="192"/>
      <c r="K19" s="71" t="s">
        <v>94</v>
      </c>
      <c r="L19" s="72" t="e">
        <f>INDEX(#REF!,2)</f>
        <v>#REF!</v>
      </c>
      <c r="M19" s="78"/>
      <c r="N19" s="78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34"/>
    </row>
    <row r="20" spans="1:29" ht="21" x14ac:dyDescent="0.4">
      <c r="A20" s="159">
        <f>VLOOKUP(D20,CONTROL!$Q$8:$S$11,2,FALSE)</f>
        <v>44743</v>
      </c>
      <c r="B20" s="159">
        <f>VLOOKUP(D20,CONTROL!$Q$8:$S$11,3,FALSE)</f>
        <v>44835</v>
      </c>
      <c r="C20" s="63"/>
      <c r="D20" s="81" t="s">
        <v>2</v>
      </c>
      <c r="E20" s="75">
        <f>SUMIFS(Phleb_data[[#All],[GTT]],Phleb_data[[#All],[Quarter]],$A20,Phleb_data[[#All],[Rel_D]],$B20,Phleb_data[[#All],[OrgID]],$D$6)</f>
        <v>0</v>
      </c>
      <c r="F20" s="82" t="s">
        <v>85</v>
      </c>
      <c r="G20" s="83">
        <f>MAX(0,SUMIFS(Phleb_data[[#All],[GTT]],Phleb_data[[#All],[Quarter]],$A19,Phleb_data[[#All],[OrgID]],$B20,Phleb_data[[#All],[PCN]],$D$6)-A19)</f>
        <v>0</v>
      </c>
      <c r="H20" s="192">
        <f>IFERROR(E20*VLOOKUP(D20,CONTROL!$U$2:$W$5,3,FALSE),"")</f>
        <v>0</v>
      </c>
      <c r="I20" s="192"/>
      <c r="J20" s="192"/>
      <c r="K20" s="71" t="s">
        <v>95</v>
      </c>
      <c r="L20" s="72" t="e">
        <f>INDEX(#REF!,3)</f>
        <v>#REF!</v>
      </c>
      <c r="M20" s="78"/>
      <c r="N20" s="78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34"/>
    </row>
    <row r="21" spans="1:29" ht="21" x14ac:dyDescent="0.4">
      <c r="A21" s="159">
        <f>VLOOKUP(D21,CONTROL!$Q$8:$S$11,2,FALSE)</f>
        <v>44835</v>
      </c>
      <c r="B21" s="159">
        <f>VLOOKUP(D21,CONTROL!$Q$8:$S$11,3,FALSE)</f>
        <v>44927</v>
      </c>
      <c r="C21" s="63"/>
      <c r="D21" s="81" t="s">
        <v>4</v>
      </c>
      <c r="E21" s="75">
        <f>SUMIFS(Phleb_data[[#All],[GTT]],Phleb_data[[#All],[Quarter]],$A21,Phleb_data[[#All],[Rel_D]],$B21,Phleb_data[[#All],[OrgID]],$D$6)</f>
        <v>0</v>
      </c>
      <c r="F21" s="82" t="s">
        <v>87</v>
      </c>
      <c r="G21" s="83">
        <f>MAX(0,SUMIFS(Phleb_data[[#All],[GTT]],Phleb_data[[#All],[Quarter]],$A20,Phleb_data[[#All],[OrgID]],$B21,Phleb_data[[#All],[PCN]],$D$6)-A20)</f>
        <v>0</v>
      </c>
      <c r="H21" s="192">
        <f>IFERROR(E21*VLOOKUP(D21,CONTROL!$U$2:$W$5,3,FALSE),"")</f>
        <v>0</v>
      </c>
      <c r="I21" s="192"/>
      <c r="J21" s="192"/>
      <c r="K21" s="71" t="s">
        <v>96</v>
      </c>
      <c r="L21" s="72" t="e">
        <f>INDEX(#REF!,4)</f>
        <v>#REF!</v>
      </c>
      <c r="M21" s="78"/>
      <c r="N21" s="78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34"/>
    </row>
    <row r="22" spans="1:29" ht="21" x14ac:dyDescent="0.4">
      <c r="A22" s="159">
        <f>VLOOKUP(D22,CONTROL!$Q$8:$S$11,2,FALSE)</f>
        <v>44927</v>
      </c>
      <c r="B22" s="159">
        <f>VLOOKUP(D22,CONTROL!$Q$8:$S$11,3,FALSE)</f>
        <v>45017</v>
      </c>
      <c r="D22" s="99" t="s">
        <v>6</v>
      </c>
      <c r="E22" s="75">
        <f>SUMIFS(Phleb_data[[#All],[GTT]],Phleb_data[[#All],[Quarter]],$A22,Phleb_data[[#All],[Rel_D]],$B22,Phleb_data[[#All],[OrgID]],$D$6)</f>
        <v>0</v>
      </c>
      <c r="F22" s="85" t="s">
        <v>89</v>
      </c>
      <c r="G22" s="83">
        <f>MAX(0,SUMIFS(Phleb_data[[#All],[GTT]],Phleb_data[[#All],[Quarter]],$A21,Phleb_data[[#All],[OrgID]],$B22,Phleb_data[[#All],[PCN]],$D$6)-A21)</f>
        <v>0</v>
      </c>
      <c r="H22" s="192">
        <f>IFERROR(E22*VLOOKUP(D22,CONTROL!$U$2:$W$5,3,FALSE),"")</f>
        <v>0</v>
      </c>
      <c r="I22" s="192"/>
      <c r="J22" s="192"/>
      <c r="K22" s="71" t="s">
        <v>97</v>
      </c>
      <c r="L22" s="72" t="e">
        <f>INDEX(#REF!,5)</f>
        <v>#REF!</v>
      </c>
      <c r="M22" s="78"/>
      <c r="N22" s="78"/>
    </row>
    <row r="23" spans="1:29" ht="21" x14ac:dyDescent="0.4">
      <c r="C23" s="63"/>
      <c r="D23" s="100"/>
      <c r="E23" s="88">
        <f>SUM(E19:E22)</f>
        <v>0</v>
      </c>
      <c r="F23" s="89" t="s">
        <v>91</v>
      </c>
      <c r="G23" s="90">
        <f>SUM(G19:G22)</f>
        <v>0</v>
      </c>
      <c r="H23" s="201">
        <f>SUM(H19:H22)</f>
        <v>0</v>
      </c>
      <c r="I23" s="201"/>
      <c r="J23" s="202"/>
      <c r="K23" s="101"/>
      <c r="L23" s="102"/>
      <c r="M23" s="101"/>
      <c r="N23" s="101"/>
    </row>
    <row r="24" spans="1:29" ht="9" customHeight="1" x14ac:dyDescent="0.3">
      <c r="D24" s="103"/>
      <c r="E24" s="103"/>
      <c r="F24" s="103"/>
      <c r="G24" s="103"/>
      <c r="H24" s="104"/>
      <c r="I24" s="105"/>
    </row>
    <row r="25" spans="1:29" ht="21" x14ac:dyDescent="0.4">
      <c r="C25" s="7"/>
      <c r="D25" s="106"/>
      <c r="E25" s="107">
        <f ca="1">SUMIF(K11:K23,"",E18:E23)</f>
        <v>0</v>
      </c>
      <c r="F25" s="89" t="s">
        <v>91</v>
      </c>
      <c r="G25" s="108">
        <f>SUMIF(K11:K23,"",G11:G23)</f>
        <v>22</v>
      </c>
      <c r="H25" s="205"/>
      <c r="I25" s="205"/>
      <c r="J25" s="206"/>
      <c r="L25" s="109"/>
      <c r="M25" s="104"/>
      <c r="N25" s="110"/>
      <c r="O25" s="110"/>
      <c r="P25" s="110"/>
      <c r="Q25" s="110"/>
      <c r="R25" s="110"/>
      <c r="S25" s="110"/>
      <c r="T25" s="110"/>
      <c r="U25" s="111"/>
      <c r="V25" s="112"/>
      <c r="W25" s="112"/>
      <c r="X25" s="112"/>
      <c r="Y25" s="112"/>
      <c r="Z25" s="112"/>
    </row>
    <row r="26" spans="1:29" ht="21" x14ac:dyDescent="0.4">
      <c r="C26" s="63"/>
      <c r="D26" s="113" t="s">
        <v>98</v>
      </c>
      <c r="E26" s="114">
        <f ca="1">SUM(E25:G25)</f>
        <v>22</v>
      </c>
      <c r="F26" s="114"/>
      <c r="G26" s="115"/>
      <c r="H26" s="203">
        <f ca="1">SUMIF(K11:K23,"",H18:J23)</f>
        <v>0</v>
      </c>
      <c r="I26" s="203"/>
      <c r="J26" s="204"/>
      <c r="L26" s="116"/>
      <c r="M26" s="61"/>
      <c r="N26" s="117"/>
      <c r="O26" s="117"/>
      <c r="P26" s="117"/>
      <c r="Q26" s="117"/>
      <c r="R26" s="117"/>
      <c r="S26" s="117"/>
      <c r="T26" s="117"/>
      <c r="U26" s="118"/>
      <c r="V26" s="112"/>
      <c r="W26" s="112"/>
      <c r="X26" s="112"/>
      <c r="Y26" s="112"/>
      <c r="Z26" s="112"/>
    </row>
    <row r="27" spans="1:29" ht="8.25" customHeight="1" x14ac:dyDescent="0.3">
      <c r="D27" s="11"/>
      <c r="F27" s="11"/>
      <c r="G27" s="119"/>
      <c r="H27" s="119"/>
      <c r="I27" s="11"/>
      <c r="J27" s="34"/>
      <c r="K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</row>
    <row r="28" spans="1:29" x14ac:dyDescent="0.3">
      <c r="D28" s="11"/>
      <c r="G28" s="14"/>
      <c r="H28" s="38"/>
      <c r="I28" s="38"/>
      <c r="J28" s="34"/>
      <c r="M28" s="112"/>
      <c r="N28" s="112"/>
      <c r="O28" s="112"/>
      <c r="P28" s="112"/>
      <c r="Q28" s="112"/>
      <c r="R28" s="112"/>
      <c r="S28" s="112"/>
      <c r="T28" s="112"/>
      <c r="U28" s="120"/>
      <c r="V28" s="112"/>
      <c r="W28" s="112"/>
      <c r="X28" s="112"/>
      <c r="Y28" s="112"/>
      <c r="Z28" s="112"/>
    </row>
    <row r="29" spans="1:29" ht="12" customHeight="1" x14ac:dyDescent="0.3">
      <c r="D29" s="11"/>
      <c r="E29" s="34"/>
      <c r="F29" s="34"/>
      <c r="H29" s="34"/>
      <c r="I29" s="34"/>
      <c r="J29" s="34"/>
      <c r="T29" s="34"/>
      <c r="U29" s="121"/>
    </row>
    <row r="30" spans="1:29" x14ac:dyDescent="0.3">
      <c r="D30" s="11"/>
      <c r="E30" s="11"/>
      <c r="F30" s="11"/>
      <c r="G30" s="39"/>
      <c r="H30" s="39"/>
      <c r="I30" s="38"/>
      <c r="J30" s="34"/>
      <c r="T30" s="34"/>
      <c r="U30" s="120"/>
    </row>
    <row r="31" spans="1:29" x14ac:dyDescent="0.3">
      <c r="G31" s="26"/>
      <c r="H31" s="26"/>
      <c r="I31" s="25"/>
    </row>
    <row r="32" spans="1:29" x14ac:dyDescent="0.3">
      <c r="G32" s="26"/>
      <c r="H32" s="26"/>
      <c r="I32" s="25"/>
    </row>
    <row r="33" spans="4:7" x14ac:dyDescent="0.3">
      <c r="D33" s="5"/>
      <c r="E33" s="150"/>
    </row>
    <row r="34" spans="4:7" x14ac:dyDescent="0.3">
      <c r="D34" s="5"/>
      <c r="E34" s="150"/>
    </row>
    <row r="35" spans="4:7" x14ac:dyDescent="0.3">
      <c r="D35" s="5"/>
      <c r="E35" s="150"/>
    </row>
    <row r="36" spans="4:7" x14ac:dyDescent="0.3">
      <c r="D36" s="5"/>
      <c r="E36" s="150"/>
    </row>
    <row r="41" spans="4:7" x14ac:dyDescent="0.3">
      <c r="E41" s="13"/>
      <c r="F41" s="13"/>
      <c r="G41" s="13"/>
    </row>
    <row r="42" spans="4:7" x14ac:dyDescent="0.3">
      <c r="D42" s="158"/>
      <c r="E42" s="154"/>
      <c r="F42" s="154"/>
      <c r="G42" s="154"/>
    </row>
    <row r="43" spans="4:7" x14ac:dyDescent="0.3">
      <c r="D43" s="158"/>
      <c r="E43" s="154"/>
      <c r="F43" s="154"/>
      <c r="G43" s="154"/>
    </row>
  </sheetData>
  <sheetProtection autoFilter="0"/>
  <mergeCells count="19">
    <mergeCell ref="H26:J26"/>
    <mergeCell ref="H19:J19"/>
    <mergeCell ref="H20:J20"/>
    <mergeCell ref="H21:J21"/>
    <mergeCell ref="H22:J22"/>
    <mergeCell ref="H23:J23"/>
    <mergeCell ref="H25:J25"/>
    <mergeCell ref="H13:J13"/>
    <mergeCell ref="H14:J14"/>
    <mergeCell ref="H15:J15"/>
    <mergeCell ref="H17:J17"/>
    <mergeCell ref="F18:G18"/>
    <mergeCell ref="H18:J18"/>
    <mergeCell ref="H12:J12"/>
    <mergeCell ref="D5:G5"/>
    <mergeCell ref="H9:J9"/>
    <mergeCell ref="F10:G10"/>
    <mergeCell ref="H10:J10"/>
    <mergeCell ref="H11:J11"/>
  </mergeCells>
  <conditionalFormatting sqref="E11:J26">
    <cfRule type="cellIs" dxfId="300" priority="2" operator="equal">
      <formula>0</formula>
    </cfRule>
  </conditionalFormatting>
  <conditionalFormatting sqref="H10:J10">
    <cfRule type="cellIs" dxfId="299" priority="1" operator="equal">
      <formula>0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7F213825-A73F-41FD-A05D-D37DF5098756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J5:J6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Practice!$B$2:$B$41</xm:f>
          </x14:formula1>
          <xm:sqref>D5:G5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2">
    <tabColor theme="7" tint="0.39997558519241921"/>
  </sheetPr>
  <dimension ref="A1:J67"/>
  <sheetViews>
    <sheetView showGridLines="0" zoomScale="80" zoomScaleNormal="80" zoomScaleSheetLayoutView="50" workbookViewId="0">
      <pane xSplit="3" ySplit="4" topLeftCell="D20" activePane="bottomRight" state="frozen"/>
      <selection pane="topRight" activeCell="F2" sqref="F2:F5"/>
      <selection pane="bottomLeft" activeCell="F2" sqref="F2:F5"/>
      <selection pane="bottomRight" activeCell="E45" sqref="E45"/>
    </sheetView>
  </sheetViews>
  <sheetFormatPr defaultColWidth="0" defaultRowHeight="13.8" x14ac:dyDescent="0.3"/>
  <cols>
    <col min="1" max="1" width="38.88671875" style="5" customWidth="1"/>
    <col min="2" max="2" width="12.5546875" style="5" customWidth="1"/>
    <col min="3" max="3" width="9.109375" style="5" customWidth="1"/>
    <col min="4" max="7" width="17.33203125" style="1" customWidth="1"/>
    <col min="8" max="8" width="9.109375" style="1" customWidth="1"/>
    <col min="9" max="10" width="0" style="1" hidden="1" customWidth="1"/>
    <col min="11" max="16384" width="9.109375" style="1" hidden="1"/>
  </cols>
  <sheetData>
    <row r="1" spans="1:7" x14ac:dyDescent="0.3">
      <c r="A1" s="163"/>
      <c r="B1" s="169"/>
      <c r="C1" s="169" t="s">
        <v>63</v>
      </c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4">
      <c r="A2" s="164" t="s">
        <v>99</v>
      </c>
      <c r="B2" s="153">
        <v>44013</v>
      </c>
      <c r="C2" s="171" t="s">
        <v>100</v>
      </c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6" x14ac:dyDescent="0.3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3">
      <c r="A4" s="2" t="s">
        <v>102</v>
      </c>
      <c r="B4" s="2" t="s">
        <v>103</v>
      </c>
      <c r="C4" s="2" t="s">
        <v>61</v>
      </c>
      <c r="D4" s="43" t="s">
        <v>104</v>
      </c>
      <c r="E4" s="43" t="s">
        <v>105</v>
      </c>
      <c r="F4" s="43" t="s">
        <v>106</v>
      </c>
      <c r="G4" s="43" t="s">
        <v>107</v>
      </c>
    </row>
    <row r="5" spans="1:7" s="3" customFormat="1" x14ac:dyDescent="0.3">
      <c r="A5" s="28" t="s">
        <v>108</v>
      </c>
      <c r="B5" s="28" t="s">
        <v>10</v>
      </c>
      <c r="C5" s="28" t="s">
        <v>35</v>
      </c>
      <c r="D5" s="44">
        <f>SUMIFS(Phleb_data[[#All],[BLD]],Phleb_data[[#All],[OrgID]],Bleeds!$B5,Phleb_data[[#All],[Rel_D]],Bleeds!D$2,Phleb_data[[#All],[Quarter]],Bleeds!D$1)</f>
        <v>38</v>
      </c>
      <c r="E5" s="44">
        <f>SUMIFS(Phleb_data[[#All],[BLD]],Phleb_data[[#All],[OrgID]],Bleeds!$B5,Phleb_data[[#All],[Rel_D]],Bleeds!E$2,Phleb_data[[#All],[Quarter]],Bleeds!E$1)</f>
        <v>286</v>
      </c>
      <c r="F5" s="44">
        <f>SUMIFS(Phleb_data[[#All],[BLD]],Phleb_data[[#All],[OrgID]],Bleeds!$B5,Phleb_data[[#All],[Rel_D]],Bleeds!F$2,Phleb_data[[#All],[Quarter]],Bleeds!F$1)</f>
        <v>388</v>
      </c>
      <c r="G5" s="44">
        <f>SUMIFS(Phleb_data[[#All],[BLD]],Phleb_data[[#All],[OrgID]],Bleeds!$B5,Phleb_data[[#All],[Rel_D]],Bleeds!G$2,Phleb_data[[#All],[Quarter]],Bleeds!G$1)</f>
        <v>370</v>
      </c>
    </row>
    <row r="6" spans="1:7" s="3" customFormat="1" x14ac:dyDescent="0.3">
      <c r="A6" s="28" t="s">
        <v>109</v>
      </c>
      <c r="B6" s="28" t="s">
        <v>12</v>
      </c>
      <c r="C6" s="28" t="s">
        <v>48</v>
      </c>
      <c r="D6" s="44">
        <f>SUMIFS(Phleb_data[[#All],[BLD]],Phleb_data[[#All],[OrgID]],Bleeds!$B6,Phleb_data[[#All],[Rel_D]],Bleeds!D$2,Phleb_data[[#All],[Quarter]],Bleeds!D$1)</f>
        <v>374</v>
      </c>
      <c r="E6" s="44">
        <f>SUMIFS(Phleb_data[[#All],[BLD]],Phleb_data[[#All],[OrgID]],Bleeds!$B6,Phleb_data[[#All],[Rel_D]],Bleeds!E$2,Phleb_data[[#All],[Quarter]],Bleeds!E$1)</f>
        <v>347</v>
      </c>
      <c r="F6" s="44">
        <f>SUMIFS(Phleb_data[[#All],[BLD]],Phleb_data[[#All],[OrgID]],Bleeds!$B6,Phleb_data[[#All],[Rel_D]],Bleeds!F$2,Phleb_data[[#All],[Quarter]],Bleeds!F$1)</f>
        <v>340</v>
      </c>
      <c r="G6" s="44">
        <f>SUMIFS(Phleb_data[[#All],[BLD]],Phleb_data[[#All],[OrgID]],Bleeds!$B6,Phleb_data[[#All],[Rel_D]],Bleeds!G$2,Phleb_data[[#All],[Quarter]],Bleeds!G$1)</f>
        <v>266</v>
      </c>
    </row>
    <row r="7" spans="1:7" s="3" customFormat="1" x14ac:dyDescent="0.3">
      <c r="A7" s="28" t="s">
        <v>110</v>
      </c>
      <c r="B7" s="28" t="s">
        <v>14</v>
      </c>
      <c r="C7" s="28" t="s">
        <v>42</v>
      </c>
      <c r="D7" s="44">
        <f>SUMIFS(Phleb_data[[#All],[BLD]],Phleb_data[[#All],[OrgID]],Bleeds!$B7,Phleb_data[[#All],[Rel_D]],Bleeds!D$2,Phleb_data[[#All],[Quarter]],Bleeds!D$1)</f>
        <v>601</v>
      </c>
      <c r="E7" s="44">
        <f>SUMIFS(Phleb_data[[#All],[BLD]],Phleb_data[[#All],[OrgID]],Bleeds!$B7,Phleb_data[[#All],[Rel_D]],Bleeds!E$2,Phleb_data[[#All],[Quarter]],Bleeds!E$1)</f>
        <v>666</v>
      </c>
      <c r="F7" s="44">
        <f>SUMIFS(Phleb_data[[#All],[BLD]],Phleb_data[[#All],[OrgID]],Bleeds!$B7,Phleb_data[[#All],[Rel_D]],Bleeds!F$2,Phleb_data[[#All],[Quarter]],Bleeds!F$1)</f>
        <v>456</v>
      </c>
      <c r="G7" s="44">
        <f>SUMIFS(Phleb_data[[#All],[BLD]],Phleb_data[[#All],[OrgID]],Bleeds!$B7,Phleb_data[[#All],[Rel_D]],Bleeds!G$2,Phleb_data[[#All],[Quarter]],Bleeds!G$1)</f>
        <v>629</v>
      </c>
    </row>
    <row r="8" spans="1:7" s="3" customFormat="1" x14ac:dyDescent="0.3">
      <c r="A8" s="28" t="s">
        <v>111</v>
      </c>
      <c r="B8" s="28" t="s">
        <v>16</v>
      </c>
      <c r="C8" s="28" t="s">
        <v>42</v>
      </c>
      <c r="D8" s="44">
        <f>SUMIFS(Phleb_data[[#All],[BLD]],Phleb_data[[#All],[OrgID]],Bleeds!$B8,Phleb_data[[#All],[Rel_D]],Bleeds!D$2,Phleb_data[[#All],[Quarter]],Bleeds!D$1)</f>
        <v>1361</v>
      </c>
      <c r="E8" s="44">
        <f>SUMIFS(Phleb_data[[#All],[BLD]],Phleb_data[[#All],[OrgID]],Bleeds!$B8,Phleb_data[[#All],[Rel_D]],Bleeds!E$2,Phleb_data[[#All],[Quarter]],Bleeds!E$1)</f>
        <v>1453</v>
      </c>
      <c r="F8" s="44">
        <f>SUMIFS(Phleb_data[[#All],[BLD]],Phleb_data[[#All],[OrgID]],Bleeds!$B8,Phleb_data[[#All],[Rel_D]],Bleeds!F$2,Phleb_data[[#All],[Quarter]],Bleeds!F$1)</f>
        <v>1170</v>
      </c>
      <c r="G8" s="44">
        <f>SUMIFS(Phleb_data[[#All],[BLD]],Phleb_data[[#All],[OrgID]],Bleeds!$B8,Phleb_data[[#All],[Rel_D]],Bleeds!G$2,Phleb_data[[#All],[Quarter]],Bleeds!G$1)</f>
        <v>1347</v>
      </c>
    </row>
    <row r="9" spans="1:7" s="3" customFormat="1" x14ac:dyDescent="0.3">
      <c r="A9" s="28" t="s">
        <v>112</v>
      </c>
      <c r="B9" s="28" t="s">
        <v>18</v>
      </c>
      <c r="C9" s="28" t="s">
        <v>56</v>
      </c>
      <c r="D9" s="44">
        <f>SUMIFS(Phleb_data[[#All],[BLD]],Phleb_data[[#All],[OrgID]],Bleeds!$B9,Phleb_data[[#All],[Rel_D]],Bleeds!D$2,Phleb_data[[#All],[Quarter]],Bleeds!D$1)</f>
        <v>256</v>
      </c>
      <c r="E9" s="44">
        <f>SUMIFS(Phleb_data[[#All],[BLD]],Phleb_data[[#All],[OrgID]],Bleeds!$B9,Phleb_data[[#All],[Rel_D]],Bleeds!E$2,Phleb_data[[#All],[Quarter]],Bleeds!E$1)</f>
        <v>268</v>
      </c>
      <c r="F9" s="44">
        <f>SUMIFS(Phleb_data[[#All],[BLD]],Phleb_data[[#All],[OrgID]],Bleeds!$B9,Phleb_data[[#All],[Rel_D]],Bleeds!F$2,Phleb_data[[#All],[Quarter]],Bleeds!F$1)</f>
        <v>300</v>
      </c>
      <c r="G9" s="44">
        <f>SUMIFS(Phleb_data[[#All],[BLD]],Phleb_data[[#All],[OrgID]],Bleeds!$B9,Phleb_data[[#All],[Rel_D]],Bleeds!G$2,Phleb_data[[#All],[Quarter]],Bleeds!G$1)</f>
        <v>399</v>
      </c>
    </row>
    <row r="10" spans="1:7" s="167" customFormat="1" x14ac:dyDescent="0.3">
      <c r="A10" s="28" t="s">
        <v>113</v>
      </c>
      <c r="B10" s="28" t="s">
        <v>20</v>
      </c>
      <c r="C10" s="28" t="s">
        <v>42</v>
      </c>
      <c r="D10" s="44">
        <f>SUMIFS(Phleb_data[[#All],[BLD]],Phleb_data[[#All],[OrgID]],Bleeds!$B10,Phleb_data[[#All],[Rel_D]],Bleeds!D$2,Phleb_data[[#All],[Quarter]],Bleeds!D$1)</f>
        <v>122</v>
      </c>
      <c r="E10" s="44">
        <f>SUMIFS(Phleb_data[[#All],[BLD]],Phleb_data[[#All],[OrgID]],Bleeds!$B10,Phleb_data[[#All],[Rel_D]],Bleeds!E$2,Phleb_data[[#All],[Quarter]],Bleeds!E$1)</f>
        <v>129</v>
      </c>
      <c r="F10" s="44">
        <f>SUMIFS(Phleb_data[[#All],[BLD]],Phleb_data[[#All],[OrgID]],Bleeds!$B10,Phleb_data[[#All],[Rel_D]],Bleeds!F$2,Phleb_data[[#All],[Quarter]],Bleeds!F$1)</f>
        <v>93</v>
      </c>
      <c r="G10" s="44">
        <f>SUMIFS(Phleb_data[[#All],[BLD]],Phleb_data[[#All],[OrgID]],Bleeds!$B10,Phleb_data[[#All],[Rel_D]],Bleeds!G$2,Phleb_data[[#All],[Quarter]],Bleeds!G$1)</f>
        <v>100</v>
      </c>
    </row>
    <row r="11" spans="1:7" s="3" customFormat="1" x14ac:dyDescent="0.3">
      <c r="A11" s="28" t="s">
        <v>114</v>
      </c>
      <c r="B11" s="28" t="s">
        <v>22</v>
      </c>
      <c r="C11" s="28" t="s">
        <v>35</v>
      </c>
      <c r="D11" s="44">
        <f>SUMIFS(Phleb_data[[#All],[BLD]],Phleb_data[[#All],[OrgID]],Bleeds!$B11,Phleb_data[[#All],[Rel_D]],Bleeds!D$2,Phleb_data[[#All],[Quarter]],Bleeds!D$1)</f>
        <v>599</v>
      </c>
      <c r="E11" s="44">
        <f>SUMIFS(Phleb_data[[#All],[BLD]],Phleb_data[[#All],[OrgID]],Bleeds!$B11,Phleb_data[[#All],[Rel_D]],Bleeds!E$2,Phleb_data[[#All],[Quarter]],Bleeds!E$1)</f>
        <v>601</v>
      </c>
      <c r="F11" s="44">
        <f>SUMIFS(Phleb_data[[#All],[BLD]],Phleb_data[[#All],[OrgID]],Bleeds!$B11,Phleb_data[[#All],[Rel_D]],Bleeds!F$2,Phleb_data[[#All],[Quarter]],Bleeds!F$1)</f>
        <v>586</v>
      </c>
      <c r="G11" s="44">
        <f>SUMIFS(Phleb_data[[#All],[BLD]],Phleb_data[[#All],[OrgID]],Bleeds!$B11,Phleb_data[[#All],[Rel_D]],Bleeds!G$2,Phleb_data[[#All],[Quarter]],Bleeds!G$1)</f>
        <v>641</v>
      </c>
    </row>
    <row r="12" spans="1:7" s="3" customFormat="1" x14ac:dyDescent="0.3">
      <c r="A12" s="28" t="s">
        <v>115</v>
      </c>
      <c r="B12" s="28" t="s">
        <v>19</v>
      </c>
      <c r="C12" s="28" t="s">
        <v>30</v>
      </c>
      <c r="D12" s="44">
        <f>SUMIFS(Phleb_data[[#All],[BLD]],Phleb_data[[#All],[OrgID]],Bleeds!$B12,Phleb_data[[#All],[Rel_D]],Bleeds!D$2,Phleb_data[[#All],[Quarter]],Bleeds!D$1)</f>
        <v>568</v>
      </c>
      <c r="E12" s="44">
        <f>SUMIFS(Phleb_data[[#All],[BLD]],Phleb_data[[#All],[OrgID]],Bleeds!$B12,Phleb_data[[#All],[Rel_D]],Bleeds!E$2,Phleb_data[[#All],[Quarter]],Bleeds!E$1)</f>
        <v>534</v>
      </c>
      <c r="F12" s="44">
        <f>SUMIFS(Phleb_data[[#All],[BLD]],Phleb_data[[#All],[OrgID]],Bleeds!$B12,Phleb_data[[#All],[Rel_D]],Bleeds!F$2,Phleb_data[[#All],[Quarter]],Bleeds!F$1)</f>
        <v>538</v>
      </c>
      <c r="G12" s="44">
        <f>SUMIFS(Phleb_data[[#All],[BLD]],Phleb_data[[#All],[OrgID]],Bleeds!$B12,Phleb_data[[#All],[Rel_D]],Bleeds!G$2,Phleb_data[[#All],[Quarter]],Bleeds!G$1)</f>
        <v>502</v>
      </c>
    </row>
    <row r="13" spans="1:7" s="3" customFormat="1" x14ac:dyDescent="0.3">
      <c r="A13" s="28" t="s">
        <v>116</v>
      </c>
      <c r="B13" s="28" t="s">
        <v>11</v>
      </c>
      <c r="C13" s="29" t="s">
        <v>17</v>
      </c>
      <c r="D13" s="44">
        <f>SUMIFS(Phleb_data[[#All],[BLD]],Phleb_data[[#All],[OrgID]],Bleeds!$B13,Phleb_data[[#All],[Rel_D]],Bleeds!D$2,Phleb_data[[#All],[Quarter]],Bleeds!D$1)</f>
        <v>475</v>
      </c>
      <c r="E13" s="44">
        <f>SUMIFS(Phleb_data[[#All],[BLD]],Phleb_data[[#All],[OrgID]],Bleeds!$B13,Phleb_data[[#All],[Rel_D]],Bleeds!E$2,Phleb_data[[#All],[Quarter]],Bleeds!E$1)</f>
        <v>589</v>
      </c>
      <c r="F13" s="44">
        <f>SUMIFS(Phleb_data[[#All],[BLD]],Phleb_data[[#All],[OrgID]],Bleeds!$B13,Phleb_data[[#All],[Rel_D]],Bleeds!F$2,Phleb_data[[#All],[Quarter]],Bleeds!F$1)</f>
        <v>516</v>
      </c>
      <c r="G13" s="44">
        <f>SUMIFS(Phleb_data[[#All],[BLD]],Phleb_data[[#All],[OrgID]],Bleeds!$B13,Phleb_data[[#All],[Rel_D]],Bleeds!G$2,Phleb_data[[#All],[Quarter]],Bleeds!G$1)</f>
        <v>630</v>
      </c>
    </row>
    <row r="14" spans="1:7" s="3" customFormat="1" x14ac:dyDescent="0.3">
      <c r="A14" s="28" t="s">
        <v>117</v>
      </c>
      <c r="B14" s="28" t="s">
        <v>26</v>
      </c>
      <c r="C14" s="28" t="s">
        <v>56</v>
      </c>
      <c r="D14" s="44">
        <f>SUMIFS(Phleb_data[[#All],[BLD]],Phleb_data[[#All],[OrgID]],Bleeds!$B14,Phleb_data[[#All],[Rel_D]],Bleeds!D$2,Phleb_data[[#All],[Quarter]],Bleeds!D$1)</f>
        <v>455</v>
      </c>
      <c r="E14" s="44">
        <f>SUMIFS(Phleb_data[[#All],[BLD]],Phleb_data[[#All],[OrgID]],Bleeds!$B14,Phleb_data[[#All],[Rel_D]],Bleeds!E$2,Phleb_data[[#All],[Quarter]],Bleeds!E$1)</f>
        <v>614</v>
      </c>
      <c r="F14" s="44">
        <f>SUMIFS(Phleb_data[[#All],[BLD]],Phleb_data[[#All],[OrgID]],Bleeds!$B14,Phleb_data[[#All],[Rel_D]],Bleeds!F$2,Phleb_data[[#All],[Quarter]],Bleeds!F$1)</f>
        <v>564</v>
      </c>
      <c r="G14" s="44">
        <f>SUMIFS(Phleb_data[[#All],[BLD]],Phleb_data[[#All],[OrgID]],Bleeds!$B14,Phleb_data[[#All],[Rel_D]],Bleeds!G$2,Phleb_data[[#All],[Quarter]],Bleeds!G$1)</f>
        <v>678</v>
      </c>
    </row>
    <row r="15" spans="1:7" s="3" customFormat="1" x14ac:dyDescent="0.3">
      <c r="A15" s="28" t="s">
        <v>118</v>
      </c>
      <c r="B15" s="28" t="s">
        <v>28</v>
      </c>
      <c r="C15" s="28" t="s">
        <v>60</v>
      </c>
      <c r="D15" s="44">
        <f>SUMIFS(Phleb_data[[#All],[BLD]],Phleb_data[[#All],[OrgID]],Bleeds!$B15,Phleb_data[[#All],[Rel_D]],Bleeds!D$2,Phleb_data[[#All],[Quarter]],Bleeds!D$1)</f>
        <v>900</v>
      </c>
      <c r="E15" s="44">
        <f>SUMIFS(Phleb_data[[#All],[BLD]],Phleb_data[[#All],[OrgID]],Bleeds!$B15,Phleb_data[[#All],[Rel_D]],Bleeds!E$2,Phleb_data[[#All],[Quarter]],Bleeds!E$1)</f>
        <v>857</v>
      </c>
      <c r="F15" s="44">
        <f>SUMIFS(Phleb_data[[#All],[BLD]],Phleb_data[[#All],[OrgID]],Bleeds!$B15,Phleb_data[[#All],[Rel_D]],Bleeds!F$2,Phleb_data[[#All],[Quarter]],Bleeds!F$1)</f>
        <v>837</v>
      </c>
      <c r="G15" s="44">
        <f>SUMIFS(Phleb_data[[#All],[BLD]],Phleb_data[[#All],[OrgID]],Bleeds!$B15,Phleb_data[[#All],[Rel_D]],Bleeds!G$2,Phleb_data[[#All],[Quarter]],Bleeds!G$1)</f>
        <v>1236</v>
      </c>
    </row>
    <row r="16" spans="1:7" s="3" customFormat="1" x14ac:dyDescent="0.3">
      <c r="A16" s="28" t="s">
        <v>119</v>
      </c>
      <c r="B16" s="28" t="s">
        <v>21</v>
      </c>
      <c r="C16" s="28" t="s">
        <v>30</v>
      </c>
      <c r="D16" s="44">
        <f>SUMIFS(Phleb_data[[#All],[BLD]],Phleb_data[[#All],[OrgID]],Bleeds!$B16,Phleb_data[[#All],[Rel_D]],Bleeds!D$2,Phleb_data[[#All],[Quarter]],Bleeds!D$1)</f>
        <v>101</v>
      </c>
      <c r="E16" s="44">
        <f>SUMIFS(Phleb_data[[#All],[BLD]],Phleb_data[[#All],[OrgID]],Bleeds!$B16,Phleb_data[[#All],[Rel_D]],Bleeds!E$2,Phleb_data[[#All],[Quarter]],Bleeds!E$1)</f>
        <v>74</v>
      </c>
      <c r="F16" s="44">
        <f>SUMIFS(Phleb_data[[#All],[BLD]],Phleb_data[[#All],[OrgID]],Bleeds!$B16,Phleb_data[[#All],[Rel_D]],Bleeds!F$2,Phleb_data[[#All],[Quarter]],Bleeds!F$1)</f>
        <v>207</v>
      </c>
      <c r="G16" s="44">
        <f>SUMIFS(Phleb_data[[#All],[BLD]],Phleb_data[[#All],[OrgID]],Bleeds!$B16,Phleb_data[[#All],[Rel_D]],Bleeds!G$2,Phleb_data[[#All],[Quarter]],Bleeds!G$1)</f>
        <v>99</v>
      </c>
    </row>
    <row r="17" spans="1:7" s="3" customFormat="1" x14ac:dyDescent="0.3">
      <c r="A17" s="28" t="s">
        <v>120</v>
      </c>
      <c r="B17" s="28" t="s">
        <v>31</v>
      </c>
      <c r="C17" s="28" t="s">
        <v>54</v>
      </c>
      <c r="D17" s="44">
        <f>SUMIFS(Phleb_data[[#All],[BLD]],Phleb_data[[#All],[OrgID]],Bleeds!$B17,Phleb_data[[#All],[Rel_D]],Bleeds!D$2,Phleb_data[[#All],[Quarter]],Bleeds!D$1)</f>
        <v>605</v>
      </c>
      <c r="E17" s="44">
        <f>SUMIFS(Phleb_data[[#All],[BLD]],Phleb_data[[#All],[OrgID]],Bleeds!$B17,Phleb_data[[#All],[Rel_D]],Bleeds!E$2,Phleb_data[[#All],[Quarter]],Bleeds!E$1)</f>
        <v>704</v>
      </c>
      <c r="F17" s="44">
        <f>SUMIFS(Phleb_data[[#All],[BLD]],Phleb_data[[#All],[OrgID]],Bleeds!$B17,Phleb_data[[#All],[Rel_D]],Bleeds!F$2,Phleb_data[[#All],[Quarter]],Bleeds!F$1)</f>
        <v>749</v>
      </c>
      <c r="G17" s="44">
        <f>SUMIFS(Phleb_data[[#All],[BLD]],Phleb_data[[#All],[OrgID]],Bleeds!$B17,Phleb_data[[#All],[Rel_D]],Bleeds!G$2,Phleb_data[[#All],[Quarter]],Bleeds!G$1)</f>
        <v>909</v>
      </c>
    </row>
    <row r="18" spans="1:7" s="3" customFormat="1" x14ac:dyDescent="0.3">
      <c r="A18" s="28" t="s">
        <v>121</v>
      </c>
      <c r="B18" s="28" t="s">
        <v>23</v>
      </c>
      <c r="C18" s="28" t="s">
        <v>30</v>
      </c>
      <c r="D18" s="44">
        <f>SUMIFS(Phleb_data[[#All],[BLD]],Phleb_data[[#All],[OrgID]],Bleeds!$B18,Phleb_data[[#All],[Rel_D]],Bleeds!D$2,Phleb_data[[#All],[Quarter]],Bleeds!D$1)</f>
        <v>719</v>
      </c>
      <c r="E18" s="44">
        <f>SUMIFS(Phleb_data[[#All],[BLD]],Phleb_data[[#All],[OrgID]],Bleeds!$B18,Phleb_data[[#All],[Rel_D]],Bleeds!E$2,Phleb_data[[#All],[Quarter]],Bleeds!E$1)</f>
        <v>621</v>
      </c>
      <c r="F18" s="44">
        <f>SUMIFS(Phleb_data[[#All],[BLD]],Phleb_data[[#All],[OrgID]],Bleeds!$B18,Phleb_data[[#All],[Rel_D]],Bleeds!F$2,Phleb_data[[#All],[Quarter]],Bleeds!F$1)</f>
        <v>701</v>
      </c>
      <c r="G18" s="44">
        <f>SUMIFS(Phleb_data[[#All],[BLD]],Phleb_data[[#All],[OrgID]],Bleeds!$B18,Phleb_data[[#All],[Rel_D]],Bleeds!G$2,Phleb_data[[#All],[Quarter]],Bleeds!G$1)</f>
        <v>679</v>
      </c>
    </row>
    <row r="19" spans="1:7" s="3" customFormat="1" x14ac:dyDescent="0.3">
      <c r="A19" s="28" t="s">
        <v>122</v>
      </c>
      <c r="B19" s="28" t="s">
        <v>32</v>
      </c>
      <c r="C19" s="28" t="s">
        <v>54</v>
      </c>
      <c r="D19" s="44">
        <f>SUMIFS(Phleb_data[[#All],[BLD]],Phleb_data[[#All],[OrgID]],Bleeds!$B19,Phleb_data[[#All],[Rel_D]],Bleeds!D$2,Phleb_data[[#All],[Quarter]],Bleeds!D$1)</f>
        <v>54</v>
      </c>
      <c r="E19" s="44">
        <f>SUMIFS(Phleb_data[[#All],[BLD]],Phleb_data[[#All],[OrgID]],Bleeds!$B19,Phleb_data[[#All],[Rel_D]],Bleeds!E$2,Phleb_data[[#All],[Quarter]],Bleeds!E$1)</f>
        <v>210</v>
      </c>
      <c r="F19" s="44">
        <f>SUMIFS(Phleb_data[[#All],[BLD]],Phleb_data[[#All],[OrgID]],Bleeds!$B19,Phleb_data[[#All],[Rel_D]],Bleeds!F$2,Phleb_data[[#All],[Quarter]],Bleeds!F$1)</f>
        <v>275</v>
      </c>
      <c r="G19" s="44">
        <f>SUMIFS(Phleb_data[[#All],[BLD]],Phleb_data[[#All],[OrgID]],Bleeds!$B19,Phleb_data[[#All],[Rel_D]],Bleeds!G$2,Phleb_data[[#All],[Quarter]],Bleeds!G$1)</f>
        <v>215</v>
      </c>
    </row>
    <row r="20" spans="1:7" s="3" customFormat="1" x14ac:dyDescent="0.3">
      <c r="A20" s="28" t="s">
        <v>123</v>
      </c>
      <c r="B20" s="28" t="s">
        <v>24</v>
      </c>
      <c r="C20" s="28" t="s">
        <v>30</v>
      </c>
      <c r="D20" s="44">
        <f>SUMIFS(Phleb_data[[#All],[BLD]],Phleb_data[[#All],[OrgID]],Bleeds!$B20,Phleb_data[[#All],[Rel_D]],Bleeds!D$2,Phleb_data[[#All],[Quarter]],Bleeds!D$1)</f>
        <v>109</v>
      </c>
      <c r="E20" s="44">
        <f>SUMIFS(Phleb_data[[#All],[BLD]],Phleb_data[[#All],[OrgID]],Bleeds!$B20,Phleb_data[[#All],[Rel_D]],Bleeds!E$2,Phleb_data[[#All],[Quarter]],Bleeds!E$1)</f>
        <v>492</v>
      </c>
      <c r="F20" s="44">
        <f>SUMIFS(Phleb_data[[#All],[BLD]],Phleb_data[[#All],[OrgID]],Bleeds!$B20,Phleb_data[[#All],[Rel_D]],Bleeds!F$2,Phleb_data[[#All],[Quarter]],Bleeds!F$1)</f>
        <v>494</v>
      </c>
      <c r="G20" s="44">
        <f>SUMIFS(Phleb_data[[#All],[BLD]],Phleb_data[[#All],[OrgID]],Bleeds!$B20,Phleb_data[[#All],[Rel_D]],Bleeds!G$2,Phleb_data[[#All],[Quarter]],Bleeds!G$1)</f>
        <v>533</v>
      </c>
    </row>
    <row r="21" spans="1:7" s="3" customFormat="1" x14ac:dyDescent="0.3">
      <c r="A21" s="28" t="s">
        <v>124</v>
      </c>
      <c r="B21" s="28" t="s">
        <v>33</v>
      </c>
      <c r="C21" s="28" t="s">
        <v>35</v>
      </c>
      <c r="D21" s="44">
        <f>SUMIFS(Phleb_data[[#All],[BLD]],Phleb_data[[#All],[OrgID]],Bleeds!$B21,Phleb_data[[#All],[Rel_D]],Bleeds!D$2,Phleb_data[[#All],[Quarter]],Bleeds!D$1)</f>
        <v>906</v>
      </c>
      <c r="E21" s="44">
        <f>SUMIFS(Phleb_data[[#All],[BLD]],Phleb_data[[#All],[OrgID]],Bleeds!$B21,Phleb_data[[#All],[Rel_D]],Bleeds!E$2,Phleb_data[[#All],[Quarter]],Bleeds!E$1)</f>
        <v>989</v>
      </c>
      <c r="F21" s="44">
        <f>SUMIFS(Phleb_data[[#All],[BLD]],Phleb_data[[#All],[OrgID]],Bleeds!$B21,Phleb_data[[#All],[Rel_D]],Bleeds!F$2,Phleb_data[[#All],[Quarter]],Bleeds!F$1)</f>
        <v>1065</v>
      </c>
      <c r="G21" s="44">
        <f>SUMIFS(Phleb_data[[#All],[BLD]],Phleb_data[[#All],[OrgID]],Bleeds!$B21,Phleb_data[[#All],[Rel_D]],Bleeds!G$2,Phleb_data[[#All],[Quarter]],Bleeds!G$1)</f>
        <v>1000</v>
      </c>
    </row>
    <row r="22" spans="1:7" s="3" customFormat="1" x14ac:dyDescent="0.3">
      <c r="A22" s="28" t="s">
        <v>125</v>
      </c>
      <c r="B22" s="28" t="s">
        <v>36</v>
      </c>
      <c r="C22" s="28" t="s">
        <v>60</v>
      </c>
      <c r="D22" s="44">
        <f>SUMIFS(Phleb_data[[#All],[BLD]],Phleb_data[[#All],[OrgID]],Bleeds!$B22,Phleb_data[[#All],[Rel_D]],Bleeds!D$2,Phleb_data[[#All],[Quarter]],Bleeds!D$1)</f>
        <v>513</v>
      </c>
      <c r="E22" s="44">
        <f>SUMIFS(Phleb_data[[#All],[BLD]],Phleb_data[[#All],[OrgID]],Bleeds!$B22,Phleb_data[[#All],[Rel_D]],Bleeds!E$2,Phleb_data[[#All],[Quarter]],Bleeds!E$1)</f>
        <v>619</v>
      </c>
      <c r="F22" s="44">
        <f>SUMIFS(Phleb_data[[#All],[BLD]],Phleb_data[[#All],[OrgID]],Bleeds!$B22,Phleb_data[[#All],[Rel_D]],Bleeds!F$2,Phleb_data[[#All],[Quarter]],Bleeds!F$1)</f>
        <v>518</v>
      </c>
      <c r="G22" s="44">
        <f>SUMIFS(Phleb_data[[#All],[BLD]],Phleb_data[[#All],[OrgID]],Bleeds!$B22,Phleb_data[[#All],[Rel_D]],Bleeds!G$2,Phleb_data[[#All],[Quarter]],Bleeds!G$1)</f>
        <v>561</v>
      </c>
    </row>
    <row r="23" spans="1:7" s="3" customFormat="1" x14ac:dyDescent="0.3">
      <c r="A23" s="28" t="s">
        <v>126</v>
      </c>
      <c r="B23" s="28" t="s">
        <v>37</v>
      </c>
      <c r="C23" s="28" t="s">
        <v>48</v>
      </c>
      <c r="D23" s="44">
        <f>SUMIFS(Phleb_data[[#All],[BLD]],Phleb_data[[#All],[OrgID]],Bleeds!$B23,Phleb_data[[#All],[Rel_D]],Bleeds!D$2,Phleb_data[[#All],[Quarter]],Bleeds!D$1)</f>
        <v>674</v>
      </c>
      <c r="E23" s="44">
        <f>SUMIFS(Phleb_data[[#All],[BLD]],Phleb_data[[#All],[OrgID]],Bleeds!$B23,Phleb_data[[#All],[Rel_D]],Bleeds!E$2,Phleb_data[[#All],[Quarter]],Bleeds!E$1)</f>
        <v>738</v>
      </c>
      <c r="F23" s="44">
        <f>SUMIFS(Phleb_data[[#All],[BLD]],Phleb_data[[#All],[OrgID]],Bleeds!$B23,Phleb_data[[#All],[Rel_D]],Bleeds!F$2,Phleb_data[[#All],[Quarter]],Bleeds!F$1)</f>
        <v>593</v>
      </c>
      <c r="G23" s="44">
        <f>SUMIFS(Phleb_data[[#All],[BLD]],Phleb_data[[#All],[OrgID]],Bleeds!$B23,Phleb_data[[#All],[Rel_D]],Bleeds!G$2,Phleb_data[[#All],[Quarter]],Bleeds!G$1)</f>
        <v>686</v>
      </c>
    </row>
    <row r="24" spans="1:7" s="3" customFormat="1" x14ac:dyDescent="0.3">
      <c r="A24" s="28" t="s">
        <v>127</v>
      </c>
      <c r="B24" s="28" t="s">
        <v>38</v>
      </c>
      <c r="C24" s="28" t="s">
        <v>54</v>
      </c>
      <c r="D24" s="44">
        <f>SUMIFS(Phleb_data[[#All],[BLD]],Phleb_data[[#All],[OrgID]],Bleeds!$B24,Phleb_data[[#All],[Rel_D]],Bleeds!D$2,Phleb_data[[#All],[Quarter]],Bleeds!D$1)</f>
        <v>365</v>
      </c>
      <c r="E24" s="44">
        <f>SUMIFS(Phleb_data[[#All],[BLD]],Phleb_data[[#All],[OrgID]],Bleeds!$B24,Phleb_data[[#All],[Rel_D]],Bleeds!E$2,Phleb_data[[#All],[Quarter]],Bleeds!E$1)</f>
        <v>387</v>
      </c>
      <c r="F24" s="44">
        <f>SUMIFS(Phleb_data[[#All],[BLD]],Phleb_data[[#All],[OrgID]],Bleeds!$B24,Phleb_data[[#All],[Rel_D]],Bleeds!F$2,Phleb_data[[#All],[Quarter]],Bleeds!F$1)</f>
        <v>349</v>
      </c>
      <c r="G24" s="44">
        <f>SUMIFS(Phleb_data[[#All],[BLD]],Phleb_data[[#All],[OrgID]],Bleeds!$B24,Phleb_data[[#All],[Rel_D]],Bleeds!G$2,Phleb_data[[#All],[Quarter]],Bleeds!G$1)</f>
        <v>422</v>
      </c>
    </row>
    <row r="25" spans="1:7" s="3" customFormat="1" x14ac:dyDescent="0.3">
      <c r="A25" s="28" t="s">
        <v>128</v>
      </c>
      <c r="B25" s="28" t="s">
        <v>39</v>
      </c>
      <c r="C25" s="28" t="s">
        <v>60</v>
      </c>
      <c r="D25" s="44">
        <f>SUMIFS(Phleb_data[[#All],[BLD]],Phleb_data[[#All],[OrgID]],Bleeds!$B25,Phleb_data[[#All],[Rel_D]],Bleeds!D$2,Phleb_data[[#All],[Quarter]],Bleeds!D$1)</f>
        <v>558</v>
      </c>
      <c r="E25" s="44">
        <f>SUMIFS(Phleb_data[[#All],[BLD]],Phleb_data[[#All],[OrgID]],Bleeds!$B25,Phleb_data[[#All],[Rel_D]],Bleeds!E$2,Phleb_data[[#All],[Quarter]],Bleeds!E$1)</f>
        <v>731</v>
      </c>
      <c r="F25" s="44">
        <f>SUMIFS(Phleb_data[[#All],[BLD]],Phleb_data[[#All],[OrgID]],Bleeds!$B25,Phleb_data[[#All],[Rel_D]],Bleeds!F$2,Phleb_data[[#All],[Quarter]],Bleeds!F$1)</f>
        <v>502</v>
      </c>
      <c r="G25" s="44">
        <f>SUMIFS(Phleb_data[[#All],[BLD]],Phleb_data[[#All],[OrgID]],Bleeds!$B25,Phleb_data[[#All],[Rel_D]],Bleeds!G$2,Phleb_data[[#All],[Quarter]],Bleeds!G$1)</f>
        <v>775</v>
      </c>
    </row>
    <row r="26" spans="1:7" s="3" customFormat="1" x14ac:dyDescent="0.3">
      <c r="A26" s="28" t="s">
        <v>129</v>
      </c>
      <c r="B26" s="28" t="s">
        <v>41</v>
      </c>
      <c r="C26" s="28" t="s">
        <v>48</v>
      </c>
      <c r="D26" s="44">
        <f>SUMIFS(Phleb_data[[#All],[BLD]],Phleb_data[[#All],[OrgID]],Bleeds!$B26,Phleb_data[[#All],[Rel_D]],Bleeds!D$2,Phleb_data[[#All],[Quarter]],Bleeds!D$1)</f>
        <v>609</v>
      </c>
      <c r="E26" s="44">
        <f>SUMIFS(Phleb_data[[#All],[BLD]],Phleb_data[[#All],[OrgID]],Bleeds!$B26,Phleb_data[[#All],[Rel_D]],Bleeds!E$2,Phleb_data[[#All],[Quarter]],Bleeds!E$1)</f>
        <v>556</v>
      </c>
      <c r="F26" s="44">
        <f>SUMIFS(Phleb_data[[#All],[BLD]],Phleb_data[[#All],[OrgID]],Bleeds!$B26,Phleb_data[[#All],[Rel_D]],Bleeds!F$2,Phleb_data[[#All],[Quarter]],Bleeds!F$1)</f>
        <v>432</v>
      </c>
      <c r="G26" s="44">
        <f>SUMIFS(Phleb_data[[#All],[BLD]],Phleb_data[[#All],[OrgID]],Bleeds!$B26,Phleb_data[[#All],[Rel_D]],Bleeds!G$2,Phleb_data[[#All],[Quarter]],Bleeds!G$1)</f>
        <v>371</v>
      </c>
    </row>
    <row r="27" spans="1:7" s="3" customFormat="1" x14ac:dyDescent="0.3">
      <c r="A27" s="28" t="s">
        <v>130</v>
      </c>
      <c r="B27" s="28" t="s">
        <v>43</v>
      </c>
      <c r="C27" s="28" t="s">
        <v>56</v>
      </c>
      <c r="D27" s="44">
        <f>SUMIFS(Phleb_data[[#All],[BLD]],Phleb_data[[#All],[OrgID]],Bleeds!$B27,Phleb_data[[#All],[Rel_D]],Bleeds!D$2,Phleb_data[[#All],[Quarter]],Bleeds!D$1)</f>
        <v>824</v>
      </c>
      <c r="E27" s="44">
        <f>SUMIFS(Phleb_data[[#All],[BLD]],Phleb_data[[#All],[OrgID]],Bleeds!$B27,Phleb_data[[#All],[Rel_D]],Bleeds!E$2,Phleb_data[[#All],[Quarter]],Bleeds!E$1)</f>
        <v>1112</v>
      </c>
      <c r="F27" s="44">
        <f>SUMIFS(Phleb_data[[#All],[BLD]],Phleb_data[[#All],[OrgID]],Bleeds!$B27,Phleb_data[[#All],[Rel_D]],Bleeds!F$2,Phleb_data[[#All],[Quarter]],Bleeds!F$1)</f>
        <v>977</v>
      </c>
      <c r="G27" s="44">
        <f>SUMIFS(Phleb_data[[#All],[BLD]],Phleb_data[[#All],[OrgID]],Bleeds!$B27,Phleb_data[[#All],[Rel_D]],Bleeds!G$2,Phleb_data[[#All],[Quarter]],Bleeds!G$1)</f>
        <v>1123</v>
      </c>
    </row>
    <row r="28" spans="1:7" s="3" customFormat="1" x14ac:dyDescent="0.3">
      <c r="A28" s="28" t="s">
        <v>131</v>
      </c>
      <c r="B28" s="28" t="s">
        <v>44</v>
      </c>
      <c r="C28" s="28" t="s">
        <v>48</v>
      </c>
      <c r="D28" s="44">
        <f>SUMIFS(Phleb_data[[#All],[BLD]],Phleb_data[[#All],[OrgID]],Bleeds!$B28,Phleb_data[[#All],[Rel_D]],Bleeds!D$2,Phleb_data[[#All],[Quarter]],Bleeds!D$1)</f>
        <v>1128</v>
      </c>
      <c r="E28" s="44">
        <f>SUMIFS(Phleb_data[[#All],[BLD]],Phleb_data[[#All],[OrgID]],Bleeds!$B28,Phleb_data[[#All],[Rel_D]],Bleeds!E$2,Phleb_data[[#All],[Quarter]],Bleeds!E$1)</f>
        <v>1072</v>
      </c>
      <c r="F28" s="44">
        <f>SUMIFS(Phleb_data[[#All],[BLD]],Phleb_data[[#All],[OrgID]],Bleeds!$B28,Phleb_data[[#All],[Rel_D]],Bleeds!F$2,Phleb_data[[#All],[Quarter]],Bleeds!F$1)</f>
        <v>824</v>
      </c>
      <c r="G28" s="44">
        <f>SUMIFS(Phleb_data[[#All],[BLD]],Phleb_data[[#All],[OrgID]],Bleeds!$B28,Phleb_data[[#All],[Rel_D]],Bleeds!G$2,Phleb_data[[#All],[Quarter]],Bleeds!G$1)</f>
        <v>1366</v>
      </c>
    </row>
    <row r="29" spans="1:7" s="3" customFormat="1" x14ac:dyDescent="0.3">
      <c r="A29" s="28" t="s">
        <v>132</v>
      </c>
      <c r="B29" s="28" t="s">
        <v>45</v>
      </c>
      <c r="C29" s="28" t="s">
        <v>60</v>
      </c>
      <c r="D29" s="44">
        <f>SUMIFS(Phleb_data[[#All],[BLD]],Phleb_data[[#All],[OrgID]],Bleeds!$B29,Phleb_data[[#All],[Rel_D]],Bleeds!D$2,Phleb_data[[#All],[Quarter]],Bleeds!D$1)</f>
        <v>1051</v>
      </c>
      <c r="E29" s="44">
        <f>SUMIFS(Phleb_data[[#All],[BLD]],Phleb_data[[#All],[OrgID]],Bleeds!$B29,Phleb_data[[#All],[Rel_D]],Bleeds!E$2,Phleb_data[[#All],[Quarter]],Bleeds!E$1)</f>
        <v>1205</v>
      </c>
      <c r="F29" s="44">
        <f>SUMIFS(Phleb_data[[#All],[BLD]],Phleb_data[[#All],[OrgID]],Bleeds!$B29,Phleb_data[[#All],[Rel_D]],Bleeds!F$2,Phleb_data[[#All],[Quarter]],Bleeds!F$1)</f>
        <v>786</v>
      </c>
      <c r="G29" s="44">
        <f>SUMIFS(Phleb_data[[#All],[BLD]],Phleb_data[[#All],[OrgID]],Bleeds!$B29,Phleb_data[[#All],[Rel_D]],Bleeds!G$2,Phleb_data[[#All],[Quarter]],Bleeds!G$1)</f>
        <v>1123</v>
      </c>
    </row>
    <row r="30" spans="1:7" s="3" customFormat="1" x14ac:dyDescent="0.3">
      <c r="A30" s="28" t="s">
        <v>133</v>
      </c>
      <c r="B30" s="28" t="s">
        <v>25</v>
      </c>
      <c r="C30" s="28" t="s">
        <v>30</v>
      </c>
      <c r="D30" s="44">
        <f>SUMIFS(Phleb_data[[#All],[BLD]],Phleb_data[[#All],[OrgID]],Bleeds!$B30,Phleb_data[[#All],[Rel_D]],Bleeds!D$2,Phleb_data[[#All],[Quarter]],Bleeds!D$1)</f>
        <v>779</v>
      </c>
      <c r="E30" s="44">
        <f>SUMIFS(Phleb_data[[#All],[BLD]],Phleb_data[[#All],[OrgID]],Bleeds!$B30,Phleb_data[[#All],[Rel_D]],Bleeds!E$2,Phleb_data[[#All],[Quarter]],Bleeds!E$1)</f>
        <v>1280</v>
      </c>
      <c r="F30" s="44">
        <f>SUMIFS(Phleb_data[[#All],[BLD]],Phleb_data[[#All],[OrgID]],Bleeds!$B30,Phleb_data[[#All],[Rel_D]],Bleeds!F$2,Phleb_data[[#All],[Quarter]],Bleeds!F$1)</f>
        <v>1233</v>
      </c>
      <c r="G30" s="44">
        <f>SUMIFS(Phleb_data[[#All],[BLD]],Phleb_data[[#All],[OrgID]],Bleeds!$B30,Phleb_data[[#All],[Rel_D]],Bleeds!G$2,Phleb_data[[#All],[Quarter]],Bleeds!G$1)</f>
        <v>1594</v>
      </c>
    </row>
    <row r="31" spans="1:7" s="3" customFormat="1" x14ac:dyDescent="0.3">
      <c r="A31" s="28" t="s">
        <v>134</v>
      </c>
      <c r="B31" s="28" t="s">
        <v>46</v>
      </c>
      <c r="C31" s="28" t="s">
        <v>56</v>
      </c>
      <c r="D31" s="44">
        <f>SUMIFS(Phleb_data[[#All],[BLD]],Phleb_data[[#All],[OrgID]],Bleeds!$B31,Phleb_data[[#All],[Rel_D]],Bleeds!D$2,Phleb_data[[#All],[Quarter]],Bleeds!D$1)</f>
        <v>969</v>
      </c>
      <c r="E31" s="44">
        <f>SUMIFS(Phleb_data[[#All],[BLD]],Phleb_data[[#All],[OrgID]],Bleeds!$B31,Phleb_data[[#All],[Rel_D]],Bleeds!E$2,Phleb_data[[#All],[Quarter]],Bleeds!E$1)</f>
        <v>883</v>
      </c>
      <c r="F31" s="44">
        <f>SUMIFS(Phleb_data[[#All],[BLD]],Phleb_data[[#All],[OrgID]],Bleeds!$B31,Phleb_data[[#All],[Rel_D]],Bleeds!F$2,Phleb_data[[#All],[Quarter]],Bleeds!F$1)</f>
        <v>689</v>
      </c>
      <c r="G31" s="44">
        <f>SUMIFS(Phleb_data[[#All],[BLD]],Phleb_data[[#All],[OrgID]],Bleeds!$B31,Phleb_data[[#All],[Rel_D]],Bleeds!G$2,Phleb_data[[#All],[Quarter]],Bleeds!G$1)</f>
        <v>812</v>
      </c>
    </row>
    <row r="32" spans="1:7" s="3" customFormat="1" x14ac:dyDescent="0.3">
      <c r="A32" s="28" t="s">
        <v>135</v>
      </c>
      <c r="B32" s="28" t="s">
        <v>47</v>
      </c>
      <c r="C32" s="28" t="s">
        <v>56</v>
      </c>
      <c r="D32" s="44">
        <f>SUMIFS(Phleb_data[[#All],[BLD]],Phleb_data[[#All],[OrgID]],Bleeds!$B32,Phleb_data[[#All],[Rel_D]],Bleeds!D$2,Phleb_data[[#All],[Quarter]],Bleeds!D$1)</f>
        <v>1508</v>
      </c>
      <c r="E32" s="44">
        <f>SUMIFS(Phleb_data[[#All],[BLD]],Phleb_data[[#All],[OrgID]],Bleeds!$B32,Phleb_data[[#All],[Rel_D]],Bleeds!E$2,Phleb_data[[#All],[Quarter]],Bleeds!E$1)</f>
        <v>1587</v>
      </c>
      <c r="F32" s="44">
        <f>SUMIFS(Phleb_data[[#All],[BLD]],Phleb_data[[#All],[OrgID]],Bleeds!$B32,Phleb_data[[#All],[Rel_D]],Bleeds!F$2,Phleb_data[[#All],[Quarter]],Bleeds!F$1)</f>
        <v>1442</v>
      </c>
      <c r="G32" s="44">
        <f>SUMIFS(Phleb_data[[#All],[BLD]],Phleb_data[[#All],[OrgID]],Bleeds!$B32,Phleb_data[[#All],[Rel_D]],Bleeds!G$2,Phleb_data[[#All],[Quarter]],Bleeds!G$1)</f>
        <v>1810</v>
      </c>
    </row>
    <row r="33" spans="1:7" s="3" customFormat="1" x14ac:dyDescent="0.3">
      <c r="A33" s="28" t="s">
        <v>136</v>
      </c>
      <c r="B33" s="28" t="s">
        <v>27</v>
      </c>
      <c r="C33" s="28" t="s">
        <v>30</v>
      </c>
      <c r="D33" s="44">
        <f>SUMIFS(Phleb_data[[#All],[BLD]],Phleb_data[[#All],[OrgID]],Bleeds!$B33,Phleb_data[[#All],[Rel_D]],Bleeds!D$2,Phleb_data[[#All],[Quarter]],Bleeds!D$1)</f>
        <v>116</v>
      </c>
      <c r="E33" s="44">
        <f>SUMIFS(Phleb_data[[#All],[BLD]],Phleb_data[[#All],[OrgID]],Bleeds!$B33,Phleb_data[[#All],[Rel_D]],Bleeds!E$2,Phleb_data[[#All],[Quarter]],Bleeds!E$1)</f>
        <v>118</v>
      </c>
      <c r="F33" s="44">
        <f>SUMIFS(Phleb_data[[#All],[BLD]],Phleb_data[[#All],[OrgID]],Bleeds!$B33,Phleb_data[[#All],[Rel_D]],Bleeds!F$2,Phleb_data[[#All],[Quarter]],Bleeds!F$1)</f>
        <v>112</v>
      </c>
      <c r="G33" s="44">
        <f>SUMIFS(Phleb_data[[#All],[BLD]],Phleb_data[[#All],[OrgID]],Bleeds!$B33,Phleb_data[[#All],[Rel_D]],Bleeds!G$2,Phleb_data[[#All],[Quarter]],Bleeds!G$1)</f>
        <v>132</v>
      </c>
    </row>
    <row r="34" spans="1:7" s="3" customFormat="1" x14ac:dyDescent="0.3">
      <c r="A34" s="28" t="s">
        <v>137</v>
      </c>
      <c r="B34" s="28" t="s">
        <v>29</v>
      </c>
      <c r="C34" s="28" t="s">
        <v>30</v>
      </c>
      <c r="D34" s="44">
        <f>SUMIFS(Phleb_data[[#All],[BLD]],Phleb_data[[#All],[OrgID]],Bleeds!$B34,Phleb_data[[#All],[Rel_D]],Bleeds!D$2,Phleb_data[[#All],[Quarter]],Bleeds!D$1)</f>
        <v>207</v>
      </c>
      <c r="E34" s="44">
        <f>SUMIFS(Phleb_data[[#All],[BLD]],Phleb_data[[#All],[OrgID]],Bleeds!$B34,Phleb_data[[#All],[Rel_D]],Bleeds!E$2,Phleb_data[[#All],[Quarter]],Bleeds!E$1)</f>
        <v>204</v>
      </c>
      <c r="F34" s="44">
        <f>SUMIFS(Phleb_data[[#All],[BLD]],Phleb_data[[#All],[OrgID]],Bleeds!$B34,Phleb_data[[#All],[Rel_D]],Bleeds!F$2,Phleb_data[[#All],[Quarter]],Bleeds!F$1)</f>
        <v>176</v>
      </c>
      <c r="G34" s="44">
        <f>SUMIFS(Phleb_data[[#All],[BLD]],Phleb_data[[#All],[OrgID]],Bleeds!$B34,Phleb_data[[#All],[Rel_D]],Bleeds!G$2,Phleb_data[[#All],[Quarter]],Bleeds!G$1)</f>
        <v>178</v>
      </c>
    </row>
    <row r="35" spans="1:7" s="3" customFormat="1" x14ac:dyDescent="0.3">
      <c r="A35" s="28" t="s">
        <v>138</v>
      </c>
      <c r="B35" s="28" t="s">
        <v>49</v>
      </c>
      <c r="C35" s="28" t="s">
        <v>56</v>
      </c>
      <c r="D35" s="44">
        <f>SUMIFS(Phleb_data[[#All],[BLD]],Phleb_data[[#All],[OrgID]],Bleeds!$B35,Phleb_data[[#All],[Rel_D]],Bleeds!D$2,Phleb_data[[#All],[Quarter]],Bleeds!D$1)</f>
        <v>492</v>
      </c>
      <c r="E35" s="44">
        <f>SUMIFS(Phleb_data[[#All],[BLD]],Phleb_data[[#All],[OrgID]],Bleeds!$B35,Phleb_data[[#All],[Rel_D]],Bleeds!E$2,Phleb_data[[#All],[Quarter]],Bleeds!E$1)</f>
        <v>485</v>
      </c>
      <c r="F35" s="44">
        <f>SUMIFS(Phleb_data[[#All],[BLD]],Phleb_data[[#All],[OrgID]],Bleeds!$B35,Phleb_data[[#All],[Rel_D]],Bleeds!F$2,Phleb_data[[#All],[Quarter]],Bleeds!F$1)</f>
        <v>410</v>
      </c>
      <c r="G35" s="44">
        <f>SUMIFS(Phleb_data[[#All],[BLD]],Phleb_data[[#All],[OrgID]],Bleeds!$B35,Phleb_data[[#All],[Rel_D]],Bleeds!G$2,Phleb_data[[#All],[Quarter]],Bleeds!G$1)</f>
        <v>477</v>
      </c>
    </row>
    <row r="36" spans="1:7" s="3" customFormat="1" x14ac:dyDescent="0.3">
      <c r="A36" s="28" t="s">
        <v>139</v>
      </c>
      <c r="B36" s="28" t="s">
        <v>51</v>
      </c>
      <c r="C36" s="28" t="s">
        <v>60</v>
      </c>
      <c r="D36" s="44">
        <f>SUMIFS(Phleb_data[[#All],[BLD]],Phleb_data[[#All],[OrgID]],Bleeds!$B36,Phleb_data[[#All],[Rel_D]],Bleeds!D$2,Phleb_data[[#All],[Quarter]],Bleeds!D$1)</f>
        <v>412</v>
      </c>
      <c r="E36" s="44">
        <f>SUMIFS(Phleb_data[[#All],[BLD]],Phleb_data[[#All],[OrgID]],Bleeds!$B36,Phleb_data[[#All],[Rel_D]],Bleeds!E$2,Phleb_data[[#All],[Quarter]],Bleeds!E$1)</f>
        <v>370</v>
      </c>
      <c r="F36" s="44">
        <f>SUMIFS(Phleb_data[[#All],[BLD]],Phleb_data[[#All],[OrgID]],Bleeds!$B36,Phleb_data[[#All],[Rel_D]],Bleeds!F$2,Phleb_data[[#All],[Quarter]],Bleeds!F$1)</f>
        <v>409</v>
      </c>
      <c r="G36" s="44">
        <f>SUMIFS(Phleb_data[[#All],[BLD]],Phleb_data[[#All],[OrgID]],Bleeds!$B36,Phleb_data[[#All],[Rel_D]],Bleeds!G$2,Phleb_data[[#All],[Quarter]],Bleeds!G$1)</f>
        <v>438</v>
      </c>
    </row>
    <row r="37" spans="1:7" s="3" customFormat="1" x14ac:dyDescent="0.3">
      <c r="A37" s="28" t="s">
        <v>140</v>
      </c>
      <c r="B37" s="28" t="s">
        <v>40</v>
      </c>
      <c r="C37" s="28" t="s">
        <v>42</v>
      </c>
      <c r="D37" s="44">
        <f>SUMIFS(Phleb_data[[#All],[BLD]],Phleb_data[[#All],[OrgID]],Bleeds!$B37,Phleb_data[[#All],[Rel_D]],Bleeds!D$2,Phleb_data[[#All],[Quarter]],Bleeds!D$1)</f>
        <v>1104</v>
      </c>
      <c r="E37" s="44">
        <f>SUMIFS(Phleb_data[[#All],[BLD]],Phleb_data[[#All],[OrgID]],Bleeds!$B37,Phleb_data[[#All],[Rel_D]],Bleeds!E$2,Phleb_data[[#All],[Quarter]],Bleeds!E$1)</f>
        <v>1153</v>
      </c>
      <c r="F37" s="44">
        <f>SUMIFS(Phleb_data[[#All],[BLD]],Phleb_data[[#All],[OrgID]],Bleeds!$B37,Phleb_data[[#All],[Rel_D]],Bleeds!F$2,Phleb_data[[#All],[Quarter]],Bleeds!F$1)</f>
        <v>1404</v>
      </c>
      <c r="G37" s="44">
        <f>SUMIFS(Phleb_data[[#All],[BLD]],Phleb_data[[#All],[OrgID]],Bleeds!$B37,Phleb_data[[#All],[Rel_D]],Bleeds!G$2,Phleb_data[[#All],[Quarter]],Bleeds!G$1)</f>
        <v>1302</v>
      </c>
    </row>
    <row r="38" spans="1:7" s="136" customFormat="1" x14ac:dyDescent="0.3">
      <c r="A38" s="28" t="s">
        <v>141</v>
      </c>
      <c r="B38" s="28" t="s">
        <v>13</v>
      </c>
      <c r="C38" s="28" t="s">
        <v>17</v>
      </c>
      <c r="D38" s="44">
        <f>SUMIFS(Phleb_data[[#All],[BLD]],Phleb_data[[#All],[OrgID]],Bleeds!$B38,Phleb_data[[#All],[Rel_D]],Bleeds!D$2,Phleb_data[[#All],[Quarter]],Bleeds!D$1)</f>
        <v>1963</v>
      </c>
      <c r="E38" s="44">
        <f>SUMIFS(Phleb_data[[#All],[BLD]],Phleb_data[[#All],[OrgID]],Bleeds!$B38,Phleb_data[[#All],[Rel_D]],Bleeds!E$2,Phleb_data[[#All],[Quarter]],Bleeds!E$1)</f>
        <v>2072</v>
      </c>
      <c r="F38" s="44">
        <f>SUMIFS(Phleb_data[[#All],[BLD]],Phleb_data[[#All],[OrgID]],Bleeds!$B38,Phleb_data[[#All],[Rel_D]],Bleeds!F$2,Phleb_data[[#All],[Quarter]],Bleeds!F$1)</f>
        <v>1698</v>
      </c>
      <c r="G38" s="44">
        <f>SUMIFS(Phleb_data[[#All],[BLD]],Phleb_data[[#All],[OrgID]],Bleeds!$B38,Phleb_data[[#All],[Rel_D]],Bleeds!G$2,Phleb_data[[#All],[Quarter]],Bleeds!G$1)</f>
        <v>2064</v>
      </c>
    </row>
    <row r="39" spans="1:7" s="3" customFormat="1" x14ac:dyDescent="0.3">
      <c r="A39" s="28" t="s">
        <v>142</v>
      </c>
      <c r="B39" s="28" t="s">
        <v>15</v>
      </c>
      <c r="C39" s="28" t="s">
        <v>17</v>
      </c>
      <c r="D39" s="44">
        <f>SUMIFS(Phleb_data[[#All],[BLD]],Phleb_data[[#All],[OrgID]],Bleeds!$B39,Phleb_data[[#All],[Rel_D]],Bleeds!D$2,Phleb_data[[#All],[Quarter]],Bleeds!D$1)</f>
        <v>1472</v>
      </c>
      <c r="E39" s="44">
        <f>SUMIFS(Phleb_data[[#All],[BLD]],Phleb_data[[#All],[OrgID]],Bleeds!$B39,Phleb_data[[#All],[Rel_D]],Bleeds!E$2,Phleb_data[[#All],[Quarter]],Bleeds!E$1)</f>
        <v>1277</v>
      </c>
      <c r="F39" s="44">
        <f>SUMIFS(Phleb_data[[#All],[BLD]],Phleb_data[[#All],[OrgID]],Bleeds!$B39,Phleb_data[[#All],[Rel_D]],Bleeds!F$2,Phleb_data[[#All],[Quarter]],Bleeds!F$1)</f>
        <v>1345</v>
      </c>
      <c r="G39" s="44">
        <f>SUMIFS(Phleb_data[[#All],[BLD]],Phleb_data[[#All],[OrgID]],Bleeds!$B39,Phleb_data[[#All],[Rel_D]],Bleeds!G$2,Phleb_data[[#All],[Quarter]],Bleeds!G$1)</f>
        <v>1584</v>
      </c>
    </row>
    <row r="40" spans="1:7" s="3" customFormat="1" x14ac:dyDescent="0.3">
      <c r="A40" s="28" t="s">
        <v>143</v>
      </c>
      <c r="B40" s="28" t="s">
        <v>34</v>
      </c>
      <c r="C40" s="28" t="s">
        <v>35</v>
      </c>
      <c r="D40" s="44">
        <f>SUMIFS(Phleb_data[[#All],[BLD]],Phleb_data[[#All],[OrgID]],Bleeds!$B40,Phleb_data[[#All],[Rel_D]],Bleeds!D$2,Phleb_data[[#All],[Quarter]],Bleeds!D$1)</f>
        <v>831</v>
      </c>
      <c r="E40" s="44">
        <f>SUMIFS(Phleb_data[[#All],[BLD]],Phleb_data[[#All],[OrgID]],Bleeds!$B40,Phleb_data[[#All],[Rel_D]],Bleeds!E$2,Phleb_data[[#All],[Quarter]],Bleeds!E$1)</f>
        <v>895</v>
      </c>
      <c r="F40" s="44">
        <f>SUMIFS(Phleb_data[[#All],[BLD]],Phleb_data[[#All],[OrgID]],Bleeds!$B40,Phleb_data[[#All],[Rel_D]],Bleeds!F$2,Phleb_data[[#All],[Quarter]],Bleeds!F$1)</f>
        <v>852</v>
      </c>
      <c r="G40" s="44">
        <f>SUMIFS(Phleb_data[[#All],[BLD]],Phleb_data[[#All],[OrgID]],Bleeds!$B40,Phleb_data[[#All],[Rel_D]],Bleeds!G$2,Phleb_data[[#All],[Quarter]],Bleeds!G$1)</f>
        <v>788</v>
      </c>
    </row>
    <row r="41" spans="1:7" s="3" customFormat="1" x14ac:dyDescent="0.3">
      <c r="A41" s="28" t="s">
        <v>144</v>
      </c>
      <c r="B41" s="28" t="s">
        <v>50</v>
      </c>
      <c r="C41" s="28" t="s">
        <v>54</v>
      </c>
      <c r="D41" s="44">
        <f>SUMIFS(Phleb_data[[#All],[BLD]],Phleb_data[[#All],[OrgID]],Bleeds!$B41,Phleb_data[[#All],[Rel_D]],Bleeds!D$2,Phleb_data[[#All],[Quarter]],Bleeds!D$1)</f>
        <v>321</v>
      </c>
      <c r="E41" s="44">
        <f>SUMIFS(Phleb_data[[#All],[BLD]],Phleb_data[[#All],[OrgID]],Bleeds!$B41,Phleb_data[[#All],[Rel_D]],Bleeds!E$2,Phleb_data[[#All],[Quarter]],Bleeds!E$1)</f>
        <v>330</v>
      </c>
      <c r="F41" s="44">
        <f>SUMIFS(Phleb_data[[#All],[BLD]],Phleb_data[[#All],[OrgID]],Bleeds!$B41,Phleb_data[[#All],[Rel_D]],Bleeds!F$2,Phleb_data[[#All],[Quarter]],Bleeds!F$1)</f>
        <v>323</v>
      </c>
      <c r="G41" s="44">
        <f>SUMIFS(Phleb_data[[#All],[BLD]],Phleb_data[[#All],[OrgID]],Bleeds!$B41,Phleb_data[[#All],[Rel_D]],Bleeds!G$2,Phleb_data[[#All],[Quarter]],Bleeds!G$1)</f>
        <v>283</v>
      </c>
    </row>
    <row r="42" spans="1:7" s="3" customFormat="1" x14ac:dyDescent="0.3">
      <c r="A42" s="28" t="s">
        <v>145</v>
      </c>
      <c r="B42" s="28" t="s">
        <v>52</v>
      </c>
      <c r="C42" s="28" t="s">
        <v>54</v>
      </c>
      <c r="D42" s="44">
        <f>SUMIFS(Phleb_data[[#All],[BLD]],Phleb_data[[#All],[OrgID]],Bleeds!$B42,Phleb_data[[#All],[Rel_D]],Bleeds!D$2,Phleb_data[[#All],[Quarter]],Bleeds!D$1)</f>
        <v>1348</v>
      </c>
      <c r="E42" s="44">
        <f>SUMIFS(Phleb_data[[#All],[BLD]],Phleb_data[[#All],[OrgID]],Bleeds!$B42,Phleb_data[[#All],[Rel_D]],Bleeds!E$2,Phleb_data[[#All],[Quarter]],Bleeds!E$1)</f>
        <v>1509</v>
      </c>
      <c r="F42" s="44">
        <f>SUMIFS(Phleb_data[[#All],[BLD]],Phleb_data[[#All],[OrgID]],Bleeds!$B42,Phleb_data[[#All],[Rel_D]],Bleeds!F$2,Phleb_data[[#All],[Quarter]],Bleeds!F$1)</f>
        <v>1420</v>
      </c>
      <c r="G42" s="44">
        <f>SUMIFS(Phleb_data[[#All],[BLD]],Phleb_data[[#All],[OrgID]],Bleeds!$B42,Phleb_data[[#All],[Rel_D]],Bleeds!G$2,Phleb_data[[#All],[Quarter]],Bleeds!G$1)</f>
        <v>1441</v>
      </c>
    </row>
    <row r="43" spans="1:7" s="3" customFormat="1" x14ac:dyDescent="0.3">
      <c r="A43" s="28" t="s">
        <v>146</v>
      </c>
      <c r="B43" s="28" t="s">
        <v>53</v>
      </c>
      <c r="C43" s="28" t="s">
        <v>54</v>
      </c>
      <c r="D43" s="44">
        <f>SUMIFS(Phleb_data[[#All],[BLD]],Phleb_data[[#All],[OrgID]],Bleeds!$B43,Phleb_data[[#All],[Rel_D]],Bleeds!D$2,Phleb_data[[#All],[Quarter]],Bleeds!D$1)</f>
        <v>1083</v>
      </c>
      <c r="E43" s="44">
        <f>SUMIFS(Phleb_data[[#All],[BLD]],Phleb_data[[#All],[OrgID]],Bleeds!$B43,Phleb_data[[#All],[Rel_D]],Bleeds!E$2,Phleb_data[[#All],[Quarter]],Bleeds!E$1)</f>
        <v>1206</v>
      </c>
      <c r="F43" s="44">
        <f>SUMIFS(Phleb_data[[#All],[BLD]],Phleb_data[[#All],[OrgID]],Bleeds!$B43,Phleb_data[[#All],[Rel_D]],Bleeds!F$2,Phleb_data[[#All],[Quarter]],Bleeds!F$1)</f>
        <v>1224</v>
      </c>
      <c r="G43" s="44">
        <f>SUMIFS(Phleb_data[[#All],[BLD]],Phleb_data[[#All],[OrgID]],Bleeds!$B43,Phleb_data[[#All],[Rel_D]],Bleeds!G$2,Phleb_data[[#All],[Quarter]],Bleeds!G$1)</f>
        <v>1260</v>
      </c>
    </row>
    <row r="44" spans="1:7" s="3" customFormat="1" x14ac:dyDescent="0.3">
      <c r="A44" s="28" t="s">
        <v>147</v>
      </c>
      <c r="B44" s="28" t="s">
        <v>55</v>
      </c>
      <c r="C44" s="28" t="s">
        <v>148</v>
      </c>
      <c r="D44" s="44">
        <f>SUMIFS(Phleb_data[[#All],[BLD]],Phleb_data[[#All],[OrgID]],Bleeds!$B44,Phleb_data[[#All],[Rel_D]],Bleeds!D$2,Phleb_data[[#All],[Quarter]],Bleeds!D$1)</f>
        <v>0</v>
      </c>
      <c r="E44" s="44">
        <f>SUMIFS(Phleb_data[[#All],[BLD]],Phleb_data[[#All],[OrgID]],Bleeds!$B44,Phleb_data[[#All],[Rel_D]],Bleeds!E$2,Phleb_data[[#All],[Quarter]],Bleeds!E$1)</f>
        <v>0</v>
      </c>
      <c r="F44" s="44">
        <f>SUMIFS(Phleb_data[[#All],[BLD]],Phleb_data[[#All],[OrgID]],Bleeds!$B44,Phleb_data[[#All],[Rel_D]],Bleeds!F$2,Phleb_data[[#All],[Quarter]],Bleeds!F$1)</f>
        <v>6</v>
      </c>
      <c r="G44" s="44">
        <f>SUMIFS(Phleb_data[[#All],[BLD]],Phleb_data[[#All],[OrgID]],Bleeds!$B44,Phleb_data[[#All],[Rel_D]],Bleeds!G$2,Phleb_data[[#All],[Quarter]],Bleeds!G$1)</f>
        <v>1</v>
      </c>
    </row>
    <row r="45" spans="1:7" s="3" customFormat="1" x14ac:dyDescent="0.3">
      <c r="A45" s="28" t="s">
        <v>149</v>
      </c>
      <c r="B45" s="28" t="s">
        <v>57</v>
      </c>
      <c r="C45" s="28" t="s">
        <v>148</v>
      </c>
      <c r="D45" s="44">
        <f>SUMIFS(Phleb_data[[#All],[BLD]],Phleb_data[[#All],[OrgID]],Bleeds!$B45,Phleb_data[[#All],[Rel_D]],Bleeds!D$2,Phleb_data[[#All],[Quarter]],Bleeds!D$1)</f>
        <v>0</v>
      </c>
      <c r="E45" s="44">
        <f>SUMIFS(Phleb_data[[#All],[BLD]],Phleb_data[[#All],[OrgID]],Bleeds!$B45,Phleb_data[[#All],[Rel_D]],Bleeds!E$2,Phleb_data[[#All],[Quarter]],Bleeds!E$1)</f>
        <v>1</v>
      </c>
      <c r="F45" s="44">
        <f>SUMIFS(Phleb_data[[#All],[BLD]],Phleb_data[[#All],[OrgID]],Bleeds!$B45,Phleb_data[[#All],[Rel_D]],Bleeds!F$2,Phleb_data[[#All],[Quarter]],Bleeds!F$1)</f>
        <v>3</v>
      </c>
      <c r="G45" s="44">
        <f>SUMIFS(Phleb_data[[#All],[BLD]],Phleb_data[[#All],[OrgID]],Bleeds!$B45,Phleb_data[[#All],[Rel_D]],Bleeds!G$2,Phleb_data[[#All],[Quarter]],Bleeds!G$1)</f>
        <v>0</v>
      </c>
    </row>
    <row r="46" spans="1:7" s="3" customFormat="1" x14ac:dyDescent="0.3">
      <c r="A46" s="28" t="s">
        <v>150</v>
      </c>
      <c r="B46" s="28" t="s">
        <v>58</v>
      </c>
      <c r="C46" s="28" t="s">
        <v>148</v>
      </c>
      <c r="D46" s="44">
        <f>SUMIFS(Phleb_data[[#All],[BLD]],Phleb_data[[#All],[OrgID]],Bleeds!$B46,Phleb_data[[#All],[Rel_D]],Bleeds!D$2,Phleb_data[[#All],[Quarter]],Bleeds!D$1)</f>
        <v>0</v>
      </c>
      <c r="E46" s="44">
        <f>SUMIFS(Phleb_data[[#All],[BLD]],Phleb_data[[#All],[OrgID]],Bleeds!$B46,Phleb_data[[#All],[Rel_D]],Bleeds!E$2,Phleb_data[[#All],[Quarter]],Bleeds!E$1)</f>
        <v>0</v>
      </c>
      <c r="F46" s="44">
        <f>SUMIFS(Phleb_data[[#All],[BLD]],Phleb_data[[#All],[OrgID]],Bleeds!$B46,Phleb_data[[#All],[Rel_D]],Bleeds!F$2,Phleb_data[[#All],[Quarter]],Bleeds!F$1)</f>
        <v>0</v>
      </c>
      <c r="G46" s="44">
        <f>SUMIFS(Phleb_data[[#All],[BLD]],Phleb_data[[#All],[OrgID]],Bleeds!$B46,Phleb_data[[#All],[Rel_D]],Bleeds!G$2,Phleb_data[[#All],[Quarter]],Bleeds!G$1)</f>
        <v>0</v>
      </c>
    </row>
    <row r="47" spans="1:7" s="3" customFormat="1" x14ac:dyDescent="0.3">
      <c r="A47" s="28" t="s">
        <v>151</v>
      </c>
      <c r="B47" s="28" t="s">
        <v>152</v>
      </c>
      <c r="C47" s="28" t="s">
        <v>148</v>
      </c>
      <c r="D47" s="44">
        <f>SUMIFS(Phleb_data[[#All],[BLD]],Phleb_data[[#All],[OrgID]],Bleeds!$B47,Phleb_data[[#All],[Rel_D]],Bleeds!D$2,Phleb_data[[#All],[Quarter]],Bleeds!D$1)</f>
        <v>0</v>
      </c>
      <c r="E47" s="44">
        <f>SUMIFS(Phleb_data[[#All],[BLD]],Phleb_data[[#All],[OrgID]],Bleeds!$B47,Phleb_data[[#All],[Rel_D]],Bleeds!E$2,Phleb_data[[#All],[Quarter]],Bleeds!E$1)</f>
        <v>0</v>
      </c>
      <c r="F47" s="44">
        <f>SUMIFS(Phleb_data[[#All],[BLD]],Phleb_data[[#All],[OrgID]],Bleeds!$B47,Phleb_data[[#All],[Rel_D]],Bleeds!F$2,Phleb_data[[#All],[Quarter]],Bleeds!F$1)</f>
        <v>0</v>
      </c>
      <c r="G47" s="44">
        <f>SUMIFS(Phleb_data[[#All],[BLD]],Phleb_data[[#All],[OrgID]],Bleeds!$B47,Phleb_data[[#All],[Rel_D]],Bleeds!G$2,Phleb_data[[#All],[Quarter]],Bleeds!G$1)</f>
        <v>0</v>
      </c>
    </row>
    <row r="48" spans="1:7" s="3" customFormat="1" x14ac:dyDescent="0.3">
      <c r="A48" s="28" t="s">
        <v>228</v>
      </c>
      <c r="B48" s="28" t="s">
        <v>229</v>
      </c>
      <c r="C48" s="28" t="s">
        <v>148</v>
      </c>
      <c r="D48" s="44">
        <f>SUMIFS(Phleb_data[[#All],[BLD]],Phleb_data[[#All],[OrgID]],Bleeds!$B48,Phleb_data[[#All],[Rel_D]],Bleeds!D$2,Phleb_data[[#All],[Quarter]],Bleeds!D$1)</f>
        <v>0</v>
      </c>
      <c r="E48" s="44">
        <f>SUMIFS(Phleb_data[[#All],[BLD]],Phleb_data[[#All],[OrgID]],Bleeds!$B48,Phleb_data[[#All],[Rel_D]],Bleeds!E$2,Phleb_data[[#All],[Quarter]],Bleeds!E$1)</f>
        <v>0</v>
      </c>
      <c r="F48" s="44">
        <f>SUMIFS(Phleb_data[[#All],[BLD]],Phleb_data[[#All],[OrgID]],Bleeds!$B48,Phleb_data[[#All],[Rel_D]],Bleeds!F$2,Phleb_data[[#All],[Quarter]],Bleeds!F$1)</f>
        <v>0</v>
      </c>
      <c r="G48" s="44">
        <f>SUMIFS(Phleb_data[[#All],[BLD]],Phleb_data[[#All],[OrgID]],Bleeds!$B48,Phleb_data[[#All],[Rel_D]],Bleeds!G$2,Phleb_data[[#All],[Quarter]],Bleeds!G$1)</f>
        <v>0</v>
      </c>
    </row>
    <row r="49" spans="1:7" s="3" customFormat="1" x14ac:dyDescent="0.3">
      <c r="A49" s="28" t="s">
        <v>153</v>
      </c>
      <c r="B49" s="28" t="s">
        <v>59</v>
      </c>
      <c r="C49" s="28" t="s">
        <v>148</v>
      </c>
      <c r="D49" s="44">
        <f>SUMIFS(Phleb_data[[#All],[BLD]],Phleb_data[[#All],[OrgID]],Bleeds!$B49,Phleb_data[[#All],[Rel_D]],Bleeds!D$2,Phleb_data[[#All],[Quarter]],Bleeds!D$1)</f>
        <v>23</v>
      </c>
      <c r="E49" s="44">
        <f>SUMIFS(Phleb_data[[#All],[BLD]],Phleb_data[[#All],[OrgID]],Bleeds!$B49,Phleb_data[[#All],[Rel_D]],Bleeds!E$2,Phleb_data[[#All],[Quarter]],Bleeds!E$1)</f>
        <v>0</v>
      </c>
      <c r="F49" s="44">
        <f>SUMIFS(Phleb_data[[#All],[BLD]],Phleb_data[[#All],[OrgID]],Bleeds!$B49,Phleb_data[[#All],[Rel_D]],Bleeds!F$2,Phleb_data[[#All],[Quarter]],Bleeds!F$1)</f>
        <v>8</v>
      </c>
      <c r="G49" s="44">
        <f>SUMIFS(Phleb_data[[#All],[BLD]],Phleb_data[[#All],[OrgID]],Bleeds!$B49,Phleb_data[[#All],[Rel_D]],Bleeds!G$2,Phleb_data[[#All],[Quarter]],Bleeds!G$1)</f>
        <v>2</v>
      </c>
    </row>
    <row r="50" spans="1:7" s="3" customFormat="1" x14ac:dyDescent="0.3">
      <c r="A50" s="28" t="s">
        <v>154</v>
      </c>
      <c r="B50" s="28" t="s">
        <v>17</v>
      </c>
      <c r="C50" s="28"/>
      <c r="D50" s="44">
        <f t="shared" ref="D50:G57" ca="1" si="0">SUMIF($C$5:$C$57,$B50,D$5:D$49)</f>
        <v>3910</v>
      </c>
      <c r="E50" s="44">
        <f t="shared" ca="1" si="0"/>
        <v>3938</v>
      </c>
      <c r="F50" s="44">
        <f t="shared" ca="1" si="0"/>
        <v>3559</v>
      </c>
      <c r="G50" s="44">
        <f t="shared" ca="1" si="0"/>
        <v>4278</v>
      </c>
    </row>
    <row r="51" spans="1:7" s="3" customFormat="1" x14ac:dyDescent="0.3">
      <c r="A51" s="28" t="s">
        <v>155</v>
      </c>
      <c r="B51" s="28" t="s">
        <v>30</v>
      </c>
      <c r="C51" s="28"/>
      <c r="D51" s="44">
        <f t="shared" ca="1" si="0"/>
        <v>2599</v>
      </c>
      <c r="E51" s="44">
        <f t="shared" ca="1" si="0"/>
        <v>3323</v>
      </c>
      <c r="F51" s="44">
        <f t="shared" ca="1" si="0"/>
        <v>3461</v>
      </c>
      <c r="G51" s="44">
        <f t="shared" ca="1" si="0"/>
        <v>3717</v>
      </c>
    </row>
    <row r="52" spans="1:7" s="3" customFormat="1" x14ac:dyDescent="0.3">
      <c r="A52" s="28" t="s">
        <v>156</v>
      </c>
      <c r="B52" s="28" t="s">
        <v>35</v>
      </c>
      <c r="C52" s="28"/>
      <c r="D52" s="44">
        <f t="shared" ca="1" si="0"/>
        <v>2374</v>
      </c>
      <c r="E52" s="44">
        <f t="shared" ca="1" si="0"/>
        <v>2771</v>
      </c>
      <c r="F52" s="44">
        <f t="shared" ca="1" si="0"/>
        <v>2891</v>
      </c>
      <c r="G52" s="44">
        <f t="shared" ca="1" si="0"/>
        <v>2799</v>
      </c>
    </row>
    <row r="53" spans="1:7" s="3" customFormat="1" x14ac:dyDescent="0.3">
      <c r="A53" s="28" t="s">
        <v>157</v>
      </c>
      <c r="B53" s="28" t="s">
        <v>42</v>
      </c>
      <c r="C53" s="28"/>
      <c r="D53" s="44">
        <f t="shared" ca="1" si="0"/>
        <v>3188</v>
      </c>
      <c r="E53" s="44">
        <f t="shared" ca="1" si="0"/>
        <v>3401</v>
      </c>
      <c r="F53" s="44">
        <f t="shared" ca="1" si="0"/>
        <v>3123</v>
      </c>
      <c r="G53" s="44">
        <f t="shared" ca="1" si="0"/>
        <v>3378</v>
      </c>
    </row>
    <row r="54" spans="1:7" s="3" customFormat="1" x14ac:dyDescent="0.3">
      <c r="A54" s="28" t="s">
        <v>158</v>
      </c>
      <c r="B54" s="28" t="s">
        <v>48</v>
      </c>
      <c r="C54" s="28"/>
      <c r="D54" s="44">
        <f t="shared" ca="1" si="0"/>
        <v>2785</v>
      </c>
      <c r="E54" s="44">
        <f t="shared" ca="1" si="0"/>
        <v>2713</v>
      </c>
      <c r="F54" s="44">
        <f t="shared" ca="1" si="0"/>
        <v>2189</v>
      </c>
      <c r="G54" s="44">
        <f t="shared" ca="1" si="0"/>
        <v>2689</v>
      </c>
    </row>
    <row r="55" spans="1:7" s="3" customFormat="1" x14ac:dyDescent="0.3">
      <c r="A55" s="28" t="s">
        <v>159</v>
      </c>
      <c r="B55" s="28" t="s">
        <v>54</v>
      </c>
      <c r="C55" s="28"/>
      <c r="D55" s="44">
        <f t="shared" ca="1" si="0"/>
        <v>3776</v>
      </c>
      <c r="E55" s="44">
        <f t="shared" ca="1" si="0"/>
        <v>4346</v>
      </c>
      <c r="F55" s="44">
        <f t="shared" ca="1" si="0"/>
        <v>4340</v>
      </c>
      <c r="G55" s="44">
        <f t="shared" ca="1" si="0"/>
        <v>4530</v>
      </c>
    </row>
    <row r="56" spans="1:7" s="3" customFormat="1" x14ac:dyDescent="0.3">
      <c r="A56" s="28" t="s">
        <v>160</v>
      </c>
      <c r="B56" s="28" t="s">
        <v>56</v>
      </c>
      <c r="C56" s="28"/>
      <c r="D56" s="44">
        <f t="shared" ca="1" si="0"/>
        <v>4504</v>
      </c>
      <c r="E56" s="44">
        <f t="shared" ca="1" si="0"/>
        <v>4949</v>
      </c>
      <c r="F56" s="44">
        <f t="shared" ca="1" si="0"/>
        <v>4382</v>
      </c>
      <c r="G56" s="44">
        <f t="shared" ca="1" si="0"/>
        <v>5299</v>
      </c>
    </row>
    <row r="57" spans="1:7" s="3" customFormat="1" x14ac:dyDescent="0.3">
      <c r="A57" s="28" t="s">
        <v>161</v>
      </c>
      <c r="B57" s="28" t="s">
        <v>60</v>
      </c>
      <c r="C57" s="28"/>
      <c r="D57" s="44">
        <f t="shared" ca="1" si="0"/>
        <v>3434</v>
      </c>
      <c r="E57" s="44">
        <f t="shared" ca="1" si="0"/>
        <v>3782</v>
      </c>
      <c r="F57" s="44">
        <f t="shared" ca="1" si="0"/>
        <v>3052</v>
      </c>
      <c r="G57" s="44">
        <f t="shared" ca="1" si="0"/>
        <v>4133</v>
      </c>
    </row>
    <row r="58" spans="1:7" s="135" customFormat="1" x14ac:dyDescent="0.3">
      <c r="A58" s="133" t="s">
        <v>162</v>
      </c>
      <c r="B58" s="133" t="s">
        <v>163</v>
      </c>
      <c r="C58" s="133"/>
      <c r="D58" s="134">
        <f>SUM(D5:D49)</f>
        <v>26593</v>
      </c>
      <c r="E58" s="134">
        <f>SUM(E5:E49)</f>
        <v>29224</v>
      </c>
      <c r="F58" s="134">
        <f>SUM(F5:F49)</f>
        <v>27014</v>
      </c>
      <c r="G58" s="134">
        <f>SUM(G5:G49)</f>
        <v>30826</v>
      </c>
    </row>
    <row r="59" spans="1:7" x14ac:dyDescent="0.3">
      <c r="A59" s="14"/>
      <c r="B59" s="14"/>
      <c r="C59" s="125" t="s">
        <v>164</v>
      </c>
      <c r="D59" s="5"/>
      <c r="E59" s="5"/>
      <c r="F59" s="5"/>
      <c r="G59" s="5"/>
    </row>
    <row r="60" spans="1:7" x14ac:dyDescent="0.3">
      <c r="A60" s="14"/>
      <c r="B60" s="14"/>
      <c r="C60" s="14"/>
      <c r="D60" s="14"/>
      <c r="E60" s="14"/>
      <c r="F60" s="14"/>
      <c r="G60" s="14"/>
    </row>
    <row r="61" spans="1:7" x14ac:dyDescent="0.3">
      <c r="D61" s="137"/>
      <c r="E61" s="137"/>
      <c r="F61" s="137"/>
      <c r="G61" s="137"/>
    </row>
    <row r="62" spans="1:7" x14ac:dyDescent="0.3">
      <c r="D62" s="138"/>
      <c r="E62" s="138"/>
      <c r="F62" s="138"/>
      <c r="G62" s="138"/>
    </row>
    <row r="63" spans="1:7" x14ac:dyDescent="0.3">
      <c r="D63" s="138"/>
      <c r="E63" s="138"/>
      <c r="F63" s="138"/>
      <c r="G63" s="138"/>
    </row>
    <row r="64" spans="1:7" x14ac:dyDescent="0.3">
      <c r="D64" s="138"/>
      <c r="E64" s="138"/>
      <c r="F64" s="138"/>
      <c r="G64" s="138"/>
    </row>
    <row r="66" spans="4:7" x14ac:dyDescent="0.3">
      <c r="D66" s="5"/>
      <c r="E66" s="5"/>
      <c r="F66" s="5"/>
      <c r="G66" s="5"/>
    </row>
    <row r="67" spans="4:7" x14ac:dyDescent="0.3">
      <c r="D67" s="5"/>
      <c r="E67" s="5"/>
      <c r="F67" s="5"/>
      <c r="G67" s="5"/>
    </row>
  </sheetData>
  <conditionalFormatting sqref="A5:C9 A11:G43">
    <cfRule type="expression" dxfId="298" priority="152">
      <formula>$B5="F84624"</formula>
    </cfRule>
  </conditionalFormatting>
  <conditionalFormatting sqref="E50:G57">
    <cfRule type="expression" dxfId="297" priority="143">
      <formula>LEFT($B50,4)="CHIP"</formula>
    </cfRule>
    <cfRule type="expression" dxfId="296" priority="144">
      <formula>NOT(LEN($B50)=6)</formula>
    </cfRule>
    <cfRule type="expression" dxfId="295" priority="145">
      <formula>#REF!=0</formula>
    </cfRule>
  </conditionalFormatting>
  <conditionalFormatting sqref="D5:D10">
    <cfRule type="expression" dxfId="294" priority="122">
      <formula>$B5="F84624"</formula>
    </cfRule>
  </conditionalFormatting>
  <conditionalFormatting sqref="A47:C57 D49 A44:D46">
    <cfRule type="expression" dxfId="293" priority="117">
      <formula>$B44="F84624"</formula>
    </cfRule>
    <cfRule type="expression" dxfId="292" priority="118">
      <formula>$B44="F84043"</formula>
    </cfRule>
    <cfRule type="expression" dxfId="291" priority="119">
      <formula>LEFT($B44,4)="CHIP"</formula>
    </cfRule>
    <cfRule type="expression" dxfId="290" priority="120">
      <formula>NOT(LEN($B44)=6)</formula>
    </cfRule>
    <cfRule type="expression" dxfId="289" priority="121">
      <formula>#REF!=0</formula>
    </cfRule>
  </conditionalFormatting>
  <conditionalFormatting sqref="D50:D57">
    <cfRule type="expression" dxfId="288" priority="114">
      <formula>LEFT($B50,4)="CHIP"</formula>
    </cfRule>
    <cfRule type="expression" dxfId="287" priority="115">
      <formula>NOT(LEN($B50)=6)</formula>
    </cfRule>
    <cfRule type="expression" dxfId="286" priority="116">
      <formula>#REF!=0</formula>
    </cfRule>
  </conditionalFormatting>
  <conditionalFormatting sqref="D47:D48">
    <cfRule type="expression" dxfId="285" priority="109">
      <formula>$B47="F84624"</formula>
    </cfRule>
    <cfRule type="expression" dxfId="284" priority="110">
      <formula>$B47="F84043"</formula>
    </cfRule>
    <cfRule type="expression" dxfId="283" priority="111">
      <formula>LEFT($B47,4)="CHIP"</formula>
    </cfRule>
    <cfRule type="expression" dxfId="282" priority="112">
      <formula>NOT(LEN($B47)=6)</formula>
    </cfRule>
    <cfRule type="expression" dxfId="281" priority="113">
      <formula>#REF!=0</formula>
    </cfRule>
  </conditionalFormatting>
  <conditionalFormatting sqref="E5:E10">
    <cfRule type="expression" dxfId="280" priority="42">
      <formula>$B5="F84624"</formula>
    </cfRule>
  </conditionalFormatting>
  <conditionalFormatting sqref="E49 E44:E46">
    <cfRule type="expression" dxfId="279" priority="37">
      <formula>$B44="F84624"</formula>
    </cfRule>
    <cfRule type="expression" dxfId="278" priority="38">
      <formula>$B44="F84043"</formula>
    </cfRule>
    <cfRule type="expression" dxfId="277" priority="39">
      <formula>LEFT($B44,4)="CHIP"</formula>
    </cfRule>
    <cfRule type="expression" dxfId="276" priority="40">
      <formula>NOT(LEN($B44)=6)</formula>
    </cfRule>
    <cfRule type="expression" dxfId="275" priority="41">
      <formula>#REF!=0</formula>
    </cfRule>
  </conditionalFormatting>
  <conditionalFormatting sqref="E47:E48">
    <cfRule type="expression" dxfId="274" priority="32">
      <formula>$B47="F84624"</formula>
    </cfRule>
    <cfRule type="expression" dxfId="273" priority="33">
      <formula>$B47="F84043"</formula>
    </cfRule>
    <cfRule type="expression" dxfId="272" priority="34">
      <formula>LEFT($B47,4)="CHIP"</formula>
    </cfRule>
    <cfRule type="expression" dxfId="271" priority="35">
      <formula>NOT(LEN($B47)=6)</formula>
    </cfRule>
    <cfRule type="expression" dxfId="270" priority="36">
      <formula>#REF!=0</formula>
    </cfRule>
  </conditionalFormatting>
  <conditionalFormatting sqref="F5:F10">
    <cfRule type="expression" dxfId="269" priority="31">
      <formula>$B5="F84624"</formula>
    </cfRule>
  </conditionalFormatting>
  <conditionalFormatting sqref="F49 F44:F46">
    <cfRule type="expression" dxfId="268" priority="26">
      <formula>$B44="F84624"</formula>
    </cfRule>
    <cfRule type="expression" dxfId="267" priority="27">
      <formula>$B44="F84043"</formula>
    </cfRule>
    <cfRule type="expression" dxfId="266" priority="28">
      <formula>LEFT($B44,4)="CHIP"</formula>
    </cfRule>
    <cfRule type="expression" dxfId="265" priority="29">
      <formula>NOT(LEN($B44)=6)</formula>
    </cfRule>
    <cfRule type="expression" dxfId="264" priority="30">
      <formula>#REF!=0</formula>
    </cfRule>
  </conditionalFormatting>
  <conditionalFormatting sqref="F47:F48">
    <cfRule type="expression" dxfId="263" priority="21">
      <formula>$B47="F84624"</formula>
    </cfRule>
    <cfRule type="expression" dxfId="262" priority="22">
      <formula>$B47="F84043"</formula>
    </cfRule>
    <cfRule type="expression" dxfId="261" priority="23">
      <formula>LEFT($B47,4)="CHIP"</formula>
    </cfRule>
    <cfRule type="expression" dxfId="260" priority="24">
      <formula>NOT(LEN($B47)=6)</formula>
    </cfRule>
    <cfRule type="expression" dxfId="259" priority="25">
      <formula>#REF!=0</formula>
    </cfRule>
  </conditionalFormatting>
  <conditionalFormatting sqref="G5:G10">
    <cfRule type="expression" dxfId="258" priority="20">
      <formula>$B5="F84624"</formula>
    </cfRule>
  </conditionalFormatting>
  <conditionalFormatting sqref="G49 G44:G46">
    <cfRule type="expression" dxfId="257" priority="15">
      <formula>$B44="F84624"</formula>
    </cfRule>
    <cfRule type="expression" dxfId="256" priority="16">
      <formula>$B44="F84043"</formula>
    </cfRule>
    <cfRule type="expression" dxfId="255" priority="17">
      <formula>LEFT($B44,4)="CHIP"</formula>
    </cfRule>
    <cfRule type="expression" dxfId="254" priority="18">
      <formula>NOT(LEN($B44)=6)</formula>
    </cfRule>
    <cfRule type="expression" dxfId="253" priority="19">
      <formula>#REF!=0</formula>
    </cfRule>
  </conditionalFormatting>
  <conditionalFormatting sqref="G47:G48">
    <cfRule type="expression" dxfId="252" priority="10">
      <formula>$B47="F84624"</formula>
    </cfRule>
    <cfRule type="expression" dxfId="251" priority="11">
      <formula>$B47="F84043"</formula>
    </cfRule>
    <cfRule type="expression" dxfId="250" priority="12">
      <formula>LEFT($B47,4)="CHIP"</formula>
    </cfRule>
    <cfRule type="expression" dxfId="249" priority="13">
      <formula>NOT(LEN($B47)=6)</formula>
    </cfRule>
    <cfRule type="expression" dxfId="248" priority="14">
      <formula>#REF!=0</formula>
    </cfRule>
  </conditionalFormatting>
  <conditionalFormatting sqref="A10:C10">
    <cfRule type="expression" dxfId="247" priority="1">
      <formula>$B10="F84624"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6">
    <tabColor theme="7" tint="0.39997558519241921"/>
  </sheetPr>
  <dimension ref="A1:J68"/>
  <sheetViews>
    <sheetView showGridLines="0" zoomScale="80" zoomScaleNormal="80" zoomScaleSheetLayoutView="50" workbookViewId="0">
      <pane xSplit="3" ySplit="4" topLeftCell="D14" activePane="bottomRight" state="frozen"/>
      <selection pane="topRight" activeCell="F2" sqref="F2:F5"/>
      <selection pane="bottomLeft" activeCell="F2" sqref="F2:F5"/>
      <selection pane="bottomRight" activeCell="E44" sqref="E44"/>
    </sheetView>
  </sheetViews>
  <sheetFormatPr defaultColWidth="0" defaultRowHeight="13.8" x14ac:dyDescent="0.3"/>
  <cols>
    <col min="1" max="1" width="38.88671875" style="5" customWidth="1"/>
    <col min="2" max="2" width="9.33203125" style="5" customWidth="1"/>
    <col min="3" max="3" width="9.109375" style="5" customWidth="1"/>
    <col min="4" max="7" width="17.33203125" style="1" customWidth="1"/>
    <col min="8" max="8" width="9.109375" style="1" customWidth="1"/>
    <col min="9" max="10" width="0" style="1" hidden="1" customWidth="1"/>
    <col min="11" max="16384" width="9.109375" style="1" hidden="1"/>
  </cols>
  <sheetData>
    <row r="1" spans="1:7" x14ac:dyDescent="0.3"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4">
      <c r="A2" s="8" t="s">
        <v>165</v>
      </c>
      <c r="B2" s="153">
        <v>44013</v>
      </c>
      <c r="C2" s="9"/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6" x14ac:dyDescent="0.3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3">
      <c r="A4" s="2" t="s">
        <v>102</v>
      </c>
      <c r="B4" s="2" t="s">
        <v>103</v>
      </c>
      <c r="C4" s="2" t="s">
        <v>61</v>
      </c>
      <c r="D4" s="43" t="s">
        <v>166</v>
      </c>
      <c r="E4" s="43" t="s">
        <v>167</v>
      </c>
      <c r="F4" s="43" t="s">
        <v>168</v>
      </c>
      <c r="G4" s="43" t="s">
        <v>169</v>
      </c>
    </row>
    <row r="5" spans="1:7" s="3" customFormat="1" x14ac:dyDescent="0.3">
      <c r="A5" s="28" t="s">
        <v>108</v>
      </c>
      <c r="B5" s="28" t="s">
        <v>10</v>
      </c>
      <c r="C5" s="28" t="s">
        <v>35</v>
      </c>
      <c r="D5" s="44">
        <f>SUMIFS(Phleb_data[[#All],[GTT]],Phleb_data[[#All],[OrgID]],$B5,Phleb_data[[#All],[Rel_D]],D$2,Phleb_data[[#All],[Quarter]],D$1)</f>
        <v>0</v>
      </c>
      <c r="E5" s="44">
        <f>SUMIFS(Phleb_data[[#All],[GTT]],Phleb_data[[#All],[OrgID]],$B5,Phleb_data[[#All],[Rel_D]],E$2,Phleb_data[[#All],[Quarter]],E$1)</f>
        <v>0</v>
      </c>
      <c r="F5" s="44">
        <f>SUMIFS(Phleb_data[[#All],[GTT]],Phleb_data[[#All],[OrgID]],$B5,Phleb_data[[#All],[Rel_D]],F$2,Phleb_data[[#All],[Quarter]],F$1)</f>
        <v>0</v>
      </c>
      <c r="G5" s="44">
        <f>SUMIFS(Phleb_data[[#All],[GTT]],Phleb_data[[#All],[OrgID]],$B5,Phleb_data[[#All],[Rel_D]],G$2,Phleb_data[[#All],[Quarter]],G$1)</f>
        <v>0</v>
      </c>
    </row>
    <row r="6" spans="1:7" s="3" customFormat="1" x14ac:dyDescent="0.3">
      <c r="A6" s="28" t="s">
        <v>109</v>
      </c>
      <c r="B6" s="28" t="s">
        <v>12</v>
      </c>
      <c r="C6" s="28" t="s">
        <v>48</v>
      </c>
      <c r="D6" s="44">
        <f>SUMIFS(Phleb_data[[#All],[GTT]],Phleb_data[[#All],[OrgID]],$B6,Phleb_data[[#All],[Rel_D]],D$2,Phleb_data[[#All],[Quarter]],D$1)</f>
        <v>0</v>
      </c>
      <c r="E6" s="44">
        <f>SUMIFS(Phleb_data[[#All],[GTT]],Phleb_data[[#All],[OrgID]],$B6,Phleb_data[[#All],[Rel_D]],E$2,Phleb_data[[#All],[Quarter]],E$1)</f>
        <v>0</v>
      </c>
      <c r="F6" s="44">
        <f>SUMIFS(Phleb_data[[#All],[GTT]],Phleb_data[[#All],[OrgID]],$B6,Phleb_data[[#All],[Rel_D]],F$2,Phleb_data[[#All],[Quarter]],F$1)</f>
        <v>0</v>
      </c>
      <c r="G6" s="44">
        <f>SUMIFS(Phleb_data[[#All],[GTT]],Phleb_data[[#All],[OrgID]],$B6,Phleb_data[[#All],[Rel_D]],G$2,Phleb_data[[#All],[Quarter]],G$1)</f>
        <v>0</v>
      </c>
    </row>
    <row r="7" spans="1:7" s="3" customFormat="1" x14ac:dyDescent="0.3">
      <c r="A7" s="28" t="s">
        <v>110</v>
      </c>
      <c r="B7" s="28" t="s">
        <v>14</v>
      </c>
      <c r="C7" s="28" t="s">
        <v>42</v>
      </c>
      <c r="D7" s="44">
        <f>SUMIFS(Phleb_data[[#All],[GTT]],Phleb_data[[#All],[OrgID]],$B7,Phleb_data[[#All],[Rel_D]],D$2,Phleb_data[[#All],[Quarter]],D$1)</f>
        <v>0</v>
      </c>
      <c r="E7" s="44">
        <f>SUMIFS(Phleb_data[[#All],[GTT]],Phleb_data[[#All],[OrgID]],$B7,Phleb_data[[#All],[Rel_D]],E$2,Phleb_data[[#All],[Quarter]],E$1)</f>
        <v>0</v>
      </c>
      <c r="F7" s="44">
        <f>SUMIFS(Phleb_data[[#All],[GTT]],Phleb_data[[#All],[OrgID]],$B7,Phleb_data[[#All],[Rel_D]],F$2,Phleb_data[[#All],[Quarter]],F$1)</f>
        <v>0</v>
      </c>
      <c r="G7" s="44">
        <f>SUMIFS(Phleb_data[[#All],[GTT]],Phleb_data[[#All],[OrgID]],$B7,Phleb_data[[#All],[Rel_D]],G$2,Phleb_data[[#All],[Quarter]],G$1)</f>
        <v>0</v>
      </c>
    </row>
    <row r="8" spans="1:7" s="3" customFormat="1" x14ac:dyDescent="0.3">
      <c r="A8" s="28" t="s">
        <v>111</v>
      </c>
      <c r="B8" s="28" t="s">
        <v>16</v>
      </c>
      <c r="C8" s="28" t="s">
        <v>42</v>
      </c>
      <c r="D8" s="44">
        <f>SUMIFS(Phleb_data[[#All],[GTT]],Phleb_data[[#All],[OrgID]],$B8,Phleb_data[[#All],[Rel_D]],D$2,Phleb_data[[#All],[Quarter]],D$1)</f>
        <v>0</v>
      </c>
      <c r="E8" s="44">
        <f>SUMIFS(Phleb_data[[#All],[GTT]],Phleb_data[[#All],[OrgID]],$B8,Phleb_data[[#All],[Rel_D]],E$2,Phleb_data[[#All],[Quarter]],E$1)</f>
        <v>0</v>
      </c>
      <c r="F8" s="44">
        <f>SUMIFS(Phleb_data[[#All],[GTT]],Phleb_data[[#All],[OrgID]],$B8,Phleb_data[[#All],[Rel_D]],F$2,Phleb_data[[#All],[Quarter]],F$1)</f>
        <v>0</v>
      </c>
      <c r="G8" s="44">
        <f>SUMIFS(Phleb_data[[#All],[GTT]],Phleb_data[[#All],[OrgID]],$B8,Phleb_data[[#All],[Rel_D]],G$2,Phleb_data[[#All],[Quarter]],G$1)</f>
        <v>0</v>
      </c>
    </row>
    <row r="9" spans="1:7" s="3" customFormat="1" x14ac:dyDescent="0.3">
      <c r="A9" s="28" t="s">
        <v>112</v>
      </c>
      <c r="B9" s="28" t="s">
        <v>18</v>
      </c>
      <c r="C9" s="28" t="s">
        <v>56</v>
      </c>
      <c r="D9" s="44">
        <f>SUMIFS(Phleb_data[[#All],[GTT]],Phleb_data[[#All],[OrgID]],$B9,Phleb_data[[#All],[Rel_D]],D$2,Phleb_data[[#All],[Quarter]],D$1)</f>
        <v>0</v>
      </c>
      <c r="E9" s="44">
        <f>SUMIFS(Phleb_data[[#All],[GTT]],Phleb_data[[#All],[OrgID]],$B9,Phleb_data[[#All],[Rel_D]],E$2,Phleb_data[[#All],[Quarter]],E$1)</f>
        <v>0</v>
      </c>
      <c r="F9" s="44">
        <f>SUMIFS(Phleb_data[[#All],[GTT]],Phleb_data[[#All],[OrgID]],$B9,Phleb_data[[#All],[Rel_D]],F$2,Phleb_data[[#All],[Quarter]],F$1)</f>
        <v>0</v>
      </c>
      <c r="G9" s="44">
        <f>SUMIFS(Phleb_data[[#All],[GTT]],Phleb_data[[#All],[OrgID]],$B9,Phleb_data[[#All],[Rel_D]],G$2,Phleb_data[[#All],[Quarter]],G$1)</f>
        <v>0</v>
      </c>
    </row>
    <row r="10" spans="1:7" s="167" customFormat="1" x14ac:dyDescent="0.3">
      <c r="A10" s="28" t="s">
        <v>113</v>
      </c>
      <c r="B10" s="28" t="s">
        <v>20</v>
      </c>
      <c r="C10" s="28" t="s">
        <v>42</v>
      </c>
      <c r="D10" s="44">
        <f>SUMIFS(Phleb_data[[#All],[GTT]],Phleb_data[[#All],[OrgID]],$B10,Phleb_data[[#All],[Rel_D]],D$2,Phleb_data[[#All],[Quarter]],D$1)</f>
        <v>0</v>
      </c>
      <c r="E10" s="44">
        <f>SUMIFS(Phleb_data[[#All],[GTT]],Phleb_data[[#All],[OrgID]],$B10,Phleb_data[[#All],[Rel_D]],E$2,Phleb_data[[#All],[Quarter]],E$1)</f>
        <v>0</v>
      </c>
      <c r="F10" s="44">
        <f>SUMIFS(Phleb_data[[#All],[GTT]],Phleb_data[[#All],[OrgID]],$B10,Phleb_data[[#All],[Rel_D]],F$2,Phleb_data[[#All],[Quarter]],F$1)</f>
        <v>0</v>
      </c>
      <c r="G10" s="44">
        <f>SUMIFS(Phleb_data[[#All],[GTT]],Phleb_data[[#All],[OrgID]],$B10,Phleb_data[[#All],[Rel_D]],G$2,Phleb_data[[#All],[Quarter]],G$1)</f>
        <v>0</v>
      </c>
    </row>
    <row r="11" spans="1:7" s="3" customFormat="1" x14ac:dyDescent="0.3">
      <c r="A11" s="28" t="s">
        <v>114</v>
      </c>
      <c r="B11" s="28" t="s">
        <v>22</v>
      </c>
      <c r="C11" s="28" t="s">
        <v>35</v>
      </c>
      <c r="D11" s="44">
        <f>SUMIFS(Phleb_data[[#All],[GTT]],Phleb_data[[#All],[OrgID]],$B11,Phleb_data[[#All],[Rel_D]],D$2,Phleb_data[[#All],[Quarter]],D$1)</f>
        <v>0</v>
      </c>
      <c r="E11" s="44">
        <f>SUMIFS(Phleb_data[[#All],[GTT]],Phleb_data[[#All],[OrgID]],$B11,Phleb_data[[#All],[Rel_D]],E$2,Phleb_data[[#All],[Quarter]],E$1)</f>
        <v>0</v>
      </c>
      <c r="F11" s="44">
        <f>SUMIFS(Phleb_data[[#All],[GTT]],Phleb_data[[#All],[OrgID]],$B11,Phleb_data[[#All],[Rel_D]],F$2,Phleb_data[[#All],[Quarter]],F$1)</f>
        <v>0</v>
      </c>
      <c r="G11" s="44">
        <f>SUMIFS(Phleb_data[[#All],[GTT]],Phleb_data[[#All],[OrgID]],$B11,Phleb_data[[#All],[Rel_D]],G$2,Phleb_data[[#All],[Quarter]],G$1)</f>
        <v>0</v>
      </c>
    </row>
    <row r="12" spans="1:7" s="3" customFormat="1" x14ac:dyDescent="0.3">
      <c r="A12" s="28" t="s">
        <v>115</v>
      </c>
      <c r="B12" s="28" t="s">
        <v>19</v>
      </c>
      <c r="C12" s="28" t="s">
        <v>30</v>
      </c>
      <c r="D12" s="44">
        <f>SUMIFS(Phleb_data[[#All],[GTT]],Phleb_data[[#All],[OrgID]],$B12,Phleb_data[[#All],[Rel_D]],D$2,Phleb_data[[#All],[Quarter]],D$1)</f>
        <v>0</v>
      </c>
      <c r="E12" s="44">
        <f>SUMIFS(Phleb_data[[#All],[GTT]],Phleb_data[[#All],[OrgID]],$B12,Phleb_data[[#All],[Rel_D]],E$2,Phleb_data[[#All],[Quarter]],E$1)</f>
        <v>0</v>
      </c>
      <c r="F12" s="44">
        <f>SUMIFS(Phleb_data[[#All],[GTT]],Phleb_data[[#All],[OrgID]],$B12,Phleb_data[[#All],[Rel_D]],F$2,Phleb_data[[#All],[Quarter]],F$1)</f>
        <v>0</v>
      </c>
      <c r="G12" s="44">
        <f>SUMIFS(Phleb_data[[#All],[GTT]],Phleb_data[[#All],[OrgID]],$B12,Phleb_data[[#All],[Rel_D]],G$2,Phleb_data[[#All],[Quarter]],G$1)</f>
        <v>0</v>
      </c>
    </row>
    <row r="13" spans="1:7" s="3" customFormat="1" x14ac:dyDescent="0.3">
      <c r="A13" s="28" t="s">
        <v>116</v>
      </c>
      <c r="B13" s="28" t="s">
        <v>11</v>
      </c>
      <c r="C13" s="29" t="s">
        <v>17</v>
      </c>
      <c r="D13" s="44">
        <f>SUMIFS(Phleb_data[[#All],[GTT]],Phleb_data[[#All],[OrgID]],$B13,Phleb_data[[#All],[Rel_D]],D$2,Phleb_data[[#All],[Quarter]],D$1)</f>
        <v>0</v>
      </c>
      <c r="E13" s="44">
        <f>SUMIFS(Phleb_data[[#All],[GTT]],Phleb_data[[#All],[OrgID]],$B13,Phleb_data[[#All],[Rel_D]],E$2,Phleb_data[[#All],[Quarter]],E$1)</f>
        <v>0</v>
      </c>
      <c r="F13" s="44">
        <f>SUMIFS(Phleb_data[[#All],[GTT]],Phleb_data[[#All],[OrgID]],$B13,Phleb_data[[#All],[Rel_D]],F$2,Phleb_data[[#All],[Quarter]],F$1)</f>
        <v>0</v>
      </c>
      <c r="G13" s="44">
        <f>SUMIFS(Phleb_data[[#All],[GTT]],Phleb_data[[#All],[OrgID]],$B13,Phleb_data[[#All],[Rel_D]],G$2,Phleb_data[[#All],[Quarter]],G$1)</f>
        <v>0</v>
      </c>
    </row>
    <row r="14" spans="1:7" s="3" customFormat="1" x14ac:dyDescent="0.3">
      <c r="A14" s="28" t="s">
        <v>117</v>
      </c>
      <c r="B14" s="28" t="s">
        <v>26</v>
      </c>
      <c r="C14" s="28" t="s">
        <v>56</v>
      </c>
      <c r="D14" s="44">
        <f>SUMIFS(Phleb_data[[#All],[GTT]],Phleb_data[[#All],[OrgID]],$B14,Phleb_data[[#All],[Rel_D]],D$2,Phleb_data[[#All],[Quarter]],D$1)</f>
        <v>0</v>
      </c>
      <c r="E14" s="44">
        <f>SUMIFS(Phleb_data[[#All],[GTT]],Phleb_data[[#All],[OrgID]],$B14,Phleb_data[[#All],[Rel_D]],E$2,Phleb_data[[#All],[Quarter]],E$1)</f>
        <v>0</v>
      </c>
      <c r="F14" s="44">
        <f>SUMIFS(Phleb_data[[#All],[GTT]],Phleb_data[[#All],[OrgID]],$B14,Phleb_data[[#All],[Rel_D]],F$2,Phleb_data[[#All],[Quarter]],F$1)</f>
        <v>0</v>
      </c>
      <c r="G14" s="44">
        <f>SUMIFS(Phleb_data[[#All],[GTT]],Phleb_data[[#All],[OrgID]],$B14,Phleb_data[[#All],[Rel_D]],G$2,Phleb_data[[#All],[Quarter]],G$1)</f>
        <v>0</v>
      </c>
    </row>
    <row r="15" spans="1:7" s="3" customFormat="1" x14ac:dyDescent="0.3">
      <c r="A15" s="28" t="s">
        <v>118</v>
      </c>
      <c r="B15" s="28" t="s">
        <v>28</v>
      </c>
      <c r="C15" s="28" t="s">
        <v>60</v>
      </c>
      <c r="D15" s="44">
        <f>SUMIFS(Phleb_data[[#All],[GTT]],Phleb_data[[#All],[OrgID]],$B15,Phleb_data[[#All],[Rel_D]],D$2,Phleb_data[[#All],[Quarter]],D$1)</f>
        <v>0</v>
      </c>
      <c r="E15" s="44">
        <f>SUMIFS(Phleb_data[[#All],[GTT]],Phleb_data[[#All],[OrgID]],$B15,Phleb_data[[#All],[Rel_D]],E$2,Phleb_data[[#All],[Quarter]],E$1)</f>
        <v>0</v>
      </c>
      <c r="F15" s="44">
        <f>SUMIFS(Phleb_data[[#All],[GTT]],Phleb_data[[#All],[OrgID]],$B15,Phleb_data[[#All],[Rel_D]],F$2,Phleb_data[[#All],[Quarter]],F$1)</f>
        <v>0</v>
      </c>
      <c r="G15" s="44">
        <f>SUMIFS(Phleb_data[[#All],[GTT]],Phleb_data[[#All],[OrgID]],$B15,Phleb_data[[#All],[Rel_D]],G$2,Phleb_data[[#All],[Quarter]],G$1)</f>
        <v>0</v>
      </c>
    </row>
    <row r="16" spans="1:7" s="3" customFormat="1" x14ac:dyDescent="0.3">
      <c r="A16" s="28" t="s">
        <v>119</v>
      </c>
      <c r="B16" s="28" t="s">
        <v>21</v>
      </c>
      <c r="C16" s="28" t="s">
        <v>30</v>
      </c>
      <c r="D16" s="44">
        <f>SUMIFS(Phleb_data[[#All],[GTT]],Phleb_data[[#All],[OrgID]],$B16,Phleb_data[[#All],[Rel_D]],D$2,Phleb_data[[#All],[Quarter]],D$1)</f>
        <v>0</v>
      </c>
      <c r="E16" s="44">
        <f>SUMIFS(Phleb_data[[#All],[GTT]],Phleb_data[[#All],[OrgID]],$B16,Phleb_data[[#All],[Rel_D]],E$2,Phleb_data[[#All],[Quarter]],E$1)</f>
        <v>0</v>
      </c>
      <c r="F16" s="44">
        <f>SUMIFS(Phleb_data[[#All],[GTT]],Phleb_data[[#All],[OrgID]],$B16,Phleb_data[[#All],[Rel_D]],F$2,Phleb_data[[#All],[Quarter]],F$1)</f>
        <v>0</v>
      </c>
      <c r="G16" s="44">
        <f>SUMIFS(Phleb_data[[#All],[GTT]],Phleb_data[[#All],[OrgID]],$B16,Phleb_data[[#All],[Rel_D]],G$2,Phleb_data[[#All],[Quarter]],G$1)</f>
        <v>0</v>
      </c>
    </row>
    <row r="17" spans="1:7" s="3" customFormat="1" x14ac:dyDescent="0.3">
      <c r="A17" s="28" t="s">
        <v>120</v>
      </c>
      <c r="B17" s="28" t="s">
        <v>31</v>
      </c>
      <c r="C17" s="28" t="s">
        <v>54</v>
      </c>
      <c r="D17" s="44">
        <f>SUMIFS(Phleb_data[[#All],[GTT]],Phleb_data[[#All],[OrgID]],$B17,Phleb_data[[#All],[Rel_D]],D$2,Phleb_data[[#All],[Quarter]],D$1)</f>
        <v>0</v>
      </c>
      <c r="E17" s="44">
        <f>SUMIFS(Phleb_data[[#All],[GTT]],Phleb_data[[#All],[OrgID]],$B17,Phleb_data[[#All],[Rel_D]],E$2,Phleb_data[[#All],[Quarter]],E$1)</f>
        <v>0</v>
      </c>
      <c r="F17" s="44">
        <f>SUMIFS(Phleb_data[[#All],[GTT]],Phleb_data[[#All],[OrgID]],$B17,Phleb_data[[#All],[Rel_D]],F$2,Phleb_data[[#All],[Quarter]],F$1)</f>
        <v>0</v>
      </c>
      <c r="G17" s="44">
        <f>SUMIFS(Phleb_data[[#All],[GTT]],Phleb_data[[#All],[OrgID]],$B17,Phleb_data[[#All],[Rel_D]],G$2,Phleb_data[[#All],[Quarter]],G$1)</f>
        <v>0</v>
      </c>
    </row>
    <row r="18" spans="1:7" s="3" customFormat="1" x14ac:dyDescent="0.3">
      <c r="A18" s="28" t="s">
        <v>121</v>
      </c>
      <c r="B18" s="28" t="s">
        <v>23</v>
      </c>
      <c r="C18" s="28" t="s">
        <v>30</v>
      </c>
      <c r="D18" s="44">
        <f>SUMIFS(Phleb_data[[#All],[GTT]],Phleb_data[[#All],[OrgID]],$B18,Phleb_data[[#All],[Rel_D]],D$2,Phleb_data[[#All],[Quarter]],D$1)</f>
        <v>0</v>
      </c>
      <c r="E18" s="44">
        <f>SUMIFS(Phleb_data[[#All],[GTT]],Phleb_data[[#All],[OrgID]],$B18,Phleb_data[[#All],[Rel_D]],E$2,Phleb_data[[#All],[Quarter]],E$1)</f>
        <v>0</v>
      </c>
      <c r="F18" s="44">
        <f>SUMIFS(Phleb_data[[#All],[GTT]],Phleb_data[[#All],[OrgID]],$B18,Phleb_data[[#All],[Rel_D]],F$2,Phleb_data[[#All],[Quarter]],F$1)</f>
        <v>0</v>
      </c>
      <c r="G18" s="44">
        <f>SUMIFS(Phleb_data[[#All],[GTT]],Phleb_data[[#All],[OrgID]],$B18,Phleb_data[[#All],[Rel_D]],G$2,Phleb_data[[#All],[Quarter]],G$1)</f>
        <v>0</v>
      </c>
    </row>
    <row r="19" spans="1:7" s="3" customFormat="1" x14ac:dyDescent="0.3">
      <c r="A19" s="28" t="s">
        <v>122</v>
      </c>
      <c r="B19" s="28" t="s">
        <v>32</v>
      </c>
      <c r="C19" s="28" t="s">
        <v>54</v>
      </c>
      <c r="D19" s="44">
        <f>SUMIFS(Phleb_data[[#All],[GTT]],Phleb_data[[#All],[OrgID]],$B19,Phleb_data[[#All],[Rel_D]],D$2,Phleb_data[[#All],[Quarter]],D$1)</f>
        <v>0</v>
      </c>
      <c r="E19" s="44">
        <f>SUMIFS(Phleb_data[[#All],[GTT]],Phleb_data[[#All],[OrgID]],$B19,Phleb_data[[#All],[Rel_D]],E$2,Phleb_data[[#All],[Quarter]],E$1)</f>
        <v>0</v>
      </c>
      <c r="F19" s="44">
        <f>SUMIFS(Phleb_data[[#All],[GTT]],Phleb_data[[#All],[OrgID]],$B19,Phleb_data[[#All],[Rel_D]],F$2,Phleb_data[[#All],[Quarter]],F$1)</f>
        <v>0</v>
      </c>
      <c r="G19" s="44">
        <f>SUMIFS(Phleb_data[[#All],[GTT]],Phleb_data[[#All],[OrgID]],$B19,Phleb_data[[#All],[Rel_D]],G$2,Phleb_data[[#All],[Quarter]],G$1)</f>
        <v>0</v>
      </c>
    </row>
    <row r="20" spans="1:7" s="3" customFormat="1" x14ac:dyDescent="0.3">
      <c r="A20" s="28" t="s">
        <v>123</v>
      </c>
      <c r="B20" s="28" t="s">
        <v>24</v>
      </c>
      <c r="C20" s="28" t="s">
        <v>30</v>
      </c>
      <c r="D20" s="44">
        <f>SUMIFS(Phleb_data[[#All],[GTT]],Phleb_data[[#All],[OrgID]],$B20,Phleb_data[[#All],[Rel_D]],D$2,Phleb_data[[#All],[Quarter]],D$1)</f>
        <v>0</v>
      </c>
      <c r="E20" s="44">
        <f>SUMIFS(Phleb_data[[#All],[GTT]],Phleb_data[[#All],[OrgID]],$B20,Phleb_data[[#All],[Rel_D]],E$2,Phleb_data[[#All],[Quarter]],E$1)</f>
        <v>0</v>
      </c>
      <c r="F20" s="44">
        <f>SUMIFS(Phleb_data[[#All],[GTT]],Phleb_data[[#All],[OrgID]],$B20,Phleb_data[[#All],[Rel_D]],F$2,Phleb_data[[#All],[Quarter]],F$1)</f>
        <v>0</v>
      </c>
      <c r="G20" s="44">
        <f>SUMIFS(Phleb_data[[#All],[GTT]],Phleb_data[[#All],[OrgID]],$B20,Phleb_data[[#All],[Rel_D]],G$2,Phleb_data[[#All],[Quarter]],G$1)</f>
        <v>0</v>
      </c>
    </row>
    <row r="21" spans="1:7" s="3" customFormat="1" x14ac:dyDescent="0.3">
      <c r="A21" s="28" t="s">
        <v>124</v>
      </c>
      <c r="B21" s="28" t="s">
        <v>33</v>
      </c>
      <c r="C21" s="28" t="s">
        <v>35</v>
      </c>
      <c r="D21" s="44">
        <f>SUMIFS(Phleb_data[[#All],[GTT]],Phleb_data[[#All],[OrgID]],$B21,Phleb_data[[#All],[Rel_D]],D$2,Phleb_data[[#All],[Quarter]],D$1)</f>
        <v>0</v>
      </c>
      <c r="E21" s="44">
        <f>SUMIFS(Phleb_data[[#All],[GTT]],Phleb_data[[#All],[OrgID]],$B21,Phleb_data[[#All],[Rel_D]],E$2,Phleb_data[[#All],[Quarter]],E$1)</f>
        <v>0</v>
      </c>
      <c r="F21" s="44">
        <f>SUMIFS(Phleb_data[[#All],[GTT]],Phleb_data[[#All],[OrgID]],$B21,Phleb_data[[#All],[Rel_D]],F$2,Phleb_data[[#All],[Quarter]],F$1)</f>
        <v>0</v>
      </c>
      <c r="G21" s="44">
        <f>SUMIFS(Phleb_data[[#All],[GTT]],Phleb_data[[#All],[OrgID]],$B21,Phleb_data[[#All],[Rel_D]],G$2,Phleb_data[[#All],[Quarter]],G$1)</f>
        <v>0</v>
      </c>
    </row>
    <row r="22" spans="1:7" s="3" customFormat="1" x14ac:dyDescent="0.3">
      <c r="A22" s="28" t="s">
        <v>125</v>
      </c>
      <c r="B22" s="28" t="s">
        <v>36</v>
      </c>
      <c r="C22" s="28" t="s">
        <v>60</v>
      </c>
      <c r="D22" s="44">
        <f>SUMIFS(Phleb_data[[#All],[GTT]],Phleb_data[[#All],[OrgID]],$B22,Phleb_data[[#All],[Rel_D]],D$2,Phleb_data[[#All],[Quarter]],D$1)</f>
        <v>0</v>
      </c>
      <c r="E22" s="44">
        <f>SUMIFS(Phleb_data[[#All],[GTT]],Phleb_data[[#All],[OrgID]],$B22,Phleb_data[[#All],[Rel_D]],E$2,Phleb_data[[#All],[Quarter]],E$1)</f>
        <v>0</v>
      </c>
      <c r="F22" s="44">
        <f>SUMIFS(Phleb_data[[#All],[GTT]],Phleb_data[[#All],[OrgID]],$B22,Phleb_data[[#All],[Rel_D]],F$2,Phleb_data[[#All],[Quarter]],F$1)</f>
        <v>0</v>
      </c>
      <c r="G22" s="44">
        <f>SUMIFS(Phleb_data[[#All],[GTT]],Phleb_data[[#All],[OrgID]],$B22,Phleb_data[[#All],[Rel_D]],G$2,Phleb_data[[#All],[Quarter]],G$1)</f>
        <v>0</v>
      </c>
    </row>
    <row r="23" spans="1:7" s="3" customFormat="1" x14ac:dyDescent="0.3">
      <c r="A23" s="28" t="s">
        <v>126</v>
      </c>
      <c r="B23" s="28" t="s">
        <v>37</v>
      </c>
      <c r="C23" s="28" t="s">
        <v>48</v>
      </c>
      <c r="D23" s="44">
        <f>SUMIFS(Phleb_data[[#All],[GTT]],Phleb_data[[#All],[OrgID]],$B23,Phleb_data[[#All],[Rel_D]],D$2,Phleb_data[[#All],[Quarter]],D$1)</f>
        <v>0</v>
      </c>
      <c r="E23" s="44">
        <f>SUMIFS(Phleb_data[[#All],[GTT]],Phleb_data[[#All],[OrgID]],$B23,Phleb_data[[#All],[Rel_D]],E$2,Phleb_data[[#All],[Quarter]],E$1)</f>
        <v>0</v>
      </c>
      <c r="F23" s="44">
        <f>SUMIFS(Phleb_data[[#All],[GTT]],Phleb_data[[#All],[OrgID]],$B23,Phleb_data[[#All],[Rel_D]],F$2,Phleb_data[[#All],[Quarter]],F$1)</f>
        <v>0</v>
      </c>
      <c r="G23" s="44">
        <f>SUMIFS(Phleb_data[[#All],[GTT]],Phleb_data[[#All],[OrgID]],$B23,Phleb_data[[#All],[Rel_D]],G$2,Phleb_data[[#All],[Quarter]],G$1)</f>
        <v>0</v>
      </c>
    </row>
    <row r="24" spans="1:7" s="3" customFormat="1" x14ac:dyDescent="0.3">
      <c r="A24" s="28" t="s">
        <v>127</v>
      </c>
      <c r="B24" s="28" t="s">
        <v>38</v>
      </c>
      <c r="C24" s="28" t="s">
        <v>54</v>
      </c>
      <c r="D24" s="44">
        <f>SUMIFS(Phleb_data[[#All],[GTT]],Phleb_data[[#All],[OrgID]],$B24,Phleb_data[[#All],[Rel_D]],D$2,Phleb_data[[#All],[Quarter]],D$1)</f>
        <v>0</v>
      </c>
      <c r="E24" s="44">
        <f>SUMIFS(Phleb_data[[#All],[GTT]],Phleb_data[[#All],[OrgID]],$B24,Phleb_data[[#All],[Rel_D]],E$2,Phleb_data[[#All],[Quarter]],E$1)</f>
        <v>0</v>
      </c>
      <c r="F24" s="44">
        <f>SUMIFS(Phleb_data[[#All],[GTT]],Phleb_data[[#All],[OrgID]],$B24,Phleb_data[[#All],[Rel_D]],F$2,Phleb_data[[#All],[Quarter]],F$1)</f>
        <v>0</v>
      </c>
      <c r="G24" s="44">
        <f>SUMIFS(Phleb_data[[#All],[GTT]],Phleb_data[[#All],[OrgID]],$B24,Phleb_data[[#All],[Rel_D]],G$2,Phleb_data[[#All],[Quarter]],G$1)</f>
        <v>0</v>
      </c>
    </row>
    <row r="25" spans="1:7" s="3" customFormat="1" x14ac:dyDescent="0.3">
      <c r="A25" s="28" t="s">
        <v>128</v>
      </c>
      <c r="B25" s="28" t="s">
        <v>39</v>
      </c>
      <c r="C25" s="28" t="s">
        <v>60</v>
      </c>
      <c r="D25" s="44">
        <f>SUMIFS(Phleb_data[[#All],[GTT]],Phleb_data[[#All],[OrgID]],$B25,Phleb_data[[#All],[Rel_D]],D$2,Phleb_data[[#All],[Quarter]],D$1)</f>
        <v>0</v>
      </c>
      <c r="E25" s="44">
        <f>SUMIFS(Phleb_data[[#All],[GTT]],Phleb_data[[#All],[OrgID]],$B25,Phleb_data[[#All],[Rel_D]],E$2,Phleb_data[[#All],[Quarter]],E$1)</f>
        <v>0</v>
      </c>
      <c r="F25" s="44">
        <f>SUMIFS(Phleb_data[[#All],[GTT]],Phleb_data[[#All],[OrgID]],$B25,Phleb_data[[#All],[Rel_D]],F$2,Phleb_data[[#All],[Quarter]],F$1)</f>
        <v>0</v>
      </c>
      <c r="G25" s="44">
        <f>SUMIFS(Phleb_data[[#All],[GTT]],Phleb_data[[#All],[OrgID]],$B25,Phleb_data[[#All],[Rel_D]],G$2,Phleb_data[[#All],[Quarter]],G$1)</f>
        <v>0</v>
      </c>
    </row>
    <row r="26" spans="1:7" s="3" customFormat="1" x14ac:dyDescent="0.3">
      <c r="A26" s="28" t="s">
        <v>129</v>
      </c>
      <c r="B26" s="28" t="s">
        <v>41</v>
      </c>
      <c r="C26" s="28" t="s">
        <v>48</v>
      </c>
      <c r="D26" s="44">
        <f>SUMIFS(Phleb_data[[#All],[GTT]],Phleb_data[[#All],[OrgID]],$B26,Phleb_data[[#All],[Rel_D]],D$2,Phleb_data[[#All],[Quarter]],D$1)</f>
        <v>0</v>
      </c>
      <c r="E26" s="44">
        <f>SUMIFS(Phleb_data[[#All],[GTT]],Phleb_data[[#All],[OrgID]],$B26,Phleb_data[[#All],[Rel_D]],E$2,Phleb_data[[#All],[Quarter]],E$1)</f>
        <v>0</v>
      </c>
      <c r="F26" s="44">
        <f>SUMIFS(Phleb_data[[#All],[GTT]],Phleb_data[[#All],[OrgID]],$B26,Phleb_data[[#All],[Rel_D]],F$2,Phleb_data[[#All],[Quarter]],F$1)</f>
        <v>0</v>
      </c>
      <c r="G26" s="44">
        <f>SUMIFS(Phleb_data[[#All],[GTT]],Phleb_data[[#All],[OrgID]],$B26,Phleb_data[[#All],[Rel_D]],G$2,Phleb_data[[#All],[Quarter]],G$1)</f>
        <v>0</v>
      </c>
    </row>
    <row r="27" spans="1:7" s="3" customFormat="1" x14ac:dyDescent="0.3">
      <c r="A27" s="28" t="s">
        <v>130</v>
      </c>
      <c r="B27" s="28" t="s">
        <v>43</v>
      </c>
      <c r="C27" s="28" t="s">
        <v>56</v>
      </c>
      <c r="D27" s="44">
        <f>SUMIFS(Phleb_data[[#All],[GTT]],Phleb_data[[#All],[OrgID]],$B27,Phleb_data[[#All],[Rel_D]],D$2,Phleb_data[[#All],[Quarter]],D$1)</f>
        <v>0</v>
      </c>
      <c r="E27" s="44">
        <f>SUMIFS(Phleb_data[[#All],[GTT]],Phleb_data[[#All],[OrgID]],$B27,Phleb_data[[#All],[Rel_D]],E$2,Phleb_data[[#All],[Quarter]],E$1)</f>
        <v>0</v>
      </c>
      <c r="F27" s="44">
        <f>SUMIFS(Phleb_data[[#All],[GTT]],Phleb_data[[#All],[OrgID]],$B27,Phleb_data[[#All],[Rel_D]],F$2,Phleb_data[[#All],[Quarter]],F$1)</f>
        <v>0</v>
      </c>
      <c r="G27" s="44">
        <f>SUMIFS(Phleb_data[[#All],[GTT]],Phleb_data[[#All],[OrgID]],$B27,Phleb_data[[#All],[Rel_D]],G$2,Phleb_data[[#All],[Quarter]],G$1)</f>
        <v>0</v>
      </c>
    </row>
    <row r="28" spans="1:7" s="3" customFormat="1" x14ac:dyDescent="0.3">
      <c r="A28" s="28" t="s">
        <v>131</v>
      </c>
      <c r="B28" s="28" t="s">
        <v>44</v>
      </c>
      <c r="C28" s="28" t="s">
        <v>48</v>
      </c>
      <c r="D28" s="44">
        <f>SUMIFS(Phleb_data[[#All],[GTT]],Phleb_data[[#All],[OrgID]],$B28,Phleb_data[[#All],[Rel_D]],D$2,Phleb_data[[#All],[Quarter]],D$1)</f>
        <v>0</v>
      </c>
      <c r="E28" s="44">
        <f>SUMIFS(Phleb_data[[#All],[GTT]],Phleb_data[[#All],[OrgID]],$B28,Phleb_data[[#All],[Rel_D]],E$2,Phleb_data[[#All],[Quarter]],E$1)</f>
        <v>0</v>
      </c>
      <c r="F28" s="44">
        <f>SUMIFS(Phleb_data[[#All],[GTT]],Phleb_data[[#All],[OrgID]],$B28,Phleb_data[[#All],[Rel_D]],F$2,Phleb_data[[#All],[Quarter]],F$1)</f>
        <v>0</v>
      </c>
      <c r="G28" s="44">
        <f>SUMIFS(Phleb_data[[#All],[GTT]],Phleb_data[[#All],[OrgID]],$B28,Phleb_data[[#All],[Rel_D]],G$2,Phleb_data[[#All],[Quarter]],G$1)</f>
        <v>0</v>
      </c>
    </row>
    <row r="29" spans="1:7" s="3" customFormat="1" x14ac:dyDescent="0.3">
      <c r="A29" s="28" t="s">
        <v>132</v>
      </c>
      <c r="B29" s="28" t="s">
        <v>45</v>
      </c>
      <c r="C29" s="28" t="s">
        <v>60</v>
      </c>
      <c r="D29" s="44">
        <f>SUMIFS(Phleb_data[[#All],[GTT]],Phleb_data[[#All],[OrgID]],$B29,Phleb_data[[#All],[Rel_D]],D$2,Phleb_data[[#All],[Quarter]],D$1)</f>
        <v>0</v>
      </c>
      <c r="E29" s="44">
        <f>SUMIFS(Phleb_data[[#All],[GTT]],Phleb_data[[#All],[OrgID]],$B29,Phleb_data[[#All],[Rel_D]],E$2,Phleb_data[[#All],[Quarter]],E$1)</f>
        <v>0</v>
      </c>
      <c r="F29" s="44">
        <f>SUMIFS(Phleb_data[[#All],[GTT]],Phleb_data[[#All],[OrgID]],$B29,Phleb_data[[#All],[Rel_D]],F$2,Phleb_data[[#All],[Quarter]],F$1)</f>
        <v>0</v>
      </c>
      <c r="G29" s="44">
        <f>SUMIFS(Phleb_data[[#All],[GTT]],Phleb_data[[#All],[OrgID]],$B29,Phleb_data[[#All],[Rel_D]],G$2,Phleb_data[[#All],[Quarter]],G$1)</f>
        <v>0</v>
      </c>
    </row>
    <row r="30" spans="1:7" s="3" customFormat="1" x14ac:dyDescent="0.3">
      <c r="A30" s="28" t="s">
        <v>133</v>
      </c>
      <c r="B30" s="28" t="s">
        <v>25</v>
      </c>
      <c r="C30" s="28" t="s">
        <v>30</v>
      </c>
      <c r="D30" s="44">
        <f>SUMIFS(Phleb_data[[#All],[GTT]],Phleb_data[[#All],[OrgID]],$B30,Phleb_data[[#All],[Rel_D]],D$2,Phleb_data[[#All],[Quarter]],D$1)</f>
        <v>0</v>
      </c>
      <c r="E30" s="44">
        <f>SUMIFS(Phleb_data[[#All],[GTT]],Phleb_data[[#All],[OrgID]],$B30,Phleb_data[[#All],[Rel_D]],E$2,Phleb_data[[#All],[Quarter]],E$1)</f>
        <v>0</v>
      </c>
      <c r="F30" s="44">
        <f>SUMIFS(Phleb_data[[#All],[GTT]],Phleb_data[[#All],[OrgID]],$B30,Phleb_data[[#All],[Rel_D]],F$2,Phleb_data[[#All],[Quarter]],F$1)</f>
        <v>0</v>
      </c>
      <c r="G30" s="44">
        <f>SUMIFS(Phleb_data[[#All],[GTT]],Phleb_data[[#All],[OrgID]],$B30,Phleb_data[[#All],[Rel_D]],G$2,Phleb_data[[#All],[Quarter]],G$1)</f>
        <v>0</v>
      </c>
    </row>
    <row r="31" spans="1:7" s="3" customFormat="1" x14ac:dyDescent="0.3">
      <c r="A31" s="28" t="s">
        <v>134</v>
      </c>
      <c r="B31" s="28" t="s">
        <v>46</v>
      </c>
      <c r="C31" s="28" t="s">
        <v>56</v>
      </c>
      <c r="D31" s="44">
        <f>SUMIFS(Phleb_data[[#All],[GTT]],Phleb_data[[#All],[OrgID]],$B31,Phleb_data[[#All],[Rel_D]],D$2,Phleb_data[[#All],[Quarter]],D$1)</f>
        <v>0</v>
      </c>
      <c r="E31" s="44">
        <f>SUMIFS(Phleb_data[[#All],[GTT]],Phleb_data[[#All],[OrgID]],$B31,Phleb_data[[#All],[Rel_D]],E$2,Phleb_data[[#All],[Quarter]],E$1)</f>
        <v>0</v>
      </c>
      <c r="F31" s="44">
        <f>SUMIFS(Phleb_data[[#All],[GTT]],Phleb_data[[#All],[OrgID]],$B31,Phleb_data[[#All],[Rel_D]],F$2,Phleb_data[[#All],[Quarter]],F$1)</f>
        <v>0</v>
      </c>
      <c r="G31" s="44">
        <f>SUMIFS(Phleb_data[[#All],[GTT]],Phleb_data[[#All],[OrgID]],$B31,Phleb_data[[#All],[Rel_D]],G$2,Phleb_data[[#All],[Quarter]],G$1)</f>
        <v>0</v>
      </c>
    </row>
    <row r="32" spans="1:7" s="3" customFormat="1" x14ac:dyDescent="0.3">
      <c r="A32" s="28" t="s">
        <v>135</v>
      </c>
      <c r="B32" s="28" t="s">
        <v>47</v>
      </c>
      <c r="C32" s="28" t="s">
        <v>56</v>
      </c>
      <c r="D32" s="44">
        <f>SUMIFS(Phleb_data[[#All],[GTT]],Phleb_data[[#All],[OrgID]],$B32,Phleb_data[[#All],[Rel_D]],D$2,Phleb_data[[#All],[Quarter]],D$1)</f>
        <v>0</v>
      </c>
      <c r="E32" s="44">
        <f>SUMIFS(Phleb_data[[#All],[GTT]],Phleb_data[[#All],[OrgID]],$B32,Phleb_data[[#All],[Rel_D]],E$2,Phleb_data[[#All],[Quarter]],E$1)</f>
        <v>0</v>
      </c>
      <c r="F32" s="44">
        <f>SUMIFS(Phleb_data[[#All],[GTT]],Phleb_data[[#All],[OrgID]],$B32,Phleb_data[[#All],[Rel_D]],F$2,Phleb_data[[#All],[Quarter]],F$1)</f>
        <v>0</v>
      </c>
      <c r="G32" s="44">
        <f>SUMIFS(Phleb_data[[#All],[GTT]],Phleb_data[[#All],[OrgID]],$B32,Phleb_data[[#All],[Rel_D]],G$2,Phleb_data[[#All],[Quarter]],G$1)</f>
        <v>0</v>
      </c>
    </row>
    <row r="33" spans="1:7" s="3" customFormat="1" x14ac:dyDescent="0.3">
      <c r="A33" s="28" t="s">
        <v>136</v>
      </c>
      <c r="B33" s="28" t="s">
        <v>27</v>
      </c>
      <c r="C33" s="28" t="s">
        <v>30</v>
      </c>
      <c r="D33" s="44">
        <f>SUMIFS(Phleb_data[[#All],[GTT]],Phleb_data[[#All],[OrgID]],$B33,Phleb_data[[#All],[Rel_D]],D$2,Phleb_data[[#All],[Quarter]],D$1)</f>
        <v>0</v>
      </c>
      <c r="E33" s="44">
        <f>SUMIFS(Phleb_data[[#All],[GTT]],Phleb_data[[#All],[OrgID]],$B33,Phleb_data[[#All],[Rel_D]],E$2,Phleb_data[[#All],[Quarter]],E$1)</f>
        <v>0</v>
      </c>
      <c r="F33" s="44">
        <f>SUMIFS(Phleb_data[[#All],[GTT]],Phleb_data[[#All],[OrgID]],$B33,Phleb_data[[#All],[Rel_D]],F$2,Phleb_data[[#All],[Quarter]],F$1)</f>
        <v>0</v>
      </c>
      <c r="G33" s="44">
        <f>SUMIFS(Phleb_data[[#All],[GTT]],Phleb_data[[#All],[OrgID]],$B33,Phleb_data[[#All],[Rel_D]],G$2,Phleb_data[[#All],[Quarter]],G$1)</f>
        <v>0</v>
      </c>
    </row>
    <row r="34" spans="1:7" s="3" customFormat="1" x14ac:dyDescent="0.3">
      <c r="A34" s="28" t="s">
        <v>137</v>
      </c>
      <c r="B34" s="28" t="s">
        <v>29</v>
      </c>
      <c r="C34" s="28" t="s">
        <v>30</v>
      </c>
      <c r="D34" s="44">
        <f>SUMIFS(Phleb_data[[#All],[GTT]],Phleb_data[[#All],[OrgID]],$B34,Phleb_data[[#All],[Rel_D]],D$2,Phleb_data[[#All],[Quarter]],D$1)</f>
        <v>0</v>
      </c>
      <c r="E34" s="44">
        <f>SUMIFS(Phleb_data[[#All],[GTT]],Phleb_data[[#All],[OrgID]],$B34,Phleb_data[[#All],[Rel_D]],E$2,Phleb_data[[#All],[Quarter]],E$1)</f>
        <v>0</v>
      </c>
      <c r="F34" s="44">
        <f>SUMIFS(Phleb_data[[#All],[GTT]],Phleb_data[[#All],[OrgID]],$B34,Phleb_data[[#All],[Rel_D]],F$2,Phleb_data[[#All],[Quarter]],F$1)</f>
        <v>0</v>
      </c>
      <c r="G34" s="44">
        <f>SUMIFS(Phleb_data[[#All],[GTT]],Phleb_data[[#All],[OrgID]],$B34,Phleb_data[[#All],[Rel_D]],G$2,Phleb_data[[#All],[Quarter]],G$1)</f>
        <v>0</v>
      </c>
    </row>
    <row r="35" spans="1:7" s="3" customFormat="1" x14ac:dyDescent="0.3">
      <c r="A35" s="28" t="s">
        <v>138</v>
      </c>
      <c r="B35" s="28" t="s">
        <v>49</v>
      </c>
      <c r="C35" s="28" t="s">
        <v>56</v>
      </c>
      <c r="D35" s="44">
        <f>SUMIFS(Phleb_data[[#All],[GTT]],Phleb_data[[#All],[OrgID]],$B35,Phleb_data[[#All],[Rel_D]],D$2,Phleb_data[[#All],[Quarter]],D$1)</f>
        <v>0</v>
      </c>
      <c r="E35" s="44">
        <f>SUMIFS(Phleb_data[[#All],[GTT]],Phleb_data[[#All],[OrgID]],$B35,Phleb_data[[#All],[Rel_D]],E$2,Phleb_data[[#All],[Quarter]],E$1)</f>
        <v>0</v>
      </c>
      <c r="F35" s="44">
        <f>SUMIFS(Phleb_data[[#All],[GTT]],Phleb_data[[#All],[OrgID]],$B35,Phleb_data[[#All],[Rel_D]],F$2,Phleb_data[[#All],[Quarter]],F$1)</f>
        <v>0</v>
      </c>
      <c r="G35" s="44">
        <f>SUMIFS(Phleb_data[[#All],[GTT]],Phleb_data[[#All],[OrgID]],$B35,Phleb_data[[#All],[Rel_D]],G$2,Phleb_data[[#All],[Quarter]],G$1)</f>
        <v>0</v>
      </c>
    </row>
    <row r="36" spans="1:7" s="3" customFormat="1" x14ac:dyDescent="0.3">
      <c r="A36" s="28" t="s">
        <v>139</v>
      </c>
      <c r="B36" s="28" t="s">
        <v>51</v>
      </c>
      <c r="C36" s="28" t="s">
        <v>60</v>
      </c>
      <c r="D36" s="44">
        <f>SUMIFS(Phleb_data[[#All],[GTT]],Phleb_data[[#All],[OrgID]],$B36,Phleb_data[[#All],[Rel_D]],D$2,Phleb_data[[#All],[Quarter]],D$1)</f>
        <v>0</v>
      </c>
      <c r="E36" s="44">
        <f>SUMIFS(Phleb_data[[#All],[GTT]],Phleb_data[[#All],[OrgID]],$B36,Phleb_data[[#All],[Rel_D]],E$2,Phleb_data[[#All],[Quarter]],E$1)</f>
        <v>0</v>
      </c>
      <c r="F36" s="44">
        <f>SUMIFS(Phleb_data[[#All],[GTT]],Phleb_data[[#All],[OrgID]],$B36,Phleb_data[[#All],[Rel_D]],F$2,Phleb_data[[#All],[Quarter]],F$1)</f>
        <v>0</v>
      </c>
      <c r="G36" s="44">
        <f>SUMIFS(Phleb_data[[#All],[GTT]],Phleb_data[[#All],[OrgID]],$B36,Phleb_data[[#All],[Rel_D]],G$2,Phleb_data[[#All],[Quarter]],G$1)</f>
        <v>0</v>
      </c>
    </row>
    <row r="37" spans="1:7" s="3" customFormat="1" x14ac:dyDescent="0.3">
      <c r="A37" s="28" t="s">
        <v>140</v>
      </c>
      <c r="B37" s="28" t="s">
        <v>40</v>
      </c>
      <c r="C37" s="28" t="s">
        <v>42</v>
      </c>
      <c r="D37" s="44">
        <f>SUMIFS(Phleb_data[[#All],[GTT]],Phleb_data[[#All],[OrgID]],$B37,Phleb_data[[#All],[Rel_D]],D$2,Phleb_data[[#All],[Quarter]],D$1)</f>
        <v>0</v>
      </c>
      <c r="E37" s="44">
        <f>SUMIFS(Phleb_data[[#All],[GTT]],Phleb_data[[#All],[OrgID]],$B37,Phleb_data[[#All],[Rel_D]],E$2,Phleb_data[[#All],[Quarter]],E$1)</f>
        <v>0</v>
      </c>
      <c r="F37" s="44">
        <f>SUMIFS(Phleb_data[[#All],[GTT]],Phleb_data[[#All],[OrgID]],$B37,Phleb_data[[#All],[Rel_D]],F$2,Phleb_data[[#All],[Quarter]],F$1)</f>
        <v>0</v>
      </c>
      <c r="G37" s="44">
        <f>SUMIFS(Phleb_data[[#All],[GTT]],Phleb_data[[#All],[OrgID]],$B37,Phleb_data[[#All],[Rel_D]],G$2,Phleb_data[[#All],[Quarter]],G$1)</f>
        <v>0</v>
      </c>
    </row>
    <row r="38" spans="1:7" s="136" customFormat="1" x14ac:dyDescent="0.3">
      <c r="A38" s="28" t="s">
        <v>141</v>
      </c>
      <c r="B38" s="28" t="s">
        <v>13</v>
      </c>
      <c r="C38" s="28" t="s">
        <v>17</v>
      </c>
      <c r="D38" s="44">
        <f>SUMIFS(Phleb_data[[#All],[GTT]],Phleb_data[[#All],[OrgID]],$B38,Phleb_data[[#All],[Rel_D]],D$2,Phleb_data[[#All],[Quarter]],D$1)</f>
        <v>1</v>
      </c>
      <c r="E38" s="44">
        <f>SUMIFS(Phleb_data[[#All],[GTT]],Phleb_data[[#All],[OrgID]],$B38,Phleb_data[[#All],[Rel_D]],E$2,Phleb_data[[#All],[Quarter]],E$1)</f>
        <v>0</v>
      </c>
      <c r="F38" s="44">
        <f>SUMIFS(Phleb_data[[#All],[GTT]],Phleb_data[[#All],[OrgID]],$B38,Phleb_data[[#All],[Rel_D]],F$2,Phleb_data[[#All],[Quarter]],F$1)</f>
        <v>0</v>
      </c>
      <c r="G38" s="44">
        <f>SUMIFS(Phleb_data[[#All],[GTT]],Phleb_data[[#All],[OrgID]],$B38,Phleb_data[[#All],[Rel_D]],G$2,Phleb_data[[#All],[Quarter]],G$1)</f>
        <v>1</v>
      </c>
    </row>
    <row r="39" spans="1:7" s="3" customFormat="1" x14ac:dyDescent="0.3">
      <c r="A39" s="28" t="s">
        <v>142</v>
      </c>
      <c r="B39" s="28" t="s">
        <v>15</v>
      </c>
      <c r="C39" s="28" t="s">
        <v>17</v>
      </c>
      <c r="D39" s="44">
        <f>SUMIFS(Phleb_data[[#All],[GTT]],Phleb_data[[#All],[OrgID]],$B39,Phleb_data[[#All],[Rel_D]],D$2,Phleb_data[[#All],[Quarter]],D$1)</f>
        <v>0</v>
      </c>
      <c r="E39" s="44">
        <f>SUMIFS(Phleb_data[[#All],[GTT]],Phleb_data[[#All],[OrgID]],$B39,Phleb_data[[#All],[Rel_D]],E$2,Phleb_data[[#All],[Quarter]],E$1)</f>
        <v>0</v>
      </c>
      <c r="F39" s="44">
        <f>SUMIFS(Phleb_data[[#All],[GTT]],Phleb_data[[#All],[OrgID]],$B39,Phleb_data[[#All],[Rel_D]],F$2,Phleb_data[[#All],[Quarter]],F$1)</f>
        <v>0</v>
      </c>
      <c r="G39" s="44">
        <f>SUMIFS(Phleb_data[[#All],[GTT]],Phleb_data[[#All],[OrgID]],$B39,Phleb_data[[#All],[Rel_D]],G$2,Phleb_data[[#All],[Quarter]],G$1)</f>
        <v>0</v>
      </c>
    </row>
    <row r="40" spans="1:7" s="3" customFormat="1" x14ac:dyDescent="0.3">
      <c r="A40" s="28" t="s">
        <v>143</v>
      </c>
      <c r="B40" s="28" t="s">
        <v>34</v>
      </c>
      <c r="C40" s="28" t="s">
        <v>35</v>
      </c>
      <c r="D40" s="44">
        <f>SUMIFS(Phleb_data[[#All],[GTT]],Phleb_data[[#All],[OrgID]],$B40,Phleb_data[[#All],[Rel_D]],D$2,Phleb_data[[#All],[Quarter]],D$1)</f>
        <v>0</v>
      </c>
      <c r="E40" s="44">
        <f>SUMIFS(Phleb_data[[#All],[GTT]],Phleb_data[[#All],[OrgID]],$B40,Phleb_data[[#All],[Rel_D]],E$2,Phleb_data[[#All],[Quarter]],E$1)</f>
        <v>0</v>
      </c>
      <c r="F40" s="44">
        <f>SUMIFS(Phleb_data[[#All],[GTT]],Phleb_data[[#All],[OrgID]],$B40,Phleb_data[[#All],[Rel_D]],F$2,Phleb_data[[#All],[Quarter]],F$1)</f>
        <v>0</v>
      </c>
      <c r="G40" s="44">
        <f>SUMIFS(Phleb_data[[#All],[GTT]],Phleb_data[[#All],[OrgID]],$B40,Phleb_data[[#All],[Rel_D]],G$2,Phleb_data[[#All],[Quarter]],G$1)</f>
        <v>0</v>
      </c>
    </row>
    <row r="41" spans="1:7" s="3" customFormat="1" x14ac:dyDescent="0.3">
      <c r="A41" s="28" t="s">
        <v>144</v>
      </c>
      <c r="B41" s="28" t="s">
        <v>50</v>
      </c>
      <c r="C41" s="28" t="s">
        <v>54</v>
      </c>
      <c r="D41" s="44">
        <f>SUMIFS(Phleb_data[[#All],[GTT]],Phleb_data[[#All],[OrgID]],$B41,Phleb_data[[#All],[Rel_D]],D$2,Phleb_data[[#All],[Quarter]],D$1)</f>
        <v>0</v>
      </c>
      <c r="E41" s="44">
        <f>SUMIFS(Phleb_data[[#All],[GTT]],Phleb_data[[#All],[OrgID]],$B41,Phleb_data[[#All],[Rel_D]],E$2,Phleb_data[[#All],[Quarter]],E$1)</f>
        <v>0</v>
      </c>
      <c r="F41" s="44">
        <f>SUMIFS(Phleb_data[[#All],[GTT]],Phleb_data[[#All],[OrgID]],$B41,Phleb_data[[#All],[Rel_D]],F$2,Phleb_data[[#All],[Quarter]],F$1)</f>
        <v>0</v>
      </c>
      <c r="G41" s="44">
        <f>SUMIFS(Phleb_data[[#All],[GTT]],Phleb_data[[#All],[OrgID]],$B41,Phleb_data[[#All],[Rel_D]],G$2,Phleb_data[[#All],[Quarter]],G$1)</f>
        <v>0</v>
      </c>
    </row>
    <row r="42" spans="1:7" s="3" customFormat="1" x14ac:dyDescent="0.3">
      <c r="A42" s="28" t="s">
        <v>145</v>
      </c>
      <c r="B42" s="28" t="s">
        <v>52</v>
      </c>
      <c r="C42" s="28" t="s">
        <v>54</v>
      </c>
      <c r="D42" s="44">
        <f>SUMIFS(Phleb_data[[#All],[GTT]],Phleb_data[[#All],[OrgID]],$B42,Phleb_data[[#All],[Rel_D]],D$2,Phleb_data[[#All],[Quarter]],D$1)</f>
        <v>0</v>
      </c>
      <c r="E42" s="44">
        <f>SUMIFS(Phleb_data[[#All],[GTT]],Phleb_data[[#All],[OrgID]],$B42,Phleb_data[[#All],[Rel_D]],E$2,Phleb_data[[#All],[Quarter]],E$1)</f>
        <v>0</v>
      </c>
      <c r="F42" s="44">
        <f>SUMIFS(Phleb_data[[#All],[GTT]],Phleb_data[[#All],[OrgID]],$B42,Phleb_data[[#All],[Rel_D]],F$2,Phleb_data[[#All],[Quarter]],F$1)</f>
        <v>0</v>
      </c>
      <c r="G42" s="44">
        <f>SUMIFS(Phleb_data[[#All],[GTT]],Phleb_data[[#All],[OrgID]],$B42,Phleb_data[[#All],[Rel_D]],G$2,Phleb_data[[#All],[Quarter]],G$1)</f>
        <v>0</v>
      </c>
    </row>
    <row r="43" spans="1:7" s="3" customFormat="1" x14ac:dyDescent="0.3">
      <c r="A43" s="28" t="s">
        <v>146</v>
      </c>
      <c r="B43" s="28" t="s">
        <v>53</v>
      </c>
      <c r="C43" s="28" t="s">
        <v>54</v>
      </c>
      <c r="D43" s="44">
        <f>SUMIFS(Phleb_data[[#All],[GTT]],Phleb_data[[#All],[OrgID]],$B43,Phleb_data[[#All],[Rel_D]],D$2,Phleb_data[[#All],[Quarter]],D$1)</f>
        <v>0</v>
      </c>
      <c r="E43" s="44">
        <f>SUMIFS(Phleb_data[[#All],[GTT]],Phleb_data[[#All],[OrgID]],$B43,Phleb_data[[#All],[Rel_D]],E$2,Phleb_data[[#All],[Quarter]],E$1)</f>
        <v>0</v>
      </c>
      <c r="F43" s="44">
        <f>SUMIFS(Phleb_data[[#All],[GTT]],Phleb_data[[#All],[OrgID]],$B43,Phleb_data[[#All],[Rel_D]],F$2,Phleb_data[[#All],[Quarter]],F$1)</f>
        <v>0</v>
      </c>
      <c r="G43" s="44">
        <f>SUMIFS(Phleb_data[[#All],[GTT]],Phleb_data[[#All],[OrgID]],$B43,Phleb_data[[#All],[Rel_D]],G$2,Phleb_data[[#All],[Quarter]],G$1)</f>
        <v>0</v>
      </c>
    </row>
    <row r="44" spans="1:7" s="3" customFormat="1" x14ac:dyDescent="0.3">
      <c r="A44" s="28" t="s">
        <v>147</v>
      </c>
      <c r="B44" s="28" t="s">
        <v>55</v>
      </c>
      <c r="C44" s="28" t="s">
        <v>148</v>
      </c>
      <c r="D44" s="44">
        <f>SUMIFS(Phleb_data[[#All],[GTT]],Phleb_data[[#All],[OrgID]],$B44,Phleb_data[[#All],[Rel_D]],D$2,Phleb_data[[#All],[Quarter]],D$1)</f>
        <v>0</v>
      </c>
      <c r="E44" s="44">
        <f>SUMIFS(Phleb_data[[#All],[GTT]],Phleb_data[[#All],[OrgID]],$B44,Phleb_data[[#All],[Rel_D]],E$2,Phleb_data[[#All],[Quarter]],E$1)</f>
        <v>0</v>
      </c>
      <c r="F44" s="44">
        <f>SUMIFS(Phleb_data[[#All],[GTT]],Phleb_data[[#All],[OrgID]],$B44,Phleb_data[[#All],[Rel_D]],F$2,Phleb_data[[#All],[Quarter]],F$1)</f>
        <v>0</v>
      </c>
      <c r="G44" s="44">
        <f>SUMIFS(Phleb_data[[#All],[GTT]],Phleb_data[[#All],[OrgID]],$B44,Phleb_data[[#All],[Rel_D]],G$2,Phleb_data[[#All],[Quarter]],G$1)</f>
        <v>0</v>
      </c>
    </row>
    <row r="45" spans="1:7" s="3" customFormat="1" x14ac:dyDescent="0.3">
      <c r="A45" s="28" t="s">
        <v>149</v>
      </c>
      <c r="B45" s="28" t="s">
        <v>57</v>
      </c>
      <c r="C45" s="28" t="s">
        <v>148</v>
      </c>
      <c r="D45" s="44">
        <f>SUMIFS(Phleb_data[[#All],[GTT]],Phleb_data[[#All],[OrgID]],$B45,Phleb_data[[#All],[Rel_D]],D$2,Phleb_data[[#All],[Quarter]],D$1)</f>
        <v>0</v>
      </c>
      <c r="E45" s="44">
        <f>SUMIFS(Phleb_data[[#All],[GTT]],Phleb_data[[#All],[OrgID]],$B45,Phleb_data[[#All],[Rel_D]],E$2,Phleb_data[[#All],[Quarter]],E$1)</f>
        <v>0</v>
      </c>
      <c r="F45" s="44">
        <f>SUMIFS(Phleb_data[[#All],[GTT]],Phleb_data[[#All],[OrgID]],$B45,Phleb_data[[#All],[Rel_D]],F$2,Phleb_data[[#All],[Quarter]],F$1)</f>
        <v>0</v>
      </c>
      <c r="G45" s="44">
        <f>SUMIFS(Phleb_data[[#All],[GTT]],Phleb_data[[#All],[OrgID]],$B45,Phleb_data[[#All],[Rel_D]],G$2,Phleb_data[[#All],[Quarter]],G$1)</f>
        <v>0</v>
      </c>
    </row>
    <row r="46" spans="1:7" s="3" customFormat="1" x14ac:dyDescent="0.3">
      <c r="A46" s="28" t="s">
        <v>150</v>
      </c>
      <c r="B46" s="28" t="s">
        <v>58</v>
      </c>
      <c r="C46" s="28" t="s">
        <v>148</v>
      </c>
      <c r="D46" s="44">
        <f>SUMIFS(Phleb_data[[#All],[GTT]],Phleb_data[[#All],[OrgID]],$B46,Phleb_data[[#All],[Rel_D]],D$2,Phleb_data[[#All],[Quarter]],D$1)</f>
        <v>0</v>
      </c>
      <c r="E46" s="44">
        <f>SUMIFS(Phleb_data[[#All],[GTT]],Phleb_data[[#All],[OrgID]],$B46,Phleb_data[[#All],[Rel_D]],E$2,Phleb_data[[#All],[Quarter]],E$1)</f>
        <v>0</v>
      </c>
      <c r="F46" s="44">
        <f>SUMIFS(Phleb_data[[#All],[GTT]],Phleb_data[[#All],[OrgID]],$B46,Phleb_data[[#All],[Rel_D]],F$2,Phleb_data[[#All],[Quarter]],F$1)</f>
        <v>0</v>
      </c>
      <c r="G46" s="44">
        <f>SUMIFS(Phleb_data[[#All],[GTT]],Phleb_data[[#All],[OrgID]],$B46,Phleb_data[[#All],[Rel_D]],G$2,Phleb_data[[#All],[Quarter]],G$1)</f>
        <v>0</v>
      </c>
    </row>
    <row r="47" spans="1:7" s="3" customFormat="1" x14ac:dyDescent="0.3">
      <c r="A47" s="28" t="s">
        <v>151</v>
      </c>
      <c r="B47" s="28" t="s">
        <v>152</v>
      </c>
      <c r="C47" s="28" t="s">
        <v>148</v>
      </c>
      <c r="D47" s="44">
        <f>SUMIFS(Phleb_data[[#All],[GTT]],Phleb_data[[#All],[OrgID]],$B47,Phleb_data[[#All],[Rel_D]],D$2,Phleb_data[[#All],[Quarter]],D$1)</f>
        <v>0</v>
      </c>
      <c r="E47" s="44">
        <f>SUMIFS(Phleb_data[[#All],[GTT]],Phleb_data[[#All],[OrgID]],$B47,Phleb_data[[#All],[Rel_D]],E$2,Phleb_data[[#All],[Quarter]],E$1)</f>
        <v>0</v>
      </c>
      <c r="F47" s="44">
        <f>SUMIFS(Phleb_data[[#All],[GTT]],Phleb_data[[#All],[OrgID]],$B47,Phleb_data[[#All],[Rel_D]],F$2,Phleb_data[[#All],[Quarter]],F$1)</f>
        <v>0</v>
      </c>
      <c r="G47" s="44">
        <f>SUMIFS(Phleb_data[[#All],[GTT]],Phleb_data[[#All],[OrgID]],$B47,Phleb_data[[#All],[Rel_D]],G$2,Phleb_data[[#All],[Quarter]],G$1)</f>
        <v>0</v>
      </c>
    </row>
    <row r="48" spans="1:7" s="3" customFormat="1" x14ac:dyDescent="0.3">
      <c r="A48" s="28" t="s">
        <v>228</v>
      </c>
      <c r="B48" s="28" t="s">
        <v>229</v>
      </c>
      <c r="C48" s="28" t="s">
        <v>148</v>
      </c>
      <c r="D48" s="44">
        <f>SUMIFS(Phleb_data[[#All],[GTT]],Phleb_data[[#All],[OrgID]],$B48,Phleb_data[[#All],[Rel_D]],D$2,Phleb_data[[#All],[Quarter]],D$1)</f>
        <v>0</v>
      </c>
      <c r="E48" s="44">
        <f>SUMIFS(Phleb_data[[#All],[GTT]],Phleb_data[[#All],[OrgID]],$B48,Phleb_data[[#All],[Rel_D]],E$2,Phleb_data[[#All],[Quarter]],E$1)</f>
        <v>0</v>
      </c>
      <c r="F48" s="44">
        <f>SUMIFS(Phleb_data[[#All],[GTT]],Phleb_data[[#All],[OrgID]],$B48,Phleb_data[[#All],[Rel_D]],F$2,Phleb_data[[#All],[Quarter]],F$1)</f>
        <v>0</v>
      </c>
      <c r="G48" s="44">
        <f>SUMIFS(Phleb_data[[#All],[GTT]],Phleb_data[[#All],[OrgID]],$B48,Phleb_data[[#All],[Rel_D]],G$2,Phleb_data[[#All],[Quarter]],G$1)</f>
        <v>0</v>
      </c>
    </row>
    <row r="49" spans="1:7" s="3" customFormat="1" x14ac:dyDescent="0.3">
      <c r="A49" s="28" t="s">
        <v>153</v>
      </c>
      <c r="B49" s="28" t="s">
        <v>59</v>
      </c>
      <c r="C49" s="28" t="s">
        <v>148</v>
      </c>
      <c r="D49" s="44">
        <f>SUMIFS(Phleb_data[[#All],[GTT]],Phleb_data[[#All],[OrgID]],$B49,Phleb_data[[#All],[Rel_D]],D$2,Phleb_data[[#All],[Quarter]],D$1)</f>
        <v>0</v>
      </c>
      <c r="E49" s="44">
        <f>SUMIFS(Phleb_data[[#All],[GTT]],Phleb_data[[#All],[OrgID]],$B49,Phleb_data[[#All],[Rel_D]],E$2,Phleb_data[[#All],[Quarter]],E$1)</f>
        <v>1</v>
      </c>
      <c r="F49" s="44">
        <f>SUMIFS(Phleb_data[[#All],[GTT]],Phleb_data[[#All],[OrgID]],$B49,Phleb_data[[#All],[Rel_D]],F$2,Phleb_data[[#All],[Quarter]],F$1)</f>
        <v>0</v>
      </c>
      <c r="G49" s="44">
        <f>SUMIFS(Phleb_data[[#All],[GTT]],Phleb_data[[#All],[OrgID]],$B49,Phleb_data[[#All],[Rel_D]],G$2,Phleb_data[[#All],[Quarter]],G$1)</f>
        <v>0</v>
      </c>
    </row>
    <row r="50" spans="1:7" s="3" customFormat="1" x14ac:dyDescent="0.3">
      <c r="A50" s="28" t="s">
        <v>154</v>
      </c>
      <c r="B50" s="28" t="s">
        <v>17</v>
      </c>
      <c r="C50" s="28"/>
      <c r="D50" s="44">
        <f t="shared" ref="D50:G57" ca="1" si="0">SUMIF($C$5:$C$57,$B50,D$5:D$49)</f>
        <v>1</v>
      </c>
      <c r="E50" s="44">
        <f t="shared" ca="1" si="0"/>
        <v>0</v>
      </c>
      <c r="F50" s="44">
        <f t="shared" ca="1" si="0"/>
        <v>0</v>
      </c>
      <c r="G50" s="44">
        <f t="shared" ca="1" si="0"/>
        <v>1</v>
      </c>
    </row>
    <row r="51" spans="1:7" s="3" customFormat="1" x14ac:dyDescent="0.3">
      <c r="A51" s="28" t="s">
        <v>155</v>
      </c>
      <c r="B51" s="28" t="s">
        <v>30</v>
      </c>
      <c r="C51" s="28"/>
      <c r="D51" s="44">
        <f t="shared" ca="1" si="0"/>
        <v>0</v>
      </c>
      <c r="E51" s="44">
        <f t="shared" ca="1" si="0"/>
        <v>0</v>
      </c>
      <c r="F51" s="44">
        <f t="shared" ca="1" si="0"/>
        <v>0</v>
      </c>
      <c r="G51" s="44">
        <f t="shared" ca="1" si="0"/>
        <v>0</v>
      </c>
    </row>
    <row r="52" spans="1:7" s="3" customFormat="1" x14ac:dyDescent="0.3">
      <c r="A52" s="28" t="s">
        <v>156</v>
      </c>
      <c r="B52" s="28" t="s">
        <v>35</v>
      </c>
      <c r="C52" s="28"/>
      <c r="D52" s="44">
        <f t="shared" ca="1" si="0"/>
        <v>0</v>
      </c>
      <c r="E52" s="44">
        <f t="shared" ca="1" si="0"/>
        <v>0</v>
      </c>
      <c r="F52" s="44">
        <f t="shared" ca="1" si="0"/>
        <v>0</v>
      </c>
      <c r="G52" s="44">
        <f t="shared" ca="1" si="0"/>
        <v>0</v>
      </c>
    </row>
    <row r="53" spans="1:7" s="3" customFormat="1" x14ac:dyDescent="0.3">
      <c r="A53" s="28" t="s">
        <v>157</v>
      </c>
      <c r="B53" s="28" t="s">
        <v>42</v>
      </c>
      <c r="C53" s="28"/>
      <c r="D53" s="44">
        <f t="shared" ca="1" si="0"/>
        <v>0</v>
      </c>
      <c r="E53" s="44">
        <f t="shared" ca="1" si="0"/>
        <v>0</v>
      </c>
      <c r="F53" s="44">
        <f t="shared" ca="1" si="0"/>
        <v>0</v>
      </c>
      <c r="G53" s="44">
        <f t="shared" ca="1" si="0"/>
        <v>0</v>
      </c>
    </row>
    <row r="54" spans="1:7" s="3" customFormat="1" x14ac:dyDescent="0.3">
      <c r="A54" s="28" t="s">
        <v>158</v>
      </c>
      <c r="B54" s="28" t="s">
        <v>48</v>
      </c>
      <c r="C54" s="28"/>
      <c r="D54" s="44">
        <f t="shared" ca="1" si="0"/>
        <v>0</v>
      </c>
      <c r="E54" s="44">
        <f t="shared" ca="1" si="0"/>
        <v>0</v>
      </c>
      <c r="F54" s="44">
        <f t="shared" ca="1" si="0"/>
        <v>0</v>
      </c>
      <c r="G54" s="44">
        <f t="shared" ca="1" si="0"/>
        <v>0</v>
      </c>
    </row>
    <row r="55" spans="1:7" s="3" customFormat="1" x14ac:dyDescent="0.3">
      <c r="A55" s="28" t="s">
        <v>159</v>
      </c>
      <c r="B55" s="28" t="s">
        <v>54</v>
      </c>
      <c r="C55" s="28"/>
      <c r="D55" s="44">
        <f t="shared" ca="1" si="0"/>
        <v>0</v>
      </c>
      <c r="E55" s="44">
        <f t="shared" ca="1" si="0"/>
        <v>0</v>
      </c>
      <c r="F55" s="44">
        <f t="shared" ca="1" si="0"/>
        <v>0</v>
      </c>
      <c r="G55" s="44">
        <f t="shared" ca="1" si="0"/>
        <v>0</v>
      </c>
    </row>
    <row r="56" spans="1:7" s="3" customFormat="1" x14ac:dyDescent="0.3">
      <c r="A56" s="28" t="s">
        <v>160</v>
      </c>
      <c r="B56" s="28" t="s">
        <v>56</v>
      </c>
      <c r="C56" s="28"/>
      <c r="D56" s="44">
        <f t="shared" ca="1" si="0"/>
        <v>0</v>
      </c>
      <c r="E56" s="44">
        <f t="shared" ca="1" si="0"/>
        <v>0</v>
      </c>
      <c r="F56" s="44">
        <f t="shared" ca="1" si="0"/>
        <v>0</v>
      </c>
      <c r="G56" s="44">
        <f t="shared" ca="1" si="0"/>
        <v>0</v>
      </c>
    </row>
    <row r="57" spans="1:7" s="3" customFormat="1" x14ac:dyDescent="0.3">
      <c r="A57" s="28" t="s">
        <v>161</v>
      </c>
      <c r="B57" s="28" t="s">
        <v>60</v>
      </c>
      <c r="C57" s="28"/>
      <c r="D57" s="44">
        <f t="shared" ca="1" si="0"/>
        <v>0</v>
      </c>
      <c r="E57" s="44">
        <f t="shared" ca="1" si="0"/>
        <v>0</v>
      </c>
      <c r="F57" s="44">
        <f t="shared" ca="1" si="0"/>
        <v>0</v>
      </c>
      <c r="G57" s="44">
        <f t="shared" ca="1" si="0"/>
        <v>0</v>
      </c>
    </row>
    <row r="58" spans="1:7" s="4" customFormat="1" x14ac:dyDescent="0.3">
      <c r="A58" s="10" t="s">
        <v>170</v>
      </c>
      <c r="B58" s="10" t="s">
        <v>163</v>
      </c>
      <c r="C58" s="10"/>
      <c r="D58" s="134">
        <f>SUM(D5:D49)</f>
        <v>1</v>
      </c>
      <c r="E58" s="134">
        <f>SUM(E5:E49)</f>
        <v>1</v>
      </c>
      <c r="F58" s="134">
        <f>SUM(F5:F49)</f>
        <v>0</v>
      </c>
      <c r="G58" s="134">
        <f>SUM(G5:G49)</f>
        <v>1</v>
      </c>
    </row>
    <row r="59" spans="1:7" x14ac:dyDescent="0.3">
      <c r="A59" s="14"/>
      <c r="B59" s="14"/>
      <c r="C59" s="125" t="s">
        <v>164</v>
      </c>
      <c r="D59" s="14"/>
      <c r="E59" s="14"/>
      <c r="F59" s="14"/>
      <c r="G59" s="14"/>
    </row>
    <row r="60" spans="1:7" x14ac:dyDescent="0.3">
      <c r="A60" s="14"/>
      <c r="B60" s="14"/>
      <c r="C60" s="14"/>
      <c r="D60" s="14"/>
      <c r="E60" s="14"/>
      <c r="F60" s="14"/>
      <c r="G60" s="14"/>
    </row>
    <row r="61" spans="1:7" x14ac:dyDescent="0.3">
      <c r="D61" s="5"/>
      <c r="E61" s="5"/>
      <c r="F61" s="5"/>
      <c r="G61" s="5"/>
    </row>
    <row r="64" spans="1:7" x14ac:dyDescent="0.3">
      <c r="D64" s="5"/>
      <c r="E64" s="5"/>
      <c r="F64" s="5"/>
      <c r="G64" s="5"/>
    </row>
    <row r="67" spans="4:7" x14ac:dyDescent="0.3">
      <c r="D67" s="5"/>
      <c r="E67" s="5"/>
      <c r="F67" s="5"/>
      <c r="G67" s="5"/>
    </row>
    <row r="68" spans="4:7" x14ac:dyDescent="0.3">
      <c r="D68" s="5"/>
      <c r="E68" s="5"/>
      <c r="F68" s="5"/>
      <c r="G68" s="5"/>
    </row>
  </sheetData>
  <conditionalFormatting sqref="A5:G43">
    <cfRule type="expression" dxfId="246" priority="206">
      <formula>$B5="F84624"</formula>
    </cfRule>
  </conditionalFormatting>
  <conditionalFormatting sqref="A44:C57">
    <cfRule type="expression" dxfId="245" priority="829">
      <formula>$B44="F84624"</formula>
    </cfRule>
    <cfRule type="expression" dxfId="244" priority="830">
      <formula>$B44="F84043"</formula>
    </cfRule>
    <cfRule type="expression" dxfId="243" priority="831">
      <formula>LEFT($B44,4)="CHIP"</formula>
    </cfRule>
    <cfRule type="expression" dxfId="242" priority="832">
      <formula>NOT(LEN($B44)=6)</formula>
    </cfRule>
    <cfRule type="expression" dxfId="241" priority="833">
      <formula>#REF!=0</formula>
    </cfRule>
  </conditionalFormatting>
  <conditionalFormatting sqref="E50:G57">
    <cfRule type="expression" dxfId="240" priority="81">
      <formula>LEFT($B50,4)="CHIP"</formula>
    </cfRule>
    <cfRule type="expression" dxfId="239" priority="82">
      <formula>NOT(LEN($B50)=6)</formula>
    </cfRule>
    <cfRule type="expression" dxfId="238" priority="83">
      <formula>#REF!=0</formula>
    </cfRule>
  </conditionalFormatting>
  <conditionalFormatting sqref="D49 D44:D46">
    <cfRule type="expression" dxfId="237" priority="75">
      <formula>$B44="F84624"</formula>
    </cfRule>
    <cfRule type="expression" dxfId="236" priority="76">
      <formula>$B44="F84043"</formula>
    </cfRule>
    <cfRule type="expression" dxfId="235" priority="77">
      <formula>LEFT($B44,4)="CHIP"</formula>
    </cfRule>
    <cfRule type="expression" dxfId="234" priority="78">
      <formula>NOT(LEN($B44)=6)</formula>
    </cfRule>
    <cfRule type="expression" dxfId="233" priority="79">
      <formula>#REF!=0</formula>
    </cfRule>
  </conditionalFormatting>
  <conditionalFormatting sqref="D50:D57">
    <cfRule type="expression" dxfId="232" priority="72">
      <formula>LEFT($B50,4)="CHIP"</formula>
    </cfRule>
    <cfRule type="expression" dxfId="231" priority="73">
      <formula>NOT(LEN($B50)=6)</formula>
    </cfRule>
    <cfRule type="expression" dxfId="230" priority="74">
      <formula>#REF!=0</formula>
    </cfRule>
  </conditionalFormatting>
  <conditionalFormatting sqref="D47:D48">
    <cfRule type="expression" dxfId="229" priority="67">
      <formula>$B47="F84624"</formula>
    </cfRule>
    <cfRule type="expression" dxfId="228" priority="68">
      <formula>$B47="F84043"</formula>
    </cfRule>
    <cfRule type="expression" dxfId="227" priority="69">
      <formula>LEFT($B47,4)="CHIP"</formula>
    </cfRule>
    <cfRule type="expression" dxfId="226" priority="70">
      <formula>NOT(LEN($B47)=6)</formula>
    </cfRule>
    <cfRule type="expression" dxfId="225" priority="71">
      <formula>#REF!=0</formula>
    </cfRule>
  </conditionalFormatting>
  <conditionalFormatting sqref="E49 E44:E46">
    <cfRule type="expression" dxfId="224" priority="28">
      <formula>$B44="F84624"</formula>
    </cfRule>
    <cfRule type="expression" dxfId="223" priority="29">
      <formula>$B44="F84043"</formula>
    </cfRule>
    <cfRule type="expression" dxfId="222" priority="30">
      <formula>LEFT($B44,4)="CHIP"</formula>
    </cfRule>
    <cfRule type="expression" dxfId="221" priority="31">
      <formula>NOT(LEN($B44)=6)</formula>
    </cfRule>
    <cfRule type="expression" dxfId="220" priority="32">
      <formula>#REF!=0</formula>
    </cfRule>
  </conditionalFormatting>
  <conditionalFormatting sqref="E47:E48">
    <cfRule type="expression" dxfId="219" priority="23">
      <formula>$B47="F84624"</formula>
    </cfRule>
    <cfRule type="expression" dxfId="218" priority="24">
      <formula>$B47="F84043"</formula>
    </cfRule>
    <cfRule type="expression" dxfId="217" priority="25">
      <formula>LEFT($B47,4)="CHIP"</formula>
    </cfRule>
    <cfRule type="expression" dxfId="216" priority="26">
      <formula>NOT(LEN($B47)=6)</formula>
    </cfRule>
    <cfRule type="expression" dxfId="215" priority="27">
      <formula>#REF!=0</formula>
    </cfRule>
  </conditionalFormatting>
  <conditionalFormatting sqref="F49 F44:F46">
    <cfRule type="expression" dxfId="214" priority="17">
      <formula>$B44="F84624"</formula>
    </cfRule>
    <cfRule type="expression" dxfId="213" priority="18">
      <formula>$B44="F84043"</formula>
    </cfRule>
    <cfRule type="expression" dxfId="212" priority="19">
      <formula>LEFT($B44,4)="CHIP"</formula>
    </cfRule>
    <cfRule type="expression" dxfId="211" priority="20">
      <formula>NOT(LEN($B44)=6)</formula>
    </cfRule>
    <cfRule type="expression" dxfId="210" priority="21">
      <formula>#REF!=0</formula>
    </cfRule>
  </conditionalFormatting>
  <conditionalFormatting sqref="F47:F48">
    <cfRule type="expression" dxfId="209" priority="12">
      <formula>$B47="F84624"</formula>
    </cfRule>
    <cfRule type="expression" dxfId="208" priority="13">
      <formula>$B47="F84043"</formula>
    </cfRule>
    <cfRule type="expression" dxfId="207" priority="14">
      <formula>LEFT($B47,4)="CHIP"</formula>
    </cfRule>
    <cfRule type="expression" dxfId="206" priority="15">
      <formula>NOT(LEN($B47)=6)</formula>
    </cfRule>
    <cfRule type="expression" dxfId="205" priority="16">
      <formula>#REF!=0</formula>
    </cfRule>
  </conditionalFormatting>
  <conditionalFormatting sqref="G49 G44:G46">
    <cfRule type="expression" dxfId="204" priority="6">
      <formula>$B44="F84624"</formula>
    </cfRule>
    <cfRule type="expression" dxfId="203" priority="7">
      <formula>$B44="F84043"</formula>
    </cfRule>
    <cfRule type="expression" dxfId="202" priority="8">
      <formula>LEFT($B44,4)="CHIP"</formula>
    </cfRule>
    <cfRule type="expression" dxfId="201" priority="9">
      <formula>NOT(LEN($B44)=6)</formula>
    </cfRule>
    <cfRule type="expression" dxfId="200" priority="10">
      <formula>#REF!=0</formula>
    </cfRule>
  </conditionalFormatting>
  <conditionalFormatting sqref="G47:G48">
    <cfRule type="expression" dxfId="199" priority="1">
      <formula>$B47="F84624"</formula>
    </cfRule>
    <cfRule type="expression" dxfId="198" priority="2">
      <formula>$B47="F84043"</formula>
    </cfRule>
    <cfRule type="expression" dxfId="197" priority="3">
      <formula>LEFT($B47,4)="CHIP"</formula>
    </cfRule>
    <cfRule type="expression" dxfId="196" priority="4">
      <formula>NOT(LEN($B47)=6)</formula>
    </cfRule>
    <cfRule type="expression" dxfId="195" priority="5">
      <formula>#REF!=0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7">
    <tabColor theme="7" tint="0.39997558519241921"/>
  </sheetPr>
  <dimension ref="A1:J70"/>
  <sheetViews>
    <sheetView showGridLines="0" zoomScale="80" zoomScaleNormal="80" zoomScaleSheetLayoutView="50" workbookViewId="0">
      <pane xSplit="3" ySplit="4" topLeftCell="D17" activePane="bottomRight" state="frozen"/>
      <selection pane="topRight" activeCell="F2" sqref="F2:F5"/>
      <selection pane="bottomLeft" activeCell="F2" sqref="F2:F5"/>
      <selection pane="bottomRight" activeCell="G58" sqref="G58"/>
    </sheetView>
  </sheetViews>
  <sheetFormatPr defaultColWidth="0" defaultRowHeight="13.8" x14ac:dyDescent="0.3"/>
  <cols>
    <col min="1" max="1" width="38.88671875" style="5" customWidth="1"/>
    <col min="2" max="2" width="9.33203125" style="5" customWidth="1"/>
    <col min="3" max="3" width="9.109375" style="5" customWidth="1"/>
    <col min="4" max="7" width="17.33203125" style="1" customWidth="1"/>
    <col min="8" max="8" width="9.109375" style="1" customWidth="1"/>
    <col min="9" max="10" width="0" style="1" hidden="1" customWidth="1"/>
    <col min="11" max="16384" width="9.109375" style="1" hidden="1"/>
  </cols>
  <sheetData>
    <row r="1" spans="1:7" x14ac:dyDescent="0.3">
      <c r="D1" s="170">
        <v>44652</v>
      </c>
      <c r="E1" s="170">
        <v>44743</v>
      </c>
      <c r="F1" s="170">
        <v>44835</v>
      </c>
      <c r="G1" s="170">
        <v>44927</v>
      </c>
    </row>
    <row r="2" spans="1:7" ht="21" x14ac:dyDescent="0.4">
      <c r="A2" s="8" t="s">
        <v>171</v>
      </c>
      <c r="B2" s="153">
        <v>44013</v>
      </c>
      <c r="C2" s="9"/>
      <c r="D2" s="170">
        <v>44743</v>
      </c>
      <c r="E2" s="170">
        <v>44835</v>
      </c>
      <c r="F2" s="170">
        <v>44927</v>
      </c>
      <c r="G2" s="170">
        <v>45017</v>
      </c>
    </row>
    <row r="3" spans="1:7" s="6" customFormat="1" ht="15.6" x14ac:dyDescent="0.3">
      <c r="A3" s="155"/>
      <c r="B3" s="155"/>
      <c r="C3" s="19"/>
      <c r="D3" s="16" t="s">
        <v>101</v>
      </c>
      <c r="E3" s="16"/>
      <c r="F3" s="16"/>
      <c r="G3" s="16"/>
    </row>
    <row r="4" spans="1:7" s="3" customFormat="1" ht="43.5" customHeight="1" x14ac:dyDescent="0.3">
      <c r="A4" s="2" t="s">
        <v>102</v>
      </c>
      <c r="B4" s="2" t="s">
        <v>103</v>
      </c>
      <c r="C4" s="2" t="s">
        <v>61</v>
      </c>
      <c r="D4" s="43" t="s">
        <v>172</v>
      </c>
      <c r="E4" s="43" t="s">
        <v>173</v>
      </c>
      <c r="F4" s="43" t="s">
        <v>174</v>
      </c>
      <c r="G4" s="43" t="s">
        <v>175</v>
      </c>
    </row>
    <row r="5" spans="1:7" s="3" customFormat="1" x14ac:dyDescent="0.3">
      <c r="A5" s="28" t="s">
        <v>108</v>
      </c>
      <c r="B5" s="28" t="s">
        <v>10</v>
      </c>
      <c r="C5" s="28" t="s">
        <v>35</v>
      </c>
      <c r="D5" s="44">
        <f>SUMIFS(Phleb_data[[#All],[UNB]],Phleb_data[[#All],[OrgID]],$B5,Phleb_data[[#All],[Rel_D]],D$2,Phleb_data[[#All],[Quarter]],D$1)</f>
        <v>0</v>
      </c>
      <c r="E5" s="44">
        <f>SUMIFS(Phleb_data[[#All],[UNB]],Phleb_data[[#All],[OrgID]],$B5,Phleb_data[[#All],[Rel_D]],E$2,Phleb_data[[#All],[Quarter]],E$1)</f>
        <v>5</v>
      </c>
      <c r="F5" s="44">
        <f>SUMIFS(Phleb_data[[#All],[UNB]],Phleb_data[[#All],[OrgID]],$B5,Phleb_data[[#All],[Rel_D]],F$2,Phleb_data[[#All],[Quarter]],F$1)</f>
        <v>7</v>
      </c>
      <c r="G5" s="44">
        <f>SUMIFS(Phleb_data[[#All],[UNB]],Phleb_data[[#All],[OrgID]],$B5,Phleb_data[[#All],[Rel_D]],G$2,Phleb_data[[#All],[Quarter]],G$1)</f>
        <v>2</v>
      </c>
    </row>
    <row r="6" spans="1:7" s="3" customFormat="1" x14ac:dyDescent="0.3">
      <c r="A6" s="28" t="s">
        <v>109</v>
      </c>
      <c r="B6" s="28" t="s">
        <v>12</v>
      </c>
      <c r="C6" s="28" t="s">
        <v>48</v>
      </c>
      <c r="D6" s="44">
        <f>SUMIFS(Phleb_data[[#All],[UNB]],Phleb_data[[#All],[OrgID]],$B6,Phleb_data[[#All],[Rel_D]],D$2,Phleb_data[[#All],[Quarter]],D$1)</f>
        <v>19</v>
      </c>
      <c r="E6" s="44">
        <f>SUMIFS(Phleb_data[[#All],[UNB]],Phleb_data[[#All],[OrgID]],$B6,Phleb_data[[#All],[Rel_D]],E$2,Phleb_data[[#All],[Quarter]],E$1)</f>
        <v>8</v>
      </c>
      <c r="F6" s="44">
        <f>SUMIFS(Phleb_data[[#All],[UNB]],Phleb_data[[#All],[OrgID]],$B6,Phleb_data[[#All],[Rel_D]],F$2,Phleb_data[[#All],[Quarter]],F$1)</f>
        <v>17</v>
      </c>
      <c r="G6" s="44">
        <f>SUMIFS(Phleb_data[[#All],[UNB]],Phleb_data[[#All],[OrgID]],$B6,Phleb_data[[#All],[Rel_D]],G$2,Phleb_data[[#All],[Quarter]],G$1)</f>
        <v>5</v>
      </c>
    </row>
    <row r="7" spans="1:7" s="3" customFormat="1" x14ac:dyDescent="0.3">
      <c r="A7" s="28" t="s">
        <v>110</v>
      </c>
      <c r="B7" s="28" t="s">
        <v>14</v>
      </c>
      <c r="C7" s="28" t="s">
        <v>42</v>
      </c>
      <c r="D7" s="44">
        <f>SUMIFS(Phleb_data[[#All],[UNB]],Phleb_data[[#All],[OrgID]],$B7,Phleb_data[[#All],[Rel_D]],D$2,Phleb_data[[#All],[Quarter]],D$1)</f>
        <v>9</v>
      </c>
      <c r="E7" s="44">
        <f>SUMIFS(Phleb_data[[#All],[UNB]],Phleb_data[[#All],[OrgID]],$B7,Phleb_data[[#All],[Rel_D]],E$2,Phleb_data[[#All],[Quarter]],E$1)</f>
        <v>6</v>
      </c>
      <c r="F7" s="44">
        <f>SUMIFS(Phleb_data[[#All],[UNB]],Phleb_data[[#All],[OrgID]],$B7,Phleb_data[[#All],[Rel_D]],F$2,Phleb_data[[#All],[Quarter]],F$1)</f>
        <v>9</v>
      </c>
      <c r="G7" s="44">
        <f>SUMIFS(Phleb_data[[#All],[UNB]],Phleb_data[[#All],[OrgID]],$B7,Phleb_data[[#All],[Rel_D]],G$2,Phleb_data[[#All],[Quarter]],G$1)</f>
        <v>2</v>
      </c>
    </row>
    <row r="8" spans="1:7" s="3" customFormat="1" x14ac:dyDescent="0.3">
      <c r="A8" s="28" t="s">
        <v>111</v>
      </c>
      <c r="B8" s="28" t="s">
        <v>16</v>
      </c>
      <c r="C8" s="28" t="s">
        <v>42</v>
      </c>
      <c r="D8" s="44">
        <f>SUMIFS(Phleb_data[[#All],[UNB]],Phleb_data[[#All],[OrgID]],$B8,Phleb_data[[#All],[Rel_D]],D$2,Phleb_data[[#All],[Quarter]],D$1)</f>
        <v>2</v>
      </c>
      <c r="E8" s="44">
        <f>SUMIFS(Phleb_data[[#All],[UNB]],Phleb_data[[#All],[OrgID]],$B8,Phleb_data[[#All],[Rel_D]],E$2,Phleb_data[[#All],[Quarter]],E$1)</f>
        <v>2</v>
      </c>
      <c r="F8" s="44">
        <f>SUMIFS(Phleb_data[[#All],[UNB]],Phleb_data[[#All],[OrgID]],$B8,Phleb_data[[#All],[Rel_D]],F$2,Phleb_data[[#All],[Quarter]],F$1)</f>
        <v>2</v>
      </c>
      <c r="G8" s="44">
        <f>SUMIFS(Phleb_data[[#All],[UNB]],Phleb_data[[#All],[OrgID]],$B8,Phleb_data[[#All],[Rel_D]],G$2,Phleb_data[[#All],[Quarter]],G$1)</f>
        <v>0</v>
      </c>
    </row>
    <row r="9" spans="1:7" s="3" customFormat="1" x14ac:dyDescent="0.3">
      <c r="A9" s="28" t="s">
        <v>112</v>
      </c>
      <c r="B9" s="28" t="s">
        <v>18</v>
      </c>
      <c r="C9" s="28" t="s">
        <v>56</v>
      </c>
      <c r="D9" s="44">
        <f>SUMIFS(Phleb_data[[#All],[UNB]],Phleb_data[[#All],[OrgID]],$B9,Phleb_data[[#All],[Rel_D]],D$2,Phleb_data[[#All],[Quarter]],D$1)</f>
        <v>0</v>
      </c>
      <c r="E9" s="44">
        <f>SUMIFS(Phleb_data[[#All],[UNB]],Phleb_data[[#All],[OrgID]],$B9,Phleb_data[[#All],[Rel_D]],E$2,Phleb_data[[#All],[Quarter]],E$1)</f>
        <v>0</v>
      </c>
      <c r="F9" s="44">
        <f>SUMIFS(Phleb_data[[#All],[UNB]],Phleb_data[[#All],[OrgID]],$B9,Phleb_data[[#All],[Rel_D]],F$2,Phleb_data[[#All],[Quarter]],F$1)</f>
        <v>0</v>
      </c>
      <c r="G9" s="44">
        <f>SUMIFS(Phleb_data[[#All],[UNB]],Phleb_data[[#All],[OrgID]],$B9,Phleb_data[[#All],[Rel_D]],G$2,Phleb_data[[#All],[Quarter]],G$1)</f>
        <v>0</v>
      </c>
    </row>
    <row r="10" spans="1:7" s="167" customFormat="1" x14ac:dyDescent="0.3">
      <c r="A10" s="28" t="s">
        <v>113</v>
      </c>
      <c r="B10" s="28" t="s">
        <v>20</v>
      </c>
      <c r="C10" s="28" t="s">
        <v>42</v>
      </c>
      <c r="D10" s="44">
        <f>SUMIFS(Phleb_data[[#All],[UNB]],Phleb_data[[#All],[OrgID]],$B10,Phleb_data[[#All],[Rel_D]],D$2,Phleb_data[[#All],[Quarter]],D$1)</f>
        <v>1</v>
      </c>
      <c r="E10" s="44">
        <f>SUMIFS(Phleb_data[[#All],[UNB]],Phleb_data[[#All],[OrgID]],$B10,Phleb_data[[#All],[Rel_D]],E$2,Phleb_data[[#All],[Quarter]],E$1)</f>
        <v>0</v>
      </c>
      <c r="F10" s="44">
        <f>SUMIFS(Phleb_data[[#All],[UNB]],Phleb_data[[#All],[OrgID]],$B10,Phleb_data[[#All],[Rel_D]],F$2,Phleb_data[[#All],[Quarter]],F$1)</f>
        <v>0</v>
      </c>
      <c r="G10" s="44">
        <f>SUMIFS(Phleb_data[[#All],[UNB]],Phleb_data[[#All],[OrgID]],$B10,Phleb_data[[#All],[Rel_D]],G$2,Phleb_data[[#All],[Quarter]],G$1)</f>
        <v>0</v>
      </c>
    </row>
    <row r="11" spans="1:7" s="3" customFormat="1" x14ac:dyDescent="0.3">
      <c r="A11" s="28" t="s">
        <v>114</v>
      </c>
      <c r="B11" s="28" t="s">
        <v>22</v>
      </c>
      <c r="C11" s="28" t="s">
        <v>35</v>
      </c>
      <c r="D11" s="44">
        <f>SUMIFS(Phleb_data[[#All],[UNB]],Phleb_data[[#All],[OrgID]],$B11,Phleb_data[[#All],[Rel_D]],D$2,Phleb_data[[#All],[Quarter]],D$1)</f>
        <v>0</v>
      </c>
      <c r="E11" s="44">
        <f>SUMIFS(Phleb_data[[#All],[UNB]],Phleb_data[[#All],[OrgID]],$B11,Phleb_data[[#All],[Rel_D]],E$2,Phleb_data[[#All],[Quarter]],E$1)</f>
        <v>0</v>
      </c>
      <c r="F11" s="44">
        <f>SUMIFS(Phleb_data[[#All],[UNB]],Phleb_data[[#All],[OrgID]],$B11,Phleb_data[[#All],[Rel_D]],F$2,Phleb_data[[#All],[Quarter]],F$1)</f>
        <v>0</v>
      </c>
      <c r="G11" s="44">
        <f>SUMIFS(Phleb_data[[#All],[UNB]],Phleb_data[[#All],[OrgID]],$B11,Phleb_data[[#All],[Rel_D]],G$2,Phleb_data[[#All],[Quarter]],G$1)</f>
        <v>2</v>
      </c>
    </row>
    <row r="12" spans="1:7" s="3" customFormat="1" x14ac:dyDescent="0.3">
      <c r="A12" s="28" t="s">
        <v>115</v>
      </c>
      <c r="B12" s="28" t="s">
        <v>19</v>
      </c>
      <c r="C12" s="28" t="s">
        <v>30</v>
      </c>
      <c r="D12" s="44">
        <f>SUMIFS(Phleb_data[[#All],[UNB]],Phleb_data[[#All],[OrgID]],$B12,Phleb_data[[#All],[Rel_D]],D$2,Phleb_data[[#All],[Quarter]],D$1)</f>
        <v>0</v>
      </c>
      <c r="E12" s="44">
        <f>SUMIFS(Phleb_data[[#All],[UNB]],Phleb_data[[#All],[OrgID]],$B12,Phleb_data[[#All],[Rel_D]],E$2,Phleb_data[[#All],[Quarter]],E$1)</f>
        <v>0</v>
      </c>
      <c r="F12" s="44">
        <f>SUMIFS(Phleb_data[[#All],[UNB]],Phleb_data[[#All],[OrgID]],$B12,Phleb_data[[#All],[Rel_D]],F$2,Phleb_data[[#All],[Quarter]],F$1)</f>
        <v>0</v>
      </c>
      <c r="G12" s="44">
        <f>SUMIFS(Phleb_data[[#All],[UNB]],Phleb_data[[#All],[OrgID]],$B12,Phleb_data[[#All],[Rel_D]],G$2,Phleb_data[[#All],[Quarter]],G$1)</f>
        <v>0</v>
      </c>
    </row>
    <row r="13" spans="1:7" s="3" customFormat="1" x14ac:dyDescent="0.3">
      <c r="A13" s="28" t="s">
        <v>116</v>
      </c>
      <c r="B13" s="28" t="s">
        <v>11</v>
      </c>
      <c r="C13" s="29" t="s">
        <v>17</v>
      </c>
      <c r="D13" s="44">
        <f>SUMIFS(Phleb_data[[#All],[UNB]],Phleb_data[[#All],[OrgID]],$B13,Phleb_data[[#All],[Rel_D]],D$2,Phleb_data[[#All],[Quarter]],D$1)</f>
        <v>0</v>
      </c>
      <c r="E13" s="44">
        <f>SUMIFS(Phleb_data[[#All],[UNB]],Phleb_data[[#All],[OrgID]],$B13,Phleb_data[[#All],[Rel_D]],E$2,Phleb_data[[#All],[Quarter]],E$1)</f>
        <v>0</v>
      </c>
      <c r="F13" s="44">
        <f>SUMIFS(Phleb_data[[#All],[UNB]],Phleb_data[[#All],[OrgID]],$B13,Phleb_data[[#All],[Rel_D]],F$2,Phleb_data[[#All],[Quarter]],F$1)</f>
        <v>2</v>
      </c>
      <c r="G13" s="44">
        <f>SUMIFS(Phleb_data[[#All],[UNB]],Phleb_data[[#All],[OrgID]],$B13,Phleb_data[[#All],[Rel_D]],G$2,Phleb_data[[#All],[Quarter]],G$1)</f>
        <v>4</v>
      </c>
    </row>
    <row r="14" spans="1:7" s="3" customFormat="1" x14ac:dyDescent="0.3">
      <c r="A14" s="28" t="s">
        <v>117</v>
      </c>
      <c r="B14" s="28" t="s">
        <v>26</v>
      </c>
      <c r="C14" s="28" t="s">
        <v>56</v>
      </c>
      <c r="D14" s="44">
        <f>SUMIFS(Phleb_data[[#All],[UNB]],Phleb_data[[#All],[OrgID]],$B14,Phleb_data[[#All],[Rel_D]],D$2,Phleb_data[[#All],[Quarter]],D$1)</f>
        <v>57</v>
      </c>
      <c r="E14" s="44">
        <f>SUMIFS(Phleb_data[[#All],[UNB]],Phleb_data[[#All],[OrgID]],$B14,Phleb_data[[#All],[Rel_D]],E$2,Phleb_data[[#All],[Quarter]],E$1)</f>
        <v>1</v>
      </c>
      <c r="F14" s="44">
        <f>SUMIFS(Phleb_data[[#All],[UNB]],Phleb_data[[#All],[OrgID]],$B14,Phleb_data[[#All],[Rel_D]],F$2,Phleb_data[[#All],[Quarter]],F$1)</f>
        <v>5</v>
      </c>
      <c r="G14" s="44">
        <f>SUMIFS(Phleb_data[[#All],[UNB]],Phleb_data[[#All],[OrgID]],$B14,Phleb_data[[#All],[Rel_D]],G$2,Phleb_data[[#All],[Quarter]],G$1)</f>
        <v>7</v>
      </c>
    </row>
    <row r="15" spans="1:7" s="3" customFormat="1" x14ac:dyDescent="0.3">
      <c r="A15" s="28" t="s">
        <v>118</v>
      </c>
      <c r="B15" s="28" t="s">
        <v>28</v>
      </c>
      <c r="C15" s="28" t="s">
        <v>60</v>
      </c>
      <c r="D15" s="44">
        <f>SUMIFS(Phleb_data[[#All],[UNB]],Phleb_data[[#All],[OrgID]],$B15,Phleb_data[[#All],[Rel_D]],D$2,Phleb_data[[#All],[Quarter]],D$1)</f>
        <v>0</v>
      </c>
      <c r="E15" s="44">
        <f>SUMIFS(Phleb_data[[#All],[UNB]],Phleb_data[[#All],[OrgID]],$B15,Phleb_data[[#All],[Rel_D]],E$2,Phleb_data[[#All],[Quarter]],E$1)</f>
        <v>0</v>
      </c>
      <c r="F15" s="44">
        <f>SUMIFS(Phleb_data[[#All],[UNB]],Phleb_data[[#All],[OrgID]],$B15,Phleb_data[[#All],[Rel_D]],F$2,Phleb_data[[#All],[Quarter]],F$1)</f>
        <v>0</v>
      </c>
      <c r="G15" s="44">
        <f>SUMIFS(Phleb_data[[#All],[UNB]],Phleb_data[[#All],[OrgID]],$B15,Phleb_data[[#All],[Rel_D]],G$2,Phleb_data[[#All],[Quarter]],G$1)</f>
        <v>0</v>
      </c>
    </row>
    <row r="16" spans="1:7" s="3" customFormat="1" x14ac:dyDescent="0.3">
      <c r="A16" s="28" t="s">
        <v>119</v>
      </c>
      <c r="B16" s="28" t="s">
        <v>21</v>
      </c>
      <c r="C16" s="28" t="s">
        <v>30</v>
      </c>
      <c r="D16" s="44">
        <f>SUMIFS(Phleb_data[[#All],[UNB]],Phleb_data[[#All],[OrgID]],$B16,Phleb_data[[#All],[Rel_D]],D$2,Phleb_data[[#All],[Quarter]],D$1)</f>
        <v>0</v>
      </c>
      <c r="E16" s="44">
        <f>SUMIFS(Phleb_data[[#All],[UNB]],Phleb_data[[#All],[OrgID]],$B16,Phleb_data[[#All],[Rel_D]],E$2,Phleb_data[[#All],[Quarter]],E$1)</f>
        <v>0</v>
      </c>
      <c r="F16" s="44">
        <f>SUMIFS(Phleb_data[[#All],[UNB]],Phleb_data[[#All],[OrgID]],$B16,Phleb_data[[#All],[Rel_D]],F$2,Phleb_data[[#All],[Quarter]],F$1)</f>
        <v>1</v>
      </c>
      <c r="G16" s="44">
        <f>SUMIFS(Phleb_data[[#All],[UNB]],Phleb_data[[#All],[OrgID]],$B16,Phleb_data[[#All],[Rel_D]],G$2,Phleb_data[[#All],[Quarter]],G$1)</f>
        <v>3</v>
      </c>
    </row>
    <row r="17" spans="1:7" s="3" customFormat="1" x14ac:dyDescent="0.3">
      <c r="A17" s="28" t="s">
        <v>120</v>
      </c>
      <c r="B17" s="28" t="s">
        <v>31</v>
      </c>
      <c r="C17" s="28" t="s">
        <v>54</v>
      </c>
      <c r="D17" s="44">
        <f>SUMIFS(Phleb_data[[#All],[UNB]],Phleb_data[[#All],[OrgID]],$B17,Phleb_data[[#All],[Rel_D]],D$2,Phleb_data[[#All],[Quarter]],D$1)</f>
        <v>6</v>
      </c>
      <c r="E17" s="44">
        <f>SUMIFS(Phleb_data[[#All],[UNB]],Phleb_data[[#All],[OrgID]],$B17,Phleb_data[[#All],[Rel_D]],E$2,Phleb_data[[#All],[Quarter]],E$1)</f>
        <v>11</v>
      </c>
      <c r="F17" s="44">
        <f>SUMIFS(Phleb_data[[#All],[UNB]],Phleb_data[[#All],[OrgID]],$B17,Phleb_data[[#All],[Rel_D]],F$2,Phleb_data[[#All],[Quarter]],F$1)</f>
        <v>18</v>
      </c>
      <c r="G17" s="44">
        <f>SUMIFS(Phleb_data[[#All],[UNB]],Phleb_data[[#All],[OrgID]],$B17,Phleb_data[[#All],[Rel_D]],G$2,Phleb_data[[#All],[Quarter]],G$1)</f>
        <v>18</v>
      </c>
    </row>
    <row r="18" spans="1:7" s="3" customFormat="1" x14ac:dyDescent="0.3">
      <c r="A18" s="28" t="s">
        <v>121</v>
      </c>
      <c r="B18" s="28" t="s">
        <v>23</v>
      </c>
      <c r="C18" s="28" t="s">
        <v>30</v>
      </c>
      <c r="D18" s="44">
        <f>SUMIFS(Phleb_data[[#All],[UNB]],Phleb_data[[#All],[OrgID]],$B18,Phleb_data[[#All],[Rel_D]],D$2,Phleb_data[[#All],[Quarter]],D$1)</f>
        <v>0</v>
      </c>
      <c r="E18" s="44">
        <f>SUMIFS(Phleb_data[[#All],[UNB]],Phleb_data[[#All],[OrgID]],$B18,Phleb_data[[#All],[Rel_D]],E$2,Phleb_data[[#All],[Quarter]],E$1)</f>
        <v>0</v>
      </c>
      <c r="F18" s="44">
        <f>SUMIFS(Phleb_data[[#All],[UNB]],Phleb_data[[#All],[OrgID]],$B18,Phleb_data[[#All],[Rel_D]],F$2,Phleb_data[[#All],[Quarter]],F$1)</f>
        <v>0</v>
      </c>
      <c r="G18" s="44">
        <f>SUMIFS(Phleb_data[[#All],[UNB]],Phleb_data[[#All],[OrgID]],$B18,Phleb_data[[#All],[Rel_D]],G$2,Phleb_data[[#All],[Quarter]],G$1)</f>
        <v>0</v>
      </c>
    </row>
    <row r="19" spans="1:7" s="3" customFormat="1" x14ac:dyDescent="0.3">
      <c r="A19" s="28" t="s">
        <v>122</v>
      </c>
      <c r="B19" s="28" t="s">
        <v>32</v>
      </c>
      <c r="C19" s="28" t="s">
        <v>54</v>
      </c>
      <c r="D19" s="44">
        <f>SUMIFS(Phleb_data[[#All],[UNB]],Phleb_data[[#All],[OrgID]],$B19,Phleb_data[[#All],[Rel_D]],D$2,Phleb_data[[#All],[Quarter]],D$1)</f>
        <v>0</v>
      </c>
      <c r="E19" s="44">
        <f>SUMIFS(Phleb_data[[#All],[UNB]],Phleb_data[[#All],[OrgID]],$B19,Phleb_data[[#All],[Rel_D]],E$2,Phleb_data[[#All],[Quarter]],E$1)</f>
        <v>0</v>
      </c>
      <c r="F19" s="44">
        <f>SUMIFS(Phleb_data[[#All],[UNB]],Phleb_data[[#All],[OrgID]],$B19,Phleb_data[[#All],[Rel_D]],F$2,Phleb_data[[#All],[Quarter]],F$1)</f>
        <v>0</v>
      </c>
      <c r="G19" s="44">
        <f>SUMIFS(Phleb_data[[#All],[UNB]],Phleb_data[[#All],[OrgID]],$B19,Phleb_data[[#All],[Rel_D]],G$2,Phleb_data[[#All],[Quarter]],G$1)</f>
        <v>0</v>
      </c>
    </row>
    <row r="20" spans="1:7" s="3" customFormat="1" x14ac:dyDescent="0.3">
      <c r="A20" s="28" t="s">
        <v>123</v>
      </c>
      <c r="B20" s="28" t="s">
        <v>24</v>
      </c>
      <c r="C20" s="28" t="s">
        <v>30</v>
      </c>
      <c r="D20" s="44">
        <f>SUMIFS(Phleb_data[[#All],[UNB]],Phleb_data[[#All],[OrgID]],$B20,Phleb_data[[#All],[Rel_D]],D$2,Phleb_data[[#All],[Quarter]],D$1)</f>
        <v>1</v>
      </c>
      <c r="E20" s="44">
        <f>SUMIFS(Phleb_data[[#All],[UNB]],Phleb_data[[#All],[OrgID]],$B20,Phleb_data[[#All],[Rel_D]],E$2,Phleb_data[[#All],[Quarter]],E$1)</f>
        <v>4</v>
      </c>
      <c r="F20" s="44">
        <f>SUMIFS(Phleb_data[[#All],[UNB]],Phleb_data[[#All],[OrgID]],$B20,Phleb_data[[#All],[Rel_D]],F$2,Phleb_data[[#All],[Quarter]],F$1)</f>
        <v>12</v>
      </c>
      <c r="G20" s="44">
        <f>SUMIFS(Phleb_data[[#All],[UNB]],Phleb_data[[#All],[OrgID]],$B20,Phleb_data[[#All],[Rel_D]],G$2,Phleb_data[[#All],[Quarter]],G$1)</f>
        <v>0</v>
      </c>
    </row>
    <row r="21" spans="1:7" s="3" customFormat="1" x14ac:dyDescent="0.3">
      <c r="A21" s="28" t="s">
        <v>124</v>
      </c>
      <c r="B21" s="28" t="s">
        <v>33</v>
      </c>
      <c r="C21" s="28" t="s">
        <v>35</v>
      </c>
      <c r="D21" s="44">
        <f>SUMIFS(Phleb_data[[#All],[UNB]],Phleb_data[[#All],[OrgID]],$B21,Phleb_data[[#All],[Rel_D]],D$2,Phleb_data[[#All],[Quarter]],D$1)</f>
        <v>7</v>
      </c>
      <c r="E21" s="44">
        <f>SUMIFS(Phleb_data[[#All],[UNB]],Phleb_data[[#All],[OrgID]],$B21,Phleb_data[[#All],[Rel_D]],E$2,Phleb_data[[#All],[Quarter]],E$1)</f>
        <v>7</v>
      </c>
      <c r="F21" s="44">
        <f>SUMIFS(Phleb_data[[#All],[UNB]],Phleb_data[[#All],[OrgID]],$B21,Phleb_data[[#All],[Rel_D]],F$2,Phleb_data[[#All],[Quarter]],F$1)</f>
        <v>1</v>
      </c>
      <c r="G21" s="44">
        <f>SUMIFS(Phleb_data[[#All],[UNB]],Phleb_data[[#All],[OrgID]],$B21,Phleb_data[[#All],[Rel_D]],G$2,Phleb_data[[#All],[Quarter]],G$1)</f>
        <v>3</v>
      </c>
    </row>
    <row r="22" spans="1:7" s="3" customFormat="1" x14ac:dyDescent="0.3">
      <c r="A22" s="28" t="s">
        <v>125</v>
      </c>
      <c r="B22" s="28" t="s">
        <v>36</v>
      </c>
      <c r="C22" s="28" t="s">
        <v>60</v>
      </c>
      <c r="D22" s="44">
        <f>SUMIFS(Phleb_data[[#All],[UNB]],Phleb_data[[#All],[OrgID]],$B22,Phleb_data[[#All],[Rel_D]],D$2,Phleb_data[[#All],[Quarter]],D$1)</f>
        <v>0</v>
      </c>
      <c r="E22" s="44">
        <f>SUMIFS(Phleb_data[[#All],[UNB]],Phleb_data[[#All],[OrgID]],$B22,Phleb_data[[#All],[Rel_D]],E$2,Phleb_data[[#All],[Quarter]],E$1)</f>
        <v>0</v>
      </c>
      <c r="F22" s="44">
        <f>SUMIFS(Phleb_data[[#All],[UNB]],Phleb_data[[#All],[OrgID]],$B22,Phleb_data[[#All],[Rel_D]],F$2,Phleb_data[[#All],[Quarter]],F$1)</f>
        <v>1</v>
      </c>
      <c r="G22" s="44">
        <f>SUMIFS(Phleb_data[[#All],[UNB]],Phleb_data[[#All],[OrgID]],$B22,Phleb_data[[#All],[Rel_D]],G$2,Phleb_data[[#All],[Quarter]],G$1)</f>
        <v>1</v>
      </c>
    </row>
    <row r="23" spans="1:7" s="3" customFormat="1" x14ac:dyDescent="0.3">
      <c r="A23" s="28" t="s">
        <v>126</v>
      </c>
      <c r="B23" s="28" t="s">
        <v>37</v>
      </c>
      <c r="C23" s="28" t="s">
        <v>48</v>
      </c>
      <c r="D23" s="44">
        <f>SUMIFS(Phleb_data[[#All],[UNB]],Phleb_data[[#All],[OrgID]],$B23,Phleb_data[[#All],[Rel_D]],D$2,Phleb_data[[#All],[Quarter]],D$1)</f>
        <v>0</v>
      </c>
      <c r="E23" s="44">
        <f>SUMIFS(Phleb_data[[#All],[UNB]],Phleb_data[[#All],[OrgID]],$B23,Phleb_data[[#All],[Rel_D]],E$2,Phleb_data[[#All],[Quarter]],E$1)</f>
        <v>0</v>
      </c>
      <c r="F23" s="44">
        <f>SUMIFS(Phleb_data[[#All],[UNB]],Phleb_data[[#All],[OrgID]],$B23,Phleb_data[[#All],[Rel_D]],F$2,Phleb_data[[#All],[Quarter]],F$1)</f>
        <v>0</v>
      </c>
      <c r="G23" s="44">
        <f>SUMIFS(Phleb_data[[#All],[UNB]],Phleb_data[[#All],[OrgID]],$B23,Phleb_data[[#All],[Rel_D]],G$2,Phleb_data[[#All],[Quarter]],G$1)</f>
        <v>1</v>
      </c>
    </row>
    <row r="24" spans="1:7" s="3" customFormat="1" x14ac:dyDescent="0.3">
      <c r="A24" s="28" t="s">
        <v>127</v>
      </c>
      <c r="B24" s="28" t="s">
        <v>38</v>
      </c>
      <c r="C24" s="28" t="s">
        <v>54</v>
      </c>
      <c r="D24" s="44">
        <f>SUMIFS(Phleb_data[[#All],[UNB]],Phleb_data[[#All],[OrgID]],$B24,Phleb_data[[#All],[Rel_D]],D$2,Phleb_data[[#All],[Quarter]],D$1)</f>
        <v>6</v>
      </c>
      <c r="E24" s="44">
        <f>SUMIFS(Phleb_data[[#All],[UNB]],Phleb_data[[#All],[OrgID]],$B24,Phleb_data[[#All],[Rel_D]],E$2,Phleb_data[[#All],[Quarter]],E$1)</f>
        <v>9</v>
      </c>
      <c r="F24" s="44">
        <f>SUMIFS(Phleb_data[[#All],[UNB]],Phleb_data[[#All],[OrgID]],$B24,Phleb_data[[#All],[Rel_D]],F$2,Phleb_data[[#All],[Quarter]],F$1)</f>
        <v>11</v>
      </c>
      <c r="G24" s="44">
        <f>SUMIFS(Phleb_data[[#All],[UNB]],Phleb_data[[#All],[OrgID]],$B24,Phleb_data[[#All],[Rel_D]],G$2,Phleb_data[[#All],[Quarter]],G$1)</f>
        <v>21</v>
      </c>
    </row>
    <row r="25" spans="1:7" s="3" customFormat="1" x14ac:dyDescent="0.3">
      <c r="A25" s="28" t="s">
        <v>128</v>
      </c>
      <c r="B25" s="28" t="s">
        <v>39</v>
      </c>
      <c r="C25" s="28" t="s">
        <v>60</v>
      </c>
      <c r="D25" s="44">
        <f>SUMIFS(Phleb_data[[#All],[UNB]],Phleb_data[[#All],[OrgID]],$B25,Phleb_data[[#All],[Rel_D]],D$2,Phleb_data[[#All],[Quarter]],D$1)</f>
        <v>6</v>
      </c>
      <c r="E25" s="44">
        <f>SUMIFS(Phleb_data[[#All],[UNB]],Phleb_data[[#All],[OrgID]],$B25,Phleb_data[[#All],[Rel_D]],E$2,Phleb_data[[#All],[Quarter]],E$1)</f>
        <v>9</v>
      </c>
      <c r="F25" s="44">
        <f>SUMIFS(Phleb_data[[#All],[UNB]],Phleb_data[[#All],[OrgID]],$B25,Phleb_data[[#All],[Rel_D]],F$2,Phleb_data[[#All],[Quarter]],F$1)</f>
        <v>3</v>
      </c>
      <c r="G25" s="44">
        <f>SUMIFS(Phleb_data[[#All],[UNB]],Phleb_data[[#All],[OrgID]],$B25,Phleb_data[[#All],[Rel_D]],G$2,Phleb_data[[#All],[Quarter]],G$1)</f>
        <v>5</v>
      </c>
    </row>
    <row r="26" spans="1:7" s="3" customFormat="1" x14ac:dyDescent="0.3">
      <c r="A26" s="28" t="s">
        <v>129</v>
      </c>
      <c r="B26" s="28" t="s">
        <v>41</v>
      </c>
      <c r="C26" s="28" t="s">
        <v>48</v>
      </c>
      <c r="D26" s="44">
        <f>SUMIFS(Phleb_data[[#All],[UNB]],Phleb_data[[#All],[OrgID]],$B26,Phleb_data[[#All],[Rel_D]],D$2,Phleb_data[[#All],[Quarter]],D$1)</f>
        <v>1</v>
      </c>
      <c r="E26" s="44">
        <f>SUMIFS(Phleb_data[[#All],[UNB]],Phleb_data[[#All],[OrgID]],$B26,Phleb_data[[#All],[Rel_D]],E$2,Phleb_data[[#All],[Quarter]],E$1)</f>
        <v>0</v>
      </c>
      <c r="F26" s="44">
        <f>SUMIFS(Phleb_data[[#All],[UNB]],Phleb_data[[#All],[OrgID]],$B26,Phleb_data[[#All],[Rel_D]],F$2,Phleb_data[[#All],[Quarter]],F$1)</f>
        <v>1</v>
      </c>
      <c r="G26" s="44">
        <f>SUMIFS(Phleb_data[[#All],[UNB]],Phleb_data[[#All],[OrgID]],$B26,Phleb_data[[#All],[Rel_D]],G$2,Phleb_data[[#All],[Quarter]],G$1)</f>
        <v>1</v>
      </c>
    </row>
    <row r="27" spans="1:7" s="3" customFormat="1" x14ac:dyDescent="0.3">
      <c r="A27" s="28" t="s">
        <v>130</v>
      </c>
      <c r="B27" s="28" t="s">
        <v>43</v>
      </c>
      <c r="C27" s="28" t="s">
        <v>56</v>
      </c>
      <c r="D27" s="44">
        <f>SUMIFS(Phleb_data[[#All],[UNB]],Phleb_data[[#All],[OrgID]],$B27,Phleb_data[[#All],[Rel_D]],D$2,Phleb_data[[#All],[Quarter]],D$1)</f>
        <v>2</v>
      </c>
      <c r="E27" s="44">
        <f>SUMIFS(Phleb_data[[#All],[UNB]],Phleb_data[[#All],[OrgID]],$B27,Phleb_data[[#All],[Rel_D]],E$2,Phleb_data[[#All],[Quarter]],E$1)</f>
        <v>6</v>
      </c>
      <c r="F27" s="44">
        <f>SUMIFS(Phleb_data[[#All],[UNB]],Phleb_data[[#All],[OrgID]],$B27,Phleb_data[[#All],[Rel_D]],F$2,Phleb_data[[#All],[Quarter]],F$1)</f>
        <v>4</v>
      </c>
      <c r="G27" s="44">
        <f>SUMIFS(Phleb_data[[#All],[UNB]],Phleb_data[[#All],[OrgID]],$B27,Phleb_data[[#All],[Rel_D]],G$2,Phleb_data[[#All],[Quarter]],G$1)</f>
        <v>2</v>
      </c>
    </row>
    <row r="28" spans="1:7" s="3" customFormat="1" x14ac:dyDescent="0.3">
      <c r="A28" s="28" t="s">
        <v>131</v>
      </c>
      <c r="B28" s="28" t="s">
        <v>44</v>
      </c>
      <c r="C28" s="28" t="s">
        <v>48</v>
      </c>
      <c r="D28" s="44">
        <f>SUMIFS(Phleb_data[[#All],[UNB]],Phleb_data[[#All],[OrgID]],$B28,Phleb_data[[#All],[Rel_D]],D$2,Phleb_data[[#All],[Quarter]],D$1)</f>
        <v>0</v>
      </c>
      <c r="E28" s="44">
        <f>SUMIFS(Phleb_data[[#All],[UNB]],Phleb_data[[#All],[OrgID]],$B28,Phleb_data[[#All],[Rel_D]],E$2,Phleb_data[[#All],[Quarter]],E$1)</f>
        <v>0</v>
      </c>
      <c r="F28" s="44">
        <f>SUMIFS(Phleb_data[[#All],[UNB]],Phleb_data[[#All],[OrgID]],$B28,Phleb_data[[#All],[Rel_D]],F$2,Phleb_data[[#All],[Quarter]],F$1)</f>
        <v>0</v>
      </c>
      <c r="G28" s="44">
        <f>SUMIFS(Phleb_data[[#All],[UNB]],Phleb_data[[#All],[OrgID]],$B28,Phleb_data[[#All],[Rel_D]],G$2,Phleb_data[[#All],[Quarter]],G$1)</f>
        <v>4</v>
      </c>
    </row>
    <row r="29" spans="1:7" s="3" customFormat="1" x14ac:dyDescent="0.3">
      <c r="A29" s="28" t="s">
        <v>132</v>
      </c>
      <c r="B29" s="28" t="s">
        <v>45</v>
      </c>
      <c r="C29" s="28" t="s">
        <v>60</v>
      </c>
      <c r="D29" s="44">
        <f>SUMIFS(Phleb_data[[#All],[UNB]],Phleb_data[[#All],[OrgID]],$B29,Phleb_data[[#All],[Rel_D]],D$2,Phleb_data[[#All],[Quarter]],D$1)</f>
        <v>0</v>
      </c>
      <c r="E29" s="44">
        <f>SUMIFS(Phleb_data[[#All],[UNB]],Phleb_data[[#All],[OrgID]],$B29,Phleb_data[[#All],[Rel_D]],E$2,Phleb_data[[#All],[Quarter]],E$1)</f>
        <v>1</v>
      </c>
      <c r="F29" s="44">
        <f>SUMIFS(Phleb_data[[#All],[UNB]],Phleb_data[[#All],[OrgID]],$B29,Phleb_data[[#All],[Rel_D]],F$2,Phleb_data[[#All],[Quarter]],F$1)</f>
        <v>0</v>
      </c>
      <c r="G29" s="44">
        <f>SUMIFS(Phleb_data[[#All],[UNB]],Phleb_data[[#All],[OrgID]],$B29,Phleb_data[[#All],[Rel_D]],G$2,Phleb_data[[#All],[Quarter]],G$1)</f>
        <v>1</v>
      </c>
    </row>
    <row r="30" spans="1:7" s="3" customFormat="1" x14ac:dyDescent="0.3">
      <c r="A30" s="28" t="s">
        <v>133</v>
      </c>
      <c r="B30" s="28" t="s">
        <v>25</v>
      </c>
      <c r="C30" s="28" t="s">
        <v>30</v>
      </c>
      <c r="D30" s="44">
        <f>SUMIFS(Phleb_data[[#All],[UNB]],Phleb_data[[#All],[OrgID]],$B30,Phleb_data[[#All],[Rel_D]],D$2,Phleb_data[[#All],[Quarter]],D$1)</f>
        <v>8</v>
      </c>
      <c r="E30" s="44">
        <f>SUMIFS(Phleb_data[[#All],[UNB]],Phleb_data[[#All],[OrgID]],$B30,Phleb_data[[#All],[Rel_D]],E$2,Phleb_data[[#All],[Quarter]],E$1)</f>
        <v>15</v>
      </c>
      <c r="F30" s="44">
        <f>SUMIFS(Phleb_data[[#All],[UNB]],Phleb_data[[#All],[OrgID]],$B30,Phleb_data[[#All],[Rel_D]],F$2,Phleb_data[[#All],[Quarter]],F$1)</f>
        <v>17</v>
      </c>
      <c r="G30" s="44">
        <f>SUMIFS(Phleb_data[[#All],[UNB]],Phleb_data[[#All],[OrgID]],$B30,Phleb_data[[#All],[Rel_D]],G$2,Phleb_data[[#All],[Quarter]],G$1)</f>
        <v>31</v>
      </c>
    </row>
    <row r="31" spans="1:7" s="3" customFormat="1" x14ac:dyDescent="0.3">
      <c r="A31" s="28" t="s">
        <v>134</v>
      </c>
      <c r="B31" s="28" t="s">
        <v>46</v>
      </c>
      <c r="C31" s="28" t="s">
        <v>56</v>
      </c>
      <c r="D31" s="44">
        <f>SUMIFS(Phleb_data[[#All],[UNB]],Phleb_data[[#All],[OrgID]],$B31,Phleb_data[[#All],[Rel_D]],D$2,Phleb_data[[#All],[Quarter]],D$1)</f>
        <v>1</v>
      </c>
      <c r="E31" s="44">
        <f>SUMIFS(Phleb_data[[#All],[UNB]],Phleb_data[[#All],[OrgID]],$B31,Phleb_data[[#All],[Rel_D]],E$2,Phleb_data[[#All],[Quarter]],E$1)</f>
        <v>0</v>
      </c>
      <c r="F31" s="44">
        <f>SUMIFS(Phleb_data[[#All],[UNB]],Phleb_data[[#All],[OrgID]],$B31,Phleb_data[[#All],[Rel_D]],F$2,Phleb_data[[#All],[Quarter]],F$1)</f>
        <v>0</v>
      </c>
      <c r="G31" s="44">
        <f>SUMIFS(Phleb_data[[#All],[UNB]],Phleb_data[[#All],[OrgID]],$B31,Phleb_data[[#All],[Rel_D]],G$2,Phleb_data[[#All],[Quarter]],G$1)</f>
        <v>0</v>
      </c>
    </row>
    <row r="32" spans="1:7" s="3" customFormat="1" x14ac:dyDescent="0.3">
      <c r="A32" s="28" t="s">
        <v>135</v>
      </c>
      <c r="B32" s="28" t="s">
        <v>47</v>
      </c>
      <c r="C32" s="28" t="s">
        <v>56</v>
      </c>
      <c r="D32" s="44">
        <f>SUMIFS(Phleb_data[[#All],[UNB]],Phleb_data[[#All],[OrgID]],$B32,Phleb_data[[#All],[Rel_D]],D$2,Phleb_data[[#All],[Quarter]],D$1)</f>
        <v>14</v>
      </c>
      <c r="E32" s="44">
        <f>SUMIFS(Phleb_data[[#All],[UNB]],Phleb_data[[#All],[OrgID]],$B32,Phleb_data[[#All],[Rel_D]],E$2,Phleb_data[[#All],[Quarter]],E$1)</f>
        <v>9</v>
      </c>
      <c r="F32" s="44">
        <f>SUMIFS(Phleb_data[[#All],[UNB]],Phleb_data[[#All],[OrgID]],$B32,Phleb_data[[#All],[Rel_D]],F$2,Phleb_data[[#All],[Quarter]],F$1)</f>
        <v>4</v>
      </c>
      <c r="G32" s="44">
        <f>SUMIFS(Phleb_data[[#All],[UNB]],Phleb_data[[#All],[OrgID]],$B32,Phleb_data[[#All],[Rel_D]],G$2,Phleb_data[[#All],[Quarter]],G$1)</f>
        <v>20</v>
      </c>
    </row>
    <row r="33" spans="1:7" s="3" customFormat="1" x14ac:dyDescent="0.3">
      <c r="A33" s="28" t="s">
        <v>136</v>
      </c>
      <c r="B33" s="28" t="s">
        <v>27</v>
      </c>
      <c r="C33" s="28" t="s">
        <v>30</v>
      </c>
      <c r="D33" s="44">
        <f>SUMIFS(Phleb_data[[#All],[UNB]],Phleb_data[[#All],[OrgID]],$B33,Phleb_data[[#All],[Rel_D]],D$2,Phleb_data[[#All],[Quarter]],D$1)</f>
        <v>0</v>
      </c>
      <c r="E33" s="44">
        <f>SUMIFS(Phleb_data[[#All],[UNB]],Phleb_data[[#All],[OrgID]],$B33,Phleb_data[[#All],[Rel_D]],E$2,Phleb_data[[#All],[Quarter]],E$1)</f>
        <v>0</v>
      </c>
      <c r="F33" s="44">
        <f>SUMIFS(Phleb_data[[#All],[UNB]],Phleb_data[[#All],[OrgID]],$B33,Phleb_data[[#All],[Rel_D]],F$2,Phleb_data[[#All],[Quarter]],F$1)</f>
        <v>0</v>
      </c>
      <c r="G33" s="44">
        <f>SUMIFS(Phleb_data[[#All],[UNB]],Phleb_data[[#All],[OrgID]],$B33,Phleb_data[[#All],[Rel_D]],G$2,Phleb_data[[#All],[Quarter]],G$1)</f>
        <v>0</v>
      </c>
    </row>
    <row r="34" spans="1:7" s="3" customFormat="1" x14ac:dyDescent="0.3">
      <c r="A34" s="28" t="s">
        <v>137</v>
      </c>
      <c r="B34" s="28" t="s">
        <v>29</v>
      </c>
      <c r="C34" s="28" t="s">
        <v>30</v>
      </c>
      <c r="D34" s="44">
        <f>SUMIFS(Phleb_data[[#All],[UNB]],Phleb_data[[#All],[OrgID]],$B34,Phleb_data[[#All],[Rel_D]],D$2,Phleb_data[[#All],[Quarter]],D$1)</f>
        <v>0</v>
      </c>
      <c r="E34" s="44">
        <f>SUMIFS(Phleb_data[[#All],[UNB]],Phleb_data[[#All],[OrgID]],$B34,Phleb_data[[#All],[Rel_D]],E$2,Phleb_data[[#All],[Quarter]],E$1)</f>
        <v>0</v>
      </c>
      <c r="F34" s="44">
        <f>SUMIFS(Phleb_data[[#All],[UNB]],Phleb_data[[#All],[OrgID]],$B34,Phleb_data[[#All],[Rel_D]],F$2,Phleb_data[[#All],[Quarter]],F$1)</f>
        <v>1</v>
      </c>
      <c r="G34" s="44">
        <f>SUMIFS(Phleb_data[[#All],[UNB]],Phleb_data[[#All],[OrgID]],$B34,Phleb_data[[#All],[Rel_D]],G$2,Phleb_data[[#All],[Quarter]],G$1)</f>
        <v>0</v>
      </c>
    </row>
    <row r="35" spans="1:7" s="3" customFormat="1" x14ac:dyDescent="0.3">
      <c r="A35" s="28" t="s">
        <v>138</v>
      </c>
      <c r="B35" s="28" t="s">
        <v>49</v>
      </c>
      <c r="C35" s="28" t="s">
        <v>56</v>
      </c>
      <c r="D35" s="44">
        <f>SUMIFS(Phleb_data[[#All],[UNB]],Phleb_data[[#All],[OrgID]],$B35,Phleb_data[[#All],[Rel_D]],D$2,Phleb_data[[#All],[Quarter]],D$1)</f>
        <v>0</v>
      </c>
      <c r="E35" s="44">
        <f>SUMIFS(Phleb_data[[#All],[UNB]],Phleb_data[[#All],[OrgID]],$B35,Phleb_data[[#All],[Rel_D]],E$2,Phleb_data[[#All],[Quarter]],E$1)</f>
        <v>0</v>
      </c>
      <c r="F35" s="44">
        <f>SUMIFS(Phleb_data[[#All],[UNB]],Phleb_data[[#All],[OrgID]],$B35,Phleb_data[[#All],[Rel_D]],F$2,Phleb_data[[#All],[Quarter]],F$1)</f>
        <v>0</v>
      </c>
      <c r="G35" s="44">
        <f>SUMIFS(Phleb_data[[#All],[UNB]],Phleb_data[[#All],[OrgID]],$B35,Phleb_data[[#All],[Rel_D]],G$2,Phleb_data[[#All],[Quarter]],G$1)</f>
        <v>0</v>
      </c>
    </row>
    <row r="36" spans="1:7" s="3" customFormat="1" x14ac:dyDescent="0.3">
      <c r="A36" s="28" t="s">
        <v>139</v>
      </c>
      <c r="B36" s="28" t="s">
        <v>51</v>
      </c>
      <c r="C36" s="28" t="s">
        <v>60</v>
      </c>
      <c r="D36" s="44">
        <f>SUMIFS(Phleb_data[[#All],[UNB]],Phleb_data[[#All],[OrgID]],$B36,Phleb_data[[#All],[Rel_D]],D$2,Phleb_data[[#All],[Quarter]],D$1)</f>
        <v>0</v>
      </c>
      <c r="E36" s="44">
        <f>SUMIFS(Phleb_data[[#All],[UNB]],Phleb_data[[#All],[OrgID]],$B36,Phleb_data[[#All],[Rel_D]],E$2,Phleb_data[[#All],[Quarter]],E$1)</f>
        <v>0</v>
      </c>
      <c r="F36" s="44">
        <f>SUMIFS(Phleb_data[[#All],[UNB]],Phleb_data[[#All],[OrgID]],$B36,Phleb_data[[#All],[Rel_D]],F$2,Phleb_data[[#All],[Quarter]],F$1)</f>
        <v>0</v>
      </c>
      <c r="G36" s="44">
        <f>SUMIFS(Phleb_data[[#All],[UNB]],Phleb_data[[#All],[OrgID]],$B36,Phleb_data[[#All],[Rel_D]],G$2,Phleb_data[[#All],[Quarter]],G$1)</f>
        <v>0</v>
      </c>
    </row>
    <row r="37" spans="1:7" s="3" customFormat="1" x14ac:dyDescent="0.3">
      <c r="A37" s="28" t="s">
        <v>140</v>
      </c>
      <c r="B37" s="28" t="s">
        <v>40</v>
      </c>
      <c r="C37" s="28" t="s">
        <v>42</v>
      </c>
      <c r="D37" s="44">
        <f>SUMIFS(Phleb_data[[#All],[UNB]],Phleb_data[[#All],[OrgID]],$B37,Phleb_data[[#All],[Rel_D]],D$2,Phleb_data[[#All],[Quarter]],D$1)</f>
        <v>3</v>
      </c>
      <c r="E37" s="44">
        <f>SUMIFS(Phleb_data[[#All],[UNB]],Phleb_data[[#All],[OrgID]],$B37,Phleb_data[[#All],[Rel_D]],E$2,Phleb_data[[#All],[Quarter]],E$1)</f>
        <v>2</v>
      </c>
      <c r="F37" s="44">
        <f>SUMIFS(Phleb_data[[#All],[UNB]],Phleb_data[[#All],[OrgID]],$B37,Phleb_data[[#All],[Rel_D]],F$2,Phleb_data[[#All],[Quarter]],F$1)</f>
        <v>10</v>
      </c>
      <c r="G37" s="44">
        <f>SUMIFS(Phleb_data[[#All],[UNB]],Phleb_data[[#All],[OrgID]],$B37,Phleb_data[[#All],[Rel_D]],G$2,Phleb_data[[#All],[Quarter]],G$1)</f>
        <v>7</v>
      </c>
    </row>
    <row r="38" spans="1:7" s="136" customFormat="1" x14ac:dyDescent="0.3">
      <c r="A38" s="28" t="s">
        <v>141</v>
      </c>
      <c r="B38" s="28" t="s">
        <v>13</v>
      </c>
      <c r="C38" s="28" t="s">
        <v>17</v>
      </c>
      <c r="D38" s="44">
        <f>SUMIFS(Phleb_data[[#All],[UNB]],Phleb_data[[#All],[OrgID]],$B38,Phleb_data[[#All],[Rel_D]],D$2,Phleb_data[[#All],[Quarter]],D$1)</f>
        <v>15</v>
      </c>
      <c r="E38" s="44">
        <f>SUMIFS(Phleb_data[[#All],[UNB]],Phleb_data[[#All],[OrgID]],$B38,Phleb_data[[#All],[Rel_D]],E$2,Phleb_data[[#All],[Quarter]],E$1)</f>
        <v>11</v>
      </c>
      <c r="F38" s="44">
        <f>SUMIFS(Phleb_data[[#All],[UNB]],Phleb_data[[#All],[OrgID]],$B38,Phleb_data[[#All],[Rel_D]],F$2,Phleb_data[[#All],[Quarter]],F$1)</f>
        <v>8</v>
      </c>
      <c r="G38" s="44">
        <f>SUMIFS(Phleb_data[[#All],[UNB]],Phleb_data[[#All],[OrgID]],$B38,Phleb_data[[#All],[Rel_D]],G$2,Phleb_data[[#All],[Quarter]],G$1)</f>
        <v>10</v>
      </c>
    </row>
    <row r="39" spans="1:7" s="3" customFormat="1" x14ac:dyDescent="0.3">
      <c r="A39" s="28" t="s">
        <v>142</v>
      </c>
      <c r="B39" s="28" t="s">
        <v>15</v>
      </c>
      <c r="C39" s="28" t="s">
        <v>17</v>
      </c>
      <c r="D39" s="44">
        <f>SUMIFS(Phleb_data[[#All],[UNB]],Phleb_data[[#All],[OrgID]],$B39,Phleb_data[[#All],[Rel_D]],D$2,Phleb_data[[#All],[Quarter]],D$1)</f>
        <v>4</v>
      </c>
      <c r="E39" s="44">
        <f>SUMIFS(Phleb_data[[#All],[UNB]],Phleb_data[[#All],[OrgID]],$B39,Phleb_data[[#All],[Rel_D]],E$2,Phleb_data[[#All],[Quarter]],E$1)</f>
        <v>3</v>
      </c>
      <c r="F39" s="44">
        <f>SUMIFS(Phleb_data[[#All],[UNB]],Phleb_data[[#All],[OrgID]],$B39,Phleb_data[[#All],[Rel_D]],F$2,Phleb_data[[#All],[Quarter]],F$1)</f>
        <v>3</v>
      </c>
      <c r="G39" s="44">
        <f>SUMIFS(Phleb_data[[#All],[UNB]],Phleb_data[[#All],[OrgID]],$B39,Phleb_data[[#All],[Rel_D]],G$2,Phleb_data[[#All],[Quarter]],G$1)</f>
        <v>5</v>
      </c>
    </row>
    <row r="40" spans="1:7" s="3" customFormat="1" x14ac:dyDescent="0.3">
      <c r="A40" s="28" t="s">
        <v>143</v>
      </c>
      <c r="B40" s="28" t="s">
        <v>34</v>
      </c>
      <c r="C40" s="28" t="s">
        <v>35</v>
      </c>
      <c r="D40" s="44">
        <f>SUMIFS(Phleb_data[[#All],[UNB]],Phleb_data[[#All],[OrgID]],$B40,Phleb_data[[#All],[Rel_D]],D$2,Phleb_data[[#All],[Quarter]],D$1)</f>
        <v>3</v>
      </c>
      <c r="E40" s="44">
        <f>SUMIFS(Phleb_data[[#All],[UNB]],Phleb_data[[#All],[OrgID]],$B40,Phleb_data[[#All],[Rel_D]],E$2,Phleb_data[[#All],[Quarter]],E$1)</f>
        <v>2</v>
      </c>
      <c r="F40" s="44">
        <f>SUMIFS(Phleb_data[[#All],[UNB]],Phleb_data[[#All],[OrgID]],$B40,Phleb_data[[#All],[Rel_D]],F$2,Phleb_data[[#All],[Quarter]],F$1)</f>
        <v>1</v>
      </c>
      <c r="G40" s="44">
        <f>SUMIFS(Phleb_data[[#All],[UNB]],Phleb_data[[#All],[OrgID]],$B40,Phleb_data[[#All],[Rel_D]],G$2,Phleb_data[[#All],[Quarter]],G$1)</f>
        <v>0</v>
      </c>
    </row>
    <row r="41" spans="1:7" s="3" customFormat="1" x14ac:dyDescent="0.3">
      <c r="A41" s="28" t="s">
        <v>144</v>
      </c>
      <c r="B41" s="28" t="s">
        <v>50</v>
      </c>
      <c r="C41" s="28" t="s">
        <v>54</v>
      </c>
      <c r="D41" s="44">
        <f>SUMIFS(Phleb_data[[#All],[UNB]],Phleb_data[[#All],[OrgID]],$B41,Phleb_data[[#All],[Rel_D]],D$2,Phleb_data[[#All],[Quarter]],D$1)</f>
        <v>0</v>
      </c>
      <c r="E41" s="44">
        <f>SUMIFS(Phleb_data[[#All],[UNB]],Phleb_data[[#All],[OrgID]],$B41,Phleb_data[[#All],[Rel_D]],E$2,Phleb_data[[#All],[Quarter]],E$1)</f>
        <v>0</v>
      </c>
      <c r="F41" s="44">
        <f>SUMIFS(Phleb_data[[#All],[UNB]],Phleb_data[[#All],[OrgID]],$B41,Phleb_data[[#All],[Rel_D]],F$2,Phleb_data[[#All],[Quarter]],F$1)</f>
        <v>0</v>
      </c>
      <c r="G41" s="44">
        <f>SUMIFS(Phleb_data[[#All],[UNB]],Phleb_data[[#All],[OrgID]],$B41,Phleb_data[[#All],[Rel_D]],G$2,Phleb_data[[#All],[Quarter]],G$1)</f>
        <v>0</v>
      </c>
    </row>
    <row r="42" spans="1:7" s="3" customFormat="1" x14ac:dyDescent="0.3">
      <c r="A42" s="28" t="s">
        <v>145</v>
      </c>
      <c r="B42" s="28" t="s">
        <v>52</v>
      </c>
      <c r="C42" s="28" t="s">
        <v>54</v>
      </c>
      <c r="D42" s="44">
        <f>SUMIFS(Phleb_data[[#All],[UNB]],Phleb_data[[#All],[OrgID]],$B42,Phleb_data[[#All],[Rel_D]],D$2,Phleb_data[[#All],[Quarter]],D$1)</f>
        <v>5</v>
      </c>
      <c r="E42" s="44">
        <f>SUMIFS(Phleb_data[[#All],[UNB]],Phleb_data[[#All],[OrgID]],$B42,Phleb_data[[#All],[Rel_D]],E$2,Phleb_data[[#All],[Quarter]],E$1)</f>
        <v>14</v>
      </c>
      <c r="F42" s="44">
        <f>SUMIFS(Phleb_data[[#All],[UNB]],Phleb_data[[#All],[OrgID]],$B42,Phleb_data[[#All],[Rel_D]],F$2,Phleb_data[[#All],[Quarter]],F$1)</f>
        <v>23</v>
      </c>
      <c r="G42" s="44">
        <f>SUMIFS(Phleb_data[[#All],[UNB]],Phleb_data[[#All],[OrgID]],$B42,Phleb_data[[#All],[Rel_D]],G$2,Phleb_data[[#All],[Quarter]],G$1)</f>
        <v>14</v>
      </c>
    </row>
    <row r="43" spans="1:7" s="3" customFormat="1" x14ac:dyDescent="0.3">
      <c r="A43" s="28" t="s">
        <v>146</v>
      </c>
      <c r="B43" s="28" t="s">
        <v>53</v>
      </c>
      <c r="C43" s="28" t="s">
        <v>54</v>
      </c>
      <c r="D43" s="44">
        <f>SUMIFS(Phleb_data[[#All],[UNB]],Phleb_data[[#All],[OrgID]],$B43,Phleb_data[[#All],[Rel_D]],D$2,Phleb_data[[#All],[Quarter]],D$1)</f>
        <v>0</v>
      </c>
      <c r="E43" s="44">
        <f>SUMIFS(Phleb_data[[#All],[UNB]],Phleb_data[[#All],[OrgID]],$B43,Phleb_data[[#All],[Rel_D]],E$2,Phleb_data[[#All],[Quarter]],E$1)</f>
        <v>0</v>
      </c>
      <c r="F43" s="44">
        <f>SUMIFS(Phleb_data[[#All],[UNB]],Phleb_data[[#All],[OrgID]],$B43,Phleb_data[[#All],[Rel_D]],F$2,Phleb_data[[#All],[Quarter]],F$1)</f>
        <v>0</v>
      </c>
      <c r="G43" s="44">
        <f>SUMIFS(Phleb_data[[#All],[UNB]],Phleb_data[[#All],[OrgID]],$B43,Phleb_data[[#All],[Rel_D]],G$2,Phleb_data[[#All],[Quarter]],G$1)</f>
        <v>0</v>
      </c>
    </row>
    <row r="44" spans="1:7" s="3" customFormat="1" x14ac:dyDescent="0.3">
      <c r="A44" s="28" t="s">
        <v>147</v>
      </c>
      <c r="B44" s="28" t="s">
        <v>55</v>
      </c>
      <c r="C44" s="28" t="s">
        <v>148</v>
      </c>
      <c r="D44" s="44">
        <f>SUMIFS(Phleb_data[[#All],[UNB]],Phleb_data[[#All],[OrgID]],$B44,Phleb_data[[#All],[Rel_D]],D$2,Phleb_data[[#All],[Quarter]],D$1)</f>
        <v>1</v>
      </c>
      <c r="E44" s="44">
        <f>SUMIFS(Phleb_data[[#All],[UNB]],Phleb_data[[#All],[OrgID]],$B44,Phleb_data[[#All],[Rel_D]],E$2,Phleb_data[[#All],[Quarter]],E$1)</f>
        <v>0</v>
      </c>
      <c r="F44" s="44">
        <f>SUMIFS(Phleb_data[[#All],[UNB]],Phleb_data[[#All],[OrgID]],$B44,Phleb_data[[#All],[Rel_D]],F$2,Phleb_data[[#All],[Quarter]],F$1)</f>
        <v>0</v>
      </c>
      <c r="G44" s="44">
        <f>SUMIFS(Phleb_data[[#All],[UNB]],Phleb_data[[#All],[OrgID]],$B44,Phleb_data[[#All],[Rel_D]],G$2,Phleb_data[[#All],[Quarter]],G$1)</f>
        <v>0</v>
      </c>
    </row>
    <row r="45" spans="1:7" s="3" customFormat="1" x14ac:dyDescent="0.3">
      <c r="A45" s="28" t="s">
        <v>149</v>
      </c>
      <c r="B45" s="28" t="s">
        <v>57</v>
      </c>
      <c r="C45" s="28" t="s">
        <v>148</v>
      </c>
      <c r="D45" s="44">
        <f>SUMIFS(Phleb_data[[#All],[UNB]],Phleb_data[[#All],[OrgID]],$B45,Phleb_data[[#All],[Rel_D]],D$2,Phleb_data[[#All],[Quarter]],D$1)</f>
        <v>0</v>
      </c>
      <c r="E45" s="44">
        <f>SUMIFS(Phleb_data[[#All],[UNB]],Phleb_data[[#All],[OrgID]],$B45,Phleb_data[[#All],[Rel_D]],E$2,Phleb_data[[#All],[Quarter]],E$1)</f>
        <v>0</v>
      </c>
      <c r="F45" s="44">
        <f>SUMIFS(Phleb_data[[#All],[UNB]],Phleb_data[[#All],[OrgID]],$B45,Phleb_data[[#All],[Rel_D]],F$2,Phleb_data[[#All],[Quarter]],F$1)</f>
        <v>0</v>
      </c>
      <c r="G45" s="44">
        <f>SUMIFS(Phleb_data[[#All],[UNB]],Phleb_data[[#All],[OrgID]],$B45,Phleb_data[[#All],[Rel_D]],G$2,Phleb_data[[#All],[Quarter]],G$1)</f>
        <v>0</v>
      </c>
    </row>
    <row r="46" spans="1:7" s="3" customFormat="1" x14ac:dyDescent="0.3">
      <c r="A46" s="28" t="s">
        <v>150</v>
      </c>
      <c r="B46" s="28" t="s">
        <v>58</v>
      </c>
      <c r="C46" s="28" t="s">
        <v>148</v>
      </c>
      <c r="D46" s="44">
        <f>SUMIFS(Phleb_data[[#All],[UNB]],Phleb_data[[#All],[OrgID]],$B46,Phleb_data[[#All],[Rel_D]],D$2,Phleb_data[[#All],[Quarter]],D$1)</f>
        <v>0</v>
      </c>
      <c r="E46" s="44">
        <f>SUMIFS(Phleb_data[[#All],[UNB]],Phleb_data[[#All],[OrgID]],$B46,Phleb_data[[#All],[Rel_D]],E$2,Phleb_data[[#All],[Quarter]],E$1)</f>
        <v>0</v>
      </c>
      <c r="F46" s="44">
        <f>SUMIFS(Phleb_data[[#All],[UNB]],Phleb_data[[#All],[OrgID]],$B46,Phleb_data[[#All],[Rel_D]],F$2,Phleb_data[[#All],[Quarter]],F$1)</f>
        <v>0</v>
      </c>
      <c r="G46" s="44">
        <f>SUMIFS(Phleb_data[[#All],[UNB]],Phleb_data[[#All],[OrgID]],$B46,Phleb_data[[#All],[Rel_D]],G$2,Phleb_data[[#All],[Quarter]],G$1)</f>
        <v>0</v>
      </c>
    </row>
    <row r="47" spans="1:7" s="3" customFormat="1" x14ac:dyDescent="0.3">
      <c r="A47" s="28" t="s">
        <v>151</v>
      </c>
      <c r="B47" s="28" t="s">
        <v>152</v>
      </c>
      <c r="C47" s="28" t="s">
        <v>148</v>
      </c>
      <c r="D47" s="44">
        <f>SUMIFS(Phleb_data[[#All],[UNB]],Phleb_data[[#All],[OrgID]],$B47,Phleb_data[[#All],[Rel_D]],D$2,Phleb_data[[#All],[Quarter]],D$1)</f>
        <v>0</v>
      </c>
      <c r="E47" s="44">
        <f>SUMIFS(Phleb_data[[#All],[UNB]],Phleb_data[[#All],[OrgID]],$B47,Phleb_data[[#All],[Rel_D]],E$2,Phleb_data[[#All],[Quarter]],E$1)</f>
        <v>0</v>
      </c>
      <c r="F47" s="44">
        <f>SUMIFS(Phleb_data[[#All],[UNB]],Phleb_data[[#All],[OrgID]],$B47,Phleb_data[[#All],[Rel_D]],F$2,Phleb_data[[#All],[Quarter]],F$1)</f>
        <v>0</v>
      </c>
      <c r="G47" s="44">
        <f>SUMIFS(Phleb_data[[#All],[UNB]],Phleb_data[[#All],[OrgID]],$B47,Phleb_data[[#All],[Rel_D]],G$2,Phleb_data[[#All],[Quarter]],G$1)</f>
        <v>0</v>
      </c>
    </row>
    <row r="48" spans="1:7" s="3" customFormat="1" x14ac:dyDescent="0.3">
      <c r="A48" s="28" t="s">
        <v>228</v>
      </c>
      <c r="B48" s="28" t="s">
        <v>229</v>
      </c>
      <c r="C48" s="28" t="s">
        <v>148</v>
      </c>
      <c r="D48" s="44">
        <f>SUMIFS(Phleb_data[[#All],[UNB]],Phleb_data[[#All],[OrgID]],$B48,Phleb_data[[#All],[Rel_D]],D$2,Phleb_data[[#All],[Quarter]],D$1)</f>
        <v>0</v>
      </c>
      <c r="E48" s="44">
        <f>SUMIFS(Phleb_data[[#All],[UNB]],Phleb_data[[#All],[OrgID]],$B48,Phleb_data[[#All],[Rel_D]],E$2,Phleb_data[[#All],[Quarter]],E$1)</f>
        <v>0</v>
      </c>
      <c r="F48" s="44">
        <f>SUMIFS(Phleb_data[[#All],[UNB]],Phleb_data[[#All],[OrgID]],$B48,Phleb_data[[#All],[Rel_D]],F$2,Phleb_data[[#All],[Quarter]],F$1)</f>
        <v>0</v>
      </c>
      <c r="G48" s="44">
        <f>SUMIFS(Phleb_data[[#All],[UNB]],Phleb_data[[#All],[OrgID]],$B48,Phleb_data[[#All],[Rel_D]],G$2,Phleb_data[[#All],[Quarter]],G$1)</f>
        <v>0</v>
      </c>
    </row>
    <row r="49" spans="1:7" s="3" customFormat="1" x14ac:dyDescent="0.3">
      <c r="A49" s="28" t="s">
        <v>153</v>
      </c>
      <c r="B49" s="28" t="s">
        <v>59</v>
      </c>
      <c r="C49" s="28" t="s">
        <v>148</v>
      </c>
      <c r="D49" s="44">
        <f>SUMIFS(Phleb_data[[#All],[UNB]],Phleb_data[[#All],[OrgID]],$B49,Phleb_data[[#All],[Rel_D]],D$2,Phleb_data[[#All],[Quarter]],D$1)</f>
        <v>0</v>
      </c>
      <c r="E49" s="44">
        <f>SUMIFS(Phleb_data[[#All],[UNB]],Phleb_data[[#All],[OrgID]],$B49,Phleb_data[[#All],[Rel_D]],E$2,Phleb_data[[#All],[Quarter]],E$1)</f>
        <v>0</v>
      </c>
      <c r="F49" s="44">
        <f>SUMIFS(Phleb_data[[#All],[UNB]],Phleb_data[[#All],[OrgID]],$B49,Phleb_data[[#All],[Rel_D]],F$2,Phleb_data[[#All],[Quarter]],F$1)</f>
        <v>0</v>
      </c>
      <c r="G49" s="44">
        <f>SUMIFS(Phleb_data[[#All],[UNB]],Phleb_data[[#All],[OrgID]],$B49,Phleb_data[[#All],[Rel_D]],G$2,Phleb_data[[#All],[Quarter]],G$1)</f>
        <v>0</v>
      </c>
    </row>
    <row r="50" spans="1:7" s="3" customFormat="1" x14ac:dyDescent="0.3">
      <c r="A50" s="28" t="s">
        <v>154</v>
      </c>
      <c r="B50" s="28" t="s">
        <v>17</v>
      </c>
      <c r="C50" s="28"/>
      <c r="D50" s="44">
        <f t="shared" ref="D50:G57" ca="1" si="0">SUMIF($C$5:$C$57,$B50,D$5:D$49)</f>
        <v>19</v>
      </c>
      <c r="E50" s="44">
        <f t="shared" ca="1" si="0"/>
        <v>14</v>
      </c>
      <c r="F50" s="44">
        <f t="shared" ca="1" si="0"/>
        <v>13</v>
      </c>
      <c r="G50" s="44">
        <f t="shared" ca="1" si="0"/>
        <v>19</v>
      </c>
    </row>
    <row r="51" spans="1:7" s="3" customFormat="1" x14ac:dyDescent="0.3">
      <c r="A51" s="28" t="s">
        <v>155</v>
      </c>
      <c r="B51" s="28" t="s">
        <v>30</v>
      </c>
      <c r="C51" s="28"/>
      <c r="D51" s="44">
        <f t="shared" ca="1" si="0"/>
        <v>9</v>
      </c>
      <c r="E51" s="44">
        <f t="shared" ca="1" si="0"/>
        <v>19</v>
      </c>
      <c r="F51" s="44">
        <f t="shared" ca="1" si="0"/>
        <v>31</v>
      </c>
      <c r="G51" s="44">
        <f t="shared" ca="1" si="0"/>
        <v>34</v>
      </c>
    </row>
    <row r="52" spans="1:7" s="3" customFormat="1" x14ac:dyDescent="0.3">
      <c r="A52" s="28" t="s">
        <v>156</v>
      </c>
      <c r="B52" s="28" t="s">
        <v>35</v>
      </c>
      <c r="C52" s="28"/>
      <c r="D52" s="44">
        <f t="shared" ca="1" si="0"/>
        <v>10</v>
      </c>
      <c r="E52" s="44">
        <f t="shared" ca="1" si="0"/>
        <v>14</v>
      </c>
      <c r="F52" s="44">
        <f t="shared" ca="1" si="0"/>
        <v>9</v>
      </c>
      <c r="G52" s="44">
        <f t="shared" ca="1" si="0"/>
        <v>7</v>
      </c>
    </row>
    <row r="53" spans="1:7" s="3" customFormat="1" x14ac:dyDescent="0.3">
      <c r="A53" s="28" t="s">
        <v>157</v>
      </c>
      <c r="B53" s="28" t="s">
        <v>42</v>
      </c>
      <c r="C53" s="28"/>
      <c r="D53" s="44">
        <f t="shared" ca="1" si="0"/>
        <v>15</v>
      </c>
      <c r="E53" s="44">
        <f t="shared" ca="1" si="0"/>
        <v>10</v>
      </c>
      <c r="F53" s="44">
        <f t="shared" ca="1" si="0"/>
        <v>21</v>
      </c>
      <c r="G53" s="44">
        <f t="shared" ca="1" si="0"/>
        <v>9</v>
      </c>
    </row>
    <row r="54" spans="1:7" s="3" customFormat="1" x14ac:dyDescent="0.3">
      <c r="A54" s="28" t="s">
        <v>158</v>
      </c>
      <c r="B54" s="28" t="s">
        <v>48</v>
      </c>
      <c r="C54" s="28"/>
      <c r="D54" s="44">
        <f t="shared" ca="1" si="0"/>
        <v>20</v>
      </c>
      <c r="E54" s="44">
        <f t="shared" ca="1" si="0"/>
        <v>8</v>
      </c>
      <c r="F54" s="44">
        <f t="shared" ca="1" si="0"/>
        <v>18</v>
      </c>
      <c r="G54" s="44">
        <f t="shared" ca="1" si="0"/>
        <v>11</v>
      </c>
    </row>
    <row r="55" spans="1:7" s="3" customFormat="1" x14ac:dyDescent="0.3">
      <c r="A55" s="28" t="s">
        <v>159</v>
      </c>
      <c r="B55" s="28" t="s">
        <v>54</v>
      </c>
      <c r="C55" s="28"/>
      <c r="D55" s="44">
        <f t="shared" ca="1" si="0"/>
        <v>17</v>
      </c>
      <c r="E55" s="44">
        <f t="shared" ca="1" si="0"/>
        <v>34</v>
      </c>
      <c r="F55" s="44">
        <f t="shared" ca="1" si="0"/>
        <v>52</v>
      </c>
      <c r="G55" s="44">
        <f t="shared" ca="1" si="0"/>
        <v>53</v>
      </c>
    </row>
    <row r="56" spans="1:7" s="3" customFormat="1" x14ac:dyDescent="0.3">
      <c r="A56" s="28" t="s">
        <v>160</v>
      </c>
      <c r="B56" s="28" t="s">
        <v>56</v>
      </c>
      <c r="C56" s="28"/>
      <c r="D56" s="44">
        <f t="shared" ca="1" si="0"/>
        <v>74</v>
      </c>
      <c r="E56" s="44">
        <f t="shared" ca="1" si="0"/>
        <v>16</v>
      </c>
      <c r="F56" s="44">
        <f t="shared" ca="1" si="0"/>
        <v>13</v>
      </c>
      <c r="G56" s="44">
        <f t="shared" ca="1" si="0"/>
        <v>29</v>
      </c>
    </row>
    <row r="57" spans="1:7" s="3" customFormat="1" x14ac:dyDescent="0.3">
      <c r="A57" s="28" t="s">
        <v>161</v>
      </c>
      <c r="B57" s="28" t="s">
        <v>60</v>
      </c>
      <c r="C57" s="28"/>
      <c r="D57" s="44">
        <f t="shared" ca="1" si="0"/>
        <v>6</v>
      </c>
      <c r="E57" s="44">
        <f t="shared" ca="1" si="0"/>
        <v>10</v>
      </c>
      <c r="F57" s="44">
        <f t="shared" ca="1" si="0"/>
        <v>4</v>
      </c>
      <c r="G57" s="44">
        <f t="shared" ca="1" si="0"/>
        <v>7</v>
      </c>
    </row>
    <row r="58" spans="1:7" s="4" customFormat="1" x14ac:dyDescent="0.3">
      <c r="A58" s="133" t="s">
        <v>162</v>
      </c>
      <c r="B58" s="10" t="s">
        <v>163</v>
      </c>
      <c r="C58" s="10"/>
      <c r="D58" s="134">
        <f>SUM(D5:D49)</f>
        <v>171</v>
      </c>
      <c r="E58" s="134">
        <f>SUM(E5:E49)</f>
        <v>125</v>
      </c>
      <c r="F58" s="134">
        <f>SUM(F5:F49)</f>
        <v>161</v>
      </c>
      <c r="G58" s="134">
        <f>SUM(G5:G49)</f>
        <v>169</v>
      </c>
    </row>
    <row r="59" spans="1:7" x14ac:dyDescent="0.3">
      <c r="A59" s="14"/>
      <c r="B59" s="14"/>
      <c r="C59" s="125" t="s">
        <v>164</v>
      </c>
      <c r="D59" s="14"/>
      <c r="E59" s="14"/>
      <c r="F59" s="14"/>
      <c r="G59" s="14"/>
    </row>
    <row r="60" spans="1:7" x14ac:dyDescent="0.3">
      <c r="A60" s="14"/>
      <c r="B60" s="14"/>
      <c r="C60" s="14"/>
      <c r="D60" s="14"/>
      <c r="E60" s="14"/>
      <c r="F60" s="14"/>
      <c r="G60" s="14"/>
    </row>
    <row r="65" spans="4:7" x14ac:dyDescent="0.3">
      <c r="D65" s="5"/>
      <c r="E65" s="5"/>
      <c r="F65" s="5"/>
      <c r="G65" s="5"/>
    </row>
    <row r="69" spans="4:7" x14ac:dyDescent="0.3">
      <c r="D69" s="5"/>
      <c r="E69" s="5"/>
      <c r="F69" s="5"/>
      <c r="G69" s="5"/>
    </row>
    <row r="70" spans="4:7" x14ac:dyDescent="0.3">
      <c r="D70" s="5"/>
      <c r="E70" s="5"/>
      <c r="F70" s="5"/>
      <c r="G70" s="5"/>
    </row>
  </sheetData>
  <conditionalFormatting sqref="A44:C57">
    <cfRule type="expression" dxfId="194" priority="950">
      <formula>$B44="F84624"</formula>
    </cfRule>
    <cfRule type="expression" dxfId="193" priority="951">
      <formula>$B44="F84043"</formula>
    </cfRule>
    <cfRule type="expression" dxfId="192" priority="952">
      <formula>LEFT($B44,4)="CHIP"</formula>
    </cfRule>
    <cfRule type="expression" dxfId="191" priority="953">
      <formula>NOT(LEN($B44)=6)</formula>
    </cfRule>
    <cfRule type="expression" dxfId="190" priority="954">
      <formula>#REF!=0</formula>
    </cfRule>
  </conditionalFormatting>
  <conditionalFormatting sqref="E50:G57">
    <cfRule type="expression" dxfId="189" priority="81">
      <formula>LEFT($B50,4)="CHIP"</formula>
    </cfRule>
    <cfRule type="expression" dxfId="188" priority="82">
      <formula>NOT(LEN($B50)=6)</formula>
    </cfRule>
    <cfRule type="expression" dxfId="187" priority="83">
      <formula>#REF!=0</formula>
    </cfRule>
  </conditionalFormatting>
  <conditionalFormatting sqref="D5:G43">
    <cfRule type="expression" dxfId="186" priority="80">
      <formula>$B5="F84624"</formula>
    </cfRule>
  </conditionalFormatting>
  <conditionalFormatting sqref="D49 D44:D46">
    <cfRule type="expression" dxfId="185" priority="75">
      <formula>$B44="F84624"</formula>
    </cfRule>
    <cfRule type="expression" dxfId="184" priority="76">
      <formula>$B44="F84043"</formula>
    </cfRule>
    <cfRule type="expression" dxfId="183" priority="77">
      <formula>LEFT($B44,4)="CHIP"</formula>
    </cfRule>
    <cfRule type="expression" dxfId="182" priority="78">
      <formula>NOT(LEN($B44)=6)</formula>
    </cfRule>
    <cfRule type="expression" dxfId="181" priority="79">
      <formula>#REF!=0</formula>
    </cfRule>
  </conditionalFormatting>
  <conditionalFormatting sqref="D50:D57">
    <cfRule type="expression" dxfId="180" priority="72">
      <formula>LEFT($B50,4)="CHIP"</formula>
    </cfRule>
    <cfRule type="expression" dxfId="179" priority="73">
      <formula>NOT(LEN($B50)=6)</formula>
    </cfRule>
    <cfRule type="expression" dxfId="178" priority="74">
      <formula>#REF!=0</formula>
    </cfRule>
  </conditionalFormatting>
  <conditionalFormatting sqref="D47:D48">
    <cfRule type="expression" dxfId="177" priority="67">
      <formula>$B47="F84624"</formula>
    </cfRule>
    <cfRule type="expression" dxfId="176" priority="68">
      <formula>$B47="F84043"</formula>
    </cfRule>
    <cfRule type="expression" dxfId="175" priority="69">
      <formula>LEFT($B47,4)="CHIP"</formula>
    </cfRule>
    <cfRule type="expression" dxfId="174" priority="70">
      <formula>NOT(LEN($B47)=6)</formula>
    </cfRule>
    <cfRule type="expression" dxfId="173" priority="71">
      <formula>#REF!=0</formula>
    </cfRule>
  </conditionalFormatting>
  <conditionalFormatting sqref="E49 E44:E46">
    <cfRule type="expression" dxfId="172" priority="28">
      <formula>$B44="F84624"</formula>
    </cfRule>
    <cfRule type="expression" dxfId="171" priority="29">
      <formula>$B44="F84043"</formula>
    </cfRule>
    <cfRule type="expression" dxfId="170" priority="30">
      <formula>LEFT($B44,4)="CHIP"</formula>
    </cfRule>
    <cfRule type="expression" dxfId="169" priority="31">
      <formula>NOT(LEN($B44)=6)</formula>
    </cfRule>
    <cfRule type="expression" dxfId="168" priority="32">
      <formula>#REF!=0</formula>
    </cfRule>
  </conditionalFormatting>
  <conditionalFormatting sqref="E47:E48">
    <cfRule type="expression" dxfId="167" priority="23">
      <formula>$B47="F84624"</formula>
    </cfRule>
    <cfRule type="expression" dxfId="166" priority="24">
      <formula>$B47="F84043"</formula>
    </cfRule>
    <cfRule type="expression" dxfId="165" priority="25">
      <formula>LEFT($B47,4)="CHIP"</formula>
    </cfRule>
    <cfRule type="expression" dxfId="164" priority="26">
      <formula>NOT(LEN($B47)=6)</formula>
    </cfRule>
    <cfRule type="expression" dxfId="163" priority="27">
      <formula>#REF!=0</formula>
    </cfRule>
  </conditionalFormatting>
  <conditionalFormatting sqref="F49 F44:F46">
    <cfRule type="expression" dxfId="162" priority="17">
      <formula>$B44="F84624"</formula>
    </cfRule>
    <cfRule type="expression" dxfId="161" priority="18">
      <formula>$B44="F84043"</formula>
    </cfRule>
    <cfRule type="expression" dxfId="160" priority="19">
      <formula>LEFT($B44,4)="CHIP"</formula>
    </cfRule>
    <cfRule type="expression" dxfId="159" priority="20">
      <formula>NOT(LEN($B44)=6)</formula>
    </cfRule>
    <cfRule type="expression" dxfId="158" priority="21">
      <formula>#REF!=0</formula>
    </cfRule>
  </conditionalFormatting>
  <conditionalFormatting sqref="F47:F48">
    <cfRule type="expression" dxfId="157" priority="12">
      <formula>$B47="F84624"</formula>
    </cfRule>
    <cfRule type="expression" dxfId="156" priority="13">
      <formula>$B47="F84043"</formula>
    </cfRule>
    <cfRule type="expression" dxfId="155" priority="14">
      <formula>LEFT($B47,4)="CHIP"</formula>
    </cfRule>
    <cfRule type="expression" dxfId="154" priority="15">
      <formula>NOT(LEN($B47)=6)</formula>
    </cfRule>
    <cfRule type="expression" dxfId="153" priority="16">
      <formula>#REF!=0</formula>
    </cfRule>
  </conditionalFormatting>
  <conditionalFormatting sqref="G49 G44:G46">
    <cfRule type="expression" dxfId="152" priority="6">
      <formula>$B44="F84624"</formula>
    </cfRule>
    <cfRule type="expression" dxfId="151" priority="7">
      <formula>$B44="F84043"</formula>
    </cfRule>
    <cfRule type="expression" dxfId="150" priority="8">
      <formula>LEFT($B44,4)="CHIP"</formula>
    </cfRule>
    <cfRule type="expression" dxfId="149" priority="9">
      <formula>NOT(LEN($B44)=6)</formula>
    </cfRule>
    <cfRule type="expression" dxfId="148" priority="10">
      <formula>#REF!=0</formula>
    </cfRule>
  </conditionalFormatting>
  <conditionalFormatting sqref="G47:G48">
    <cfRule type="expression" dxfId="147" priority="1">
      <formula>$B47="F84624"</formula>
    </cfRule>
    <cfRule type="expression" dxfId="146" priority="2">
      <formula>$B47="F84043"</formula>
    </cfRule>
    <cfRule type="expression" dxfId="145" priority="3">
      <formula>LEFT($B47,4)="CHIP"</formula>
    </cfRule>
    <cfRule type="expression" dxfId="144" priority="4">
      <formula>NOT(LEN($B47)=6)</formula>
    </cfRule>
    <cfRule type="expression" dxfId="143" priority="5">
      <formula>#REF!=0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 tint="-0.249977111117893"/>
  </sheetPr>
  <dimension ref="A1:AD61"/>
  <sheetViews>
    <sheetView showGridLines="0" zoomScale="85" zoomScaleNormal="85" zoomScaleSheetLayoutView="5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B55" sqref="AB55"/>
    </sheetView>
  </sheetViews>
  <sheetFormatPr defaultColWidth="0" defaultRowHeight="13.8" x14ac:dyDescent="0.3"/>
  <cols>
    <col min="1" max="1" width="38.88671875" style="5" customWidth="1"/>
    <col min="2" max="2" width="9.33203125" style="5" customWidth="1"/>
    <col min="3" max="3" width="9.109375" style="5" customWidth="1"/>
    <col min="4" max="4" width="7.5546875" style="5" customWidth="1"/>
    <col min="5" max="5" width="15.44140625" style="1" customWidth="1"/>
    <col min="6" max="7" width="11.5546875" style="1" customWidth="1"/>
    <col min="8" max="8" width="12.88671875" style="1" customWidth="1"/>
    <col min="9" max="10" width="15.88671875" style="1" customWidth="1"/>
    <col min="11" max="11" width="15.33203125" style="1" customWidth="1"/>
    <col min="12" max="12" width="17.109375" style="1" customWidth="1"/>
    <col min="13" max="13" width="11.5546875" style="1" customWidth="1"/>
    <col min="14" max="14" width="16.88671875" style="1" customWidth="1"/>
    <col min="15" max="15" width="12" style="1" customWidth="1"/>
    <col min="16" max="16" width="14.88671875" style="1" customWidth="1"/>
    <col min="17" max="17" width="12" style="1" customWidth="1"/>
    <col min="18" max="18" width="13.44140625" style="1" bestFit="1" customWidth="1"/>
    <col min="19" max="19" width="11.5546875" style="1" customWidth="1"/>
    <col min="20" max="20" width="13" style="1" customWidth="1"/>
    <col min="21" max="21" width="11.5546875" style="1" customWidth="1"/>
    <col min="22" max="22" width="13.33203125" style="1" customWidth="1"/>
    <col min="23" max="23" width="11.5546875" style="1" customWidth="1"/>
    <col min="24" max="26" width="12.44140625" style="1" customWidth="1"/>
    <col min="27" max="27" width="13.88671875" style="1" customWidth="1"/>
    <col min="28" max="28" width="16.109375" style="1" customWidth="1"/>
    <col min="29" max="29" width="17.5546875" style="1" customWidth="1"/>
    <col min="30" max="30" width="0" style="1" hidden="1" customWidth="1"/>
    <col min="31" max="16384" width="9.109375" style="1" hidden="1"/>
  </cols>
  <sheetData>
    <row r="1" spans="1:28" ht="21" x14ac:dyDescent="0.4">
      <c r="A1" s="8" t="s">
        <v>176</v>
      </c>
      <c r="B1" s="9"/>
      <c r="C1" s="9"/>
      <c r="D1" s="9"/>
      <c r="E1" s="21" t="s">
        <v>84</v>
      </c>
      <c r="F1" s="21" t="s">
        <v>94</v>
      </c>
      <c r="G1" s="21"/>
      <c r="H1" s="21"/>
      <c r="I1" s="21" t="s">
        <v>86</v>
      </c>
      <c r="K1" s="21" t="s">
        <v>95</v>
      </c>
      <c r="L1" s="21"/>
      <c r="M1" s="21"/>
      <c r="N1" s="21"/>
      <c r="O1" s="21" t="s">
        <v>88</v>
      </c>
      <c r="Q1" s="21" t="s">
        <v>96</v>
      </c>
      <c r="S1" s="21"/>
      <c r="T1" s="21"/>
      <c r="U1" s="21" t="s">
        <v>90</v>
      </c>
      <c r="W1" s="21" t="s">
        <v>97</v>
      </c>
      <c r="Y1" s="21"/>
      <c r="Z1" s="21"/>
      <c r="AA1" s="21"/>
      <c r="AB1" s="21"/>
    </row>
    <row r="2" spans="1:28" s="6" customFormat="1" ht="15.6" x14ac:dyDescent="0.3">
      <c r="A2" s="147"/>
      <c r="B2" s="20"/>
      <c r="C2" s="20"/>
      <c r="D2" s="17"/>
      <c r="E2" s="152">
        <v>44652</v>
      </c>
      <c r="F2" s="152">
        <v>44743</v>
      </c>
      <c r="G2" s="127"/>
      <c r="H2" s="127"/>
      <c r="I2" s="152">
        <v>44743</v>
      </c>
      <c r="J2" s="152">
        <v>44835</v>
      </c>
      <c r="K2" s="127"/>
      <c r="L2" s="127"/>
      <c r="M2" s="127"/>
      <c r="N2" s="127"/>
      <c r="O2" s="152">
        <v>44835</v>
      </c>
      <c r="P2" s="152">
        <v>44927</v>
      </c>
      <c r="Q2" s="127"/>
      <c r="R2" s="127"/>
      <c r="S2" s="127"/>
      <c r="T2" s="127"/>
      <c r="U2" s="152">
        <v>44927</v>
      </c>
      <c r="V2" s="152">
        <v>45017</v>
      </c>
      <c r="W2" s="127"/>
      <c r="X2" s="127"/>
      <c r="Y2" s="127"/>
      <c r="Z2" s="127"/>
      <c r="AA2" s="128"/>
      <c r="AB2" s="16"/>
    </row>
    <row r="3" spans="1:28" s="3" customFormat="1" ht="43.5" customHeight="1" x14ac:dyDescent="0.3">
      <c r="A3" s="2" t="s">
        <v>102</v>
      </c>
      <c r="B3" s="2" t="s">
        <v>103</v>
      </c>
      <c r="C3" s="2" t="s">
        <v>177</v>
      </c>
      <c r="D3" s="2" t="s">
        <v>178</v>
      </c>
      <c r="E3" s="176" t="s">
        <v>213</v>
      </c>
      <c r="F3" s="176" t="s">
        <v>214</v>
      </c>
      <c r="G3" s="177" t="s">
        <v>212</v>
      </c>
      <c r="H3" s="177" t="s">
        <v>215</v>
      </c>
      <c r="I3" s="126" t="s">
        <v>105</v>
      </c>
      <c r="J3" s="126" t="s">
        <v>179</v>
      </c>
      <c r="K3" s="126" t="s">
        <v>167</v>
      </c>
      <c r="L3" s="126" t="s">
        <v>180</v>
      </c>
      <c r="M3" s="177" t="s">
        <v>216</v>
      </c>
      <c r="N3" s="177" t="s">
        <v>217</v>
      </c>
      <c r="O3" s="126" t="s">
        <v>106</v>
      </c>
      <c r="P3" s="126" t="s">
        <v>179</v>
      </c>
      <c r="Q3" s="126" t="s">
        <v>168</v>
      </c>
      <c r="R3" s="126" t="s">
        <v>180</v>
      </c>
      <c r="S3" s="177" t="s">
        <v>218</v>
      </c>
      <c r="T3" s="177" t="s">
        <v>219</v>
      </c>
      <c r="U3" s="126" t="s">
        <v>107</v>
      </c>
      <c r="V3" s="126" t="s">
        <v>179</v>
      </c>
      <c r="W3" s="126" t="s">
        <v>169</v>
      </c>
      <c r="X3" s="126" t="s">
        <v>180</v>
      </c>
      <c r="Y3" s="177" t="s">
        <v>222</v>
      </c>
      <c r="Z3" s="177" t="s">
        <v>223</v>
      </c>
      <c r="AA3" s="129" t="s">
        <v>226</v>
      </c>
      <c r="AB3" s="33" t="s">
        <v>227</v>
      </c>
    </row>
    <row r="4" spans="1:28" s="3" customFormat="1" x14ac:dyDescent="0.3">
      <c r="A4" s="2"/>
      <c r="B4" s="2"/>
      <c r="C4" s="2"/>
      <c r="D4" s="2"/>
      <c r="E4" s="126"/>
      <c r="F4" s="126"/>
      <c r="G4" s="142">
        <v>3.4</v>
      </c>
      <c r="H4" s="142">
        <v>6.8</v>
      </c>
      <c r="I4" s="126"/>
      <c r="J4" s="126"/>
      <c r="K4" s="126"/>
      <c r="L4" s="126"/>
      <c r="M4" s="142">
        <v>3.4</v>
      </c>
      <c r="N4" s="142">
        <v>6.8</v>
      </c>
      <c r="O4" s="126"/>
      <c r="P4" s="126"/>
      <c r="Q4" s="126"/>
      <c r="R4" s="126"/>
      <c r="S4" s="142">
        <v>3.4</v>
      </c>
      <c r="T4" s="142">
        <v>6.8</v>
      </c>
      <c r="U4" s="126"/>
      <c r="V4" s="126"/>
      <c r="W4" s="126"/>
      <c r="X4" s="126"/>
      <c r="Y4" s="142">
        <v>3.4</v>
      </c>
      <c r="Z4" s="142">
        <v>6.8</v>
      </c>
      <c r="AA4" s="130"/>
      <c r="AB4" s="46"/>
    </row>
    <row r="5" spans="1:28" s="136" customFormat="1" x14ac:dyDescent="0.3">
      <c r="A5" s="28" t="s">
        <v>108</v>
      </c>
      <c r="B5" s="28" t="s">
        <v>10</v>
      </c>
      <c r="C5" s="28" t="s">
        <v>35</v>
      </c>
      <c r="D5" s="30">
        <v>1</v>
      </c>
      <c r="E5" s="44">
        <f>SUMIFS(Phleb_data[[#All],[BLD]],Phleb_data[[#All],[OrgID]],$B5,Phleb_data[[#All],[Quarter]],E$2,Phleb_data[[#All],[Rel_D]],F$2)</f>
        <v>38</v>
      </c>
      <c r="F5" s="166">
        <f>SUMIFS(Phleb_data[[#All],[GTT]],Phleb_data[[#All],[OrgID]],$B5,Phleb_data[[#All],[Quarter]],E$2,Phleb_data[[#All],[Rel_D]],F$2)</f>
        <v>0</v>
      </c>
      <c r="G5" s="182">
        <f>IF(D5=0,"-",E5*$G$4)</f>
        <v>129.19999999999999</v>
      </c>
      <c r="H5" s="141">
        <f>IF(D5=0,"-",F5*$H$4)</f>
        <v>0</v>
      </c>
      <c r="I5" s="44">
        <f>SUMIFS(Phleb_data[[#All],[BLD]],Phleb_data[[#All],[OrgID]],$B5,Phleb_data[[#All],[Quarter]],I$2,Phleb_data[[#All],[Rel_D]],J$2)</f>
        <v>286</v>
      </c>
      <c r="J5" s="44">
        <f>MAX(0,SUMIFS(Phleb_data[[#All],[BLD]],Phleb_data[[#All],[OrgID]],$B5,Phleb_data[[#All],[Quarter]],E$2,Phleb_data[[#All],[Rel_D]],J$2)-E5)</f>
        <v>0</v>
      </c>
      <c r="K5" s="44">
        <f>SUMIFS(Phleb_data[[#All],[GTT]],Phleb_data[[#All],[OrgID]],$B5,Phleb_data[[#All],[Quarter]],I$2,Phleb_data[[#All],[Rel_D]],J$2)</f>
        <v>0</v>
      </c>
      <c r="L5" s="44">
        <f>MAX(0,SUMIFS(Phleb_data[[#All],[GTT]],Phleb_data[[#All],[OrgID]],$B5,Phleb_data[[#All],[Quarter]],E$2,Phleb_data[[#All],[Rel_D]],J$2)-F5)</f>
        <v>0</v>
      </c>
      <c r="M5" s="143">
        <f>IFERROR(IF($D5=0,"-",($I5+$J5)*$M$4),"0")</f>
        <v>972.4</v>
      </c>
      <c r="N5" s="143">
        <f>IFERROR(IF($D5=0,"-",($K5+$L5)*$N$4),"0")</f>
        <v>0</v>
      </c>
      <c r="O5" s="44">
        <f>SUMIFS(Phleb_data[[#All],[BLD]],Phleb_data[[#All],[OrgID]],$B5,Phleb_data[[#All],[Quarter]],O$2,Phleb_data[[#All],[Rel_D]],P$2)</f>
        <v>388</v>
      </c>
      <c r="P5" s="44">
        <f>MAX(0,SUMIFS(Phleb_data[[#All],[BLD]],Phleb_data[[#All],[OrgID]],$B5,Phleb_data[[#All],[Quarter]],I$2,Phleb_data[[#All],[Rel_D]],P$2)-I5)</f>
        <v>0</v>
      </c>
      <c r="Q5" s="44">
        <f>SUMIFS(Phleb_data[[#All],[GTT]],Phleb_data[[#All],[OrgID]],$B5,Phleb_data[[#All],[Quarter]],O$2,Phleb_data[[#All],[Rel_D]],P$2)</f>
        <v>0</v>
      </c>
      <c r="R5" s="44">
        <f>MAX(0,SUMIFS(Phleb_data[[#All],[GTT]],Phleb_data[[#All],[OrgID]],$B5,Phleb_data[[#All],[Quarter]],I$2,Phleb_data[[#All],[Rel_D]],P$2)-K5)</f>
        <v>0</v>
      </c>
      <c r="S5" s="143">
        <f>IFERROR(IF($D5=0,"-",($O5+$P5)*$S$4),"0")</f>
        <v>1319.2</v>
      </c>
      <c r="T5" s="143">
        <f>IFERROR(IF($D5=0,"-",($Q5+$R5)*$T$4),"0")</f>
        <v>0</v>
      </c>
      <c r="U5" s="44">
        <f>SUMIFS(Phleb_data[[#All],[BLD]],Phleb_data[[#All],[OrgID]],$B5,Phleb_data[[#All],[Quarter]],U$2,Phleb_data[[#All],[Rel_D]],V$2)</f>
        <v>370</v>
      </c>
      <c r="V5" s="44">
        <f>MAX(0,SUMIFS(Phleb_data[[#All],[BLD]],Phleb_data[[#All],[OrgID]],$B5,Phleb_data[[#All],[Quarter]],O$2,Phleb_data[[#All],[Rel_D]],V$2)-O5)</f>
        <v>1</v>
      </c>
      <c r="W5" s="44">
        <f>SUMIFS(Phleb_data[[#All],[GTT]],Phleb_data[[#All],[OrgID]],$B5,Phleb_data[[#All],[Quarter]],U$2,Phleb_data[[#All],[Rel_D]],V$2)</f>
        <v>0</v>
      </c>
      <c r="X5" s="44">
        <f>MAX(0,SUMIFS(Phleb_data[[#All],[GTT]],Phleb_data[[#All],[OrgID]],$B5,Phleb_data[[#All],[Quarter]],O$2,Phleb_data[[#All],[Rel_D]],V$2)-Q5)</f>
        <v>0</v>
      </c>
      <c r="Y5" s="143">
        <f>IFERROR(IF($D5=0,"-",($U5+$V5)*$Y$4),"0")</f>
        <v>1261.3999999999999</v>
      </c>
      <c r="Z5" s="143">
        <f>IFERROR(IF($D5=0,"-",($W5+$X5)*$Z$4),"0")</f>
        <v>0</v>
      </c>
      <c r="AA5" s="141">
        <f t="shared" ref="AA5:AA11" si="0">$G5+H5+$M5+N5+$S5+T5+$Y5+Z5</f>
        <v>3682.2</v>
      </c>
      <c r="AB5" s="187">
        <f>$E5+F5+$I5+K5+$O5+Q5+$U5+W5</f>
        <v>1082</v>
      </c>
    </row>
    <row r="6" spans="1:28" s="3" customFormat="1" x14ac:dyDescent="0.3">
      <c r="A6" s="28" t="s">
        <v>109</v>
      </c>
      <c r="B6" s="28" t="s">
        <v>12</v>
      </c>
      <c r="C6" s="28" t="s">
        <v>48</v>
      </c>
      <c r="D6" s="30">
        <v>1</v>
      </c>
      <c r="E6" s="44">
        <f>SUMIFS(Phleb_data[[#All],[BLD]],Phleb_data[[#All],[OrgID]],$B6,Phleb_data[[#All],[Quarter]],E$2,Phleb_data[[#All],[Rel_D]],F$2)</f>
        <v>374</v>
      </c>
      <c r="F6" s="166">
        <f>SUMIFS(Phleb_data[[#All],[GTT]],Phleb_data[[#All],[OrgID]],$B6,Phleb_data[[#All],[Quarter]],E$2,Phleb_data[[#All],[Rel_D]],F$2)</f>
        <v>0</v>
      </c>
      <c r="G6" s="182">
        <f t="shared" ref="G6:G49" si="1">IF(D6=0,"-",E6*$G$4)</f>
        <v>1271.5999999999999</v>
      </c>
      <c r="H6" s="141">
        <f t="shared" ref="H6:H49" si="2">IF(D6=0,"-",F6*$H$4)</f>
        <v>0</v>
      </c>
      <c r="I6" s="44">
        <f>SUMIFS(Phleb_data[[#All],[BLD]],Phleb_data[[#All],[OrgID]],$B6,Phleb_data[[#All],[Quarter]],I$2,Phleb_data[[#All],[Rel_D]],J$2)</f>
        <v>347</v>
      </c>
      <c r="J6" s="44">
        <f>MAX(0,SUMIFS(Phleb_data[[#All],[BLD]],Phleb_data[[#All],[OrgID]],$B6,Phleb_data[[#All],[Quarter]],E$2,Phleb_data[[#All],[Rel_D]],J$2)-E6)</f>
        <v>0</v>
      </c>
      <c r="K6" s="44">
        <f>SUMIFS(Phleb_data[[#All],[GTT]],Phleb_data[[#All],[OrgID]],$B6,Phleb_data[[#All],[Quarter]],I$2,Phleb_data[[#All],[Rel_D]],J$2)</f>
        <v>0</v>
      </c>
      <c r="L6" s="44">
        <f>MAX(0,SUMIFS(Phleb_data[[#All],[GTT]],Phleb_data[[#All],[OrgID]],$B6,Phleb_data[[#All],[Quarter]],E$2,Phleb_data[[#All],[Rel_D]],J$2)-F6)</f>
        <v>0</v>
      </c>
      <c r="M6" s="143">
        <f t="shared" ref="M6:M49" si="3">IFERROR(IF($D6=0,"-",($I6+$J6)*$M$4),"0")</f>
        <v>1179.8</v>
      </c>
      <c r="N6" s="143">
        <f t="shared" ref="N6:N49" si="4">IFERROR(IF($D6=0,"-",($K6+$L6)*$N$4),"0")</f>
        <v>0</v>
      </c>
      <c r="O6" s="44">
        <f>SUMIFS(Phleb_data[[#All],[BLD]],Phleb_data[[#All],[OrgID]],$B6,Phleb_data[[#All],[Quarter]],O$2,Phleb_data[[#All],[Rel_D]],P$2)</f>
        <v>340</v>
      </c>
      <c r="P6" s="44">
        <f>MAX(0,SUMIFS(Phleb_data[[#All],[BLD]],Phleb_data[[#All],[OrgID]],$B6,Phleb_data[[#All],[Quarter]],I$2,Phleb_data[[#All],[Rel_D]],P$2)-I6)</f>
        <v>0</v>
      </c>
      <c r="Q6" s="44">
        <f>SUMIFS(Phleb_data[[#All],[GTT]],Phleb_data[[#All],[OrgID]],$B6,Phleb_data[[#All],[Quarter]],O$2,Phleb_data[[#All],[Rel_D]],P$2)</f>
        <v>0</v>
      </c>
      <c r="R6" s="44">
        <f>MAX(0,SUMIFS(Phleb_data[[#All],[GTT]],Phleb_data[[#All],[OrgID]],$B6,Phleb_data[[#All],[Quarter]],I$2,Phleb_data[[#All],[Rel_D]],P$2)-K6)</f>
        <v>0</v>
      </c>
      <c r="S6" s="143">
        <f t="shared" ref="S6:S49" si="5">IFERROR(IF($D6=0,"-",($O6+$P6)*$S$4),"0")</f>
        <v>1156</v>
      </c>
      <c r="T6" s="143">
        <f t="shared" ref="T6:T49" si="6">IFERROR(IF($D6=0,"-",($Q6+$R6)*$T$4),"0")</f>
        <v>0</v>
      </c>
      <c r="U6" s="44">
        <f>SUMIFS(Phleb_data[[#All],[BLD]],Phleb_data[[#All],[OrgID]],$B6,Phleb_data[[#All],[Quarter]],U$2,Phleb_data[[#All],[Rel_D]],V$2)</f>
        <v>266</v>
      </c>
      <c r="V6" s="44">
        <f>MAX(0,SUMIFS(Phleb_data[[#All],[BLD]],Phleb_data[[#All],[OrgID]],$B6,Phleb_data[[#All],[Quarter]],O$2,Phleb_data[[#All],[Rel_D]],V$2)-O6)</f>
        <v>0</v>
      </c>
      <c r="W6" s="44">
        <f>SUMIFS(Phleb_data[[#All],[GTT]],Phleb_data[[#All],[OrgID]],$B6,Phleb_data[[#All],[Quarter]],U$2,Phleb_data[[#All],[Rel_D]],V$2)</f>
        <v>0</v>
      </c>
      <c r="X6" s="44">
        <f>MAX(0,SUMIFS(Phleb_data[[#All],[GTT]],Phleb_data[[#All],[OrgID]],$B6,Phleb_data[[#All],[Quarter]],O$2,Phleb_data[[#All],[Rel_D]],V$2)-Q6)</f>
        <v>0</v>
      </c>
      <c r="Y6" s="143">
        <f t="shared" ref="Y6:Y49" si="7">IFERROR(IF($D6=0,"-",($U6+$V6)*$Y$4),"0")</f>
        <v>904.4</v>
      </c>
      <c r="Z6" s="143">
        <f t="shared" ref="Z6:Z49" si="8">IFERROR(IF($D6=0,"-",($W6+$X6)*$Z$4),"0")</f>
        <v>0</v>
      </c>
      <c r="AA6" s="141">
        <f t="shared" si="0"/>
        <v>4511.7999999999993</v>
      </c>
      <c r="AB6" s="187">
        <f t="shared" ref="AB6:AB49" si="9">$E6+F6+$I6+K6+$O6+Q6+$U6+W6</f>
        <v>1327</v>
      </c>
    </row>
    <row r="7" spans="1:28" s="3" customFormat="1" x14ac:dyDescent="0.3">
      <c r="A7" s="28" t="s">
        <v>110</v>
      </c>
      <c r="B7" s="28" t="s">
        <v>14</v>
      </c>
      <c r="C7" s="28" t="s">
        <v>42</v>
      </c>
      <c r="D7" s="30">
        <v>1</v>
      </c>
      <c r="E7" s="44">
        <f>SUMIFS(Phleb_data[[#All],[BLD]],Phleb_data[[#All],[OrgID]],$B7,Phleb_data[[#All],[Quarter]],E$2,Phleb_data[[#All],[Rel_D]],F$2)</f>
        <v>601</v>
      </c>
      <c r="F7" s="166">
        <f>SUMIFS(Phleb_data[[#All],[GTT]],Phleb_data[[#All],[OrgID]],$B7,Phleb_data[[#All],[Quarter]],E$2,Phleb_data[[#All],[Rel_D]],F$2)</f>
        <v>0</v>
      </c>
      <c r="G7" s="182">
        <f t="shared" si="1"/>
        <v>2043.3999999999999</v>
      </c>
      <c r="H7" s="141">
        <f t="shared" si="2"/>
        <v>0</v>
      </c>
      <c r="I7" s="44">
        <f>SUMIFS(Phleb_data[[#All],[BLD]],Phleb_data[[#All],[OrgID]],$B7,Phleb_data[[#All],[Quarter]],I$2,Phleb_data[[#All],[Rel_D]],J$2)</f>
        <v>666</v>
      </c>
      <c r="J7" s="44">
        <f>MAX(0,SUMIFS(Phleb_data[[#All],[BLD]],Phleb_data[[#All],[OrgID]],$B7,Phleb_data[[#All],[Quarter]],E$2,Phleb_data[[#All],[Rel_D]],J$2)-E7)</f>
        <v>1</v>
      </c>
      <c r="K7" s="44">
        <f>SUMIFS(Phleb_data[[#All],[GTT]],Phleb_data[[#All],[OrgID]],$B7,Phleb_data[[#All],[Quarter]],I$2,Phleb_data[[#All],[Rel_D]],J$2)</f>
        <v>0</v>
      </c>
      <c r="L7" s="44">
        <f>MAX(0,SUMIFS(Phleb_data[[#All],[GTT]],Phleb_data[[#All],[OrgID]],$B7,Phleb_data[[#All],[Quarter]],E$2,Phleb_data[[#All],[Rel_D]],J$2)-F7)</f>
        <v>0</v>
      </c>
      <c r="M7" s="143">
        <f t="shared" si="3"/>
        <v>2267.7999999999997</v>
      </c>
      <c r="N7" s="143">
        <f t="shared" si="4"/>
        <v>0</v>
      </c>
      <c r="O7" s="44">
        <f>SUMIFS(Phleb_data[[#All],[BLD]],Phleb_data[[#All],[OrgID]],$B7,Phleb_data[[#All],[Quarter]],O$2,Phleb_data[[#All],[Rel_D]],P$2)</f>
        <v>456</v>
      </c>
      <c r="P7" s="44">
        <f>MAX(0,SUMIFS(Phleb_data[[#All],[BLD]],Phleb_data[[#All],[OrgID]],$B7,Phleb_data[[#All],[Quarter]],I$2,Phleb_data[[#All],[Rel_D]],P$2)-I7)</f>
        <v>2</v>
      </c>
      <c r="Q7" s="44">
        <f>SUMIFS(Phleb_data[[#All],[GTT]],Phleb_data[[#All],[OrgID]],$B7,Phleb_data[[#All],[Quarter]],O$2,Phleb_data[[#All],[Rel_D]],P$2)</f>
        <v>0</v>
      </c>
      <c r="R7" s="44">
        <f>MAX(0,SUMIFS(Phleb_data[[#All],[GTT]],Phleb_data[[#All],[OrgID]],$B7,Phleb_data[[#All],[Quarter]],I$2,Phleb_data[[#All],[Rel_D]],P$2)-K7)</f>
        <v>0</v>
      </c>
      <c r="S7" s="143">
        <f t="shared" si="5"/>
        <v>1557.2</v>
      </c>
      <c r="T7" s="143">
        <f t="shared" si="6"/>
        <v>0</v>
      </c>
      <c r="U7" s="44">
        <f>SUMIFS(Phleb_data[[#All],[BLD]],Phleb_data[[#All],[OrgID]],$B7,Phleb_data[[#All],[Quarter]],U$2,Phleb_data[[#All],[Rel_D]],V$2)</f>
        <v>629</v>
      </c>
      <c r="V7" s="44">
        <f>MAX(0,SUMIFS(Phleb_data[[#All],[BLD]],Phleb_data[[#All],[OrgID]],$B7,Phleb_data[[#All],[Quarter]],O$2,Phleb_data[[#All],[Rel_D]],V$2)-O7)</f>
        <v>4</v>
      </c>
      <c r="W7" s="44">
        <f>SUMIFS(Phleb_data[[#All],[GTT]],Phleb_data[[#All],[OrgID]],$B7,Phleb_data[[#All],[Quarter]],U$2,Phleb_data[[#All],[Rel_D]],V$2)</f>
        <v>0</v>
      </c>
      <c r="X7" s="44">
        <f>MAX(0,SUMIFS(Phleb_data[[#All],[GTT]],Phleb_data[[#All],[OrgID]],$B7,Phleb_data[[#All],[Quarter]],O$2,Phleb_data[[#All],[Rel_D]],V$2)-Q7)</f>
        <v>0</v>
      </c>
      <c r="Y7" s="143">
        <f t="shared" si="7"/>
        <v>2152.1999999999998</v>
      </c>
      <c r="Z7" s="143">
        <f t="shared" si="8"/>
        <v>0</v>
      </c>
      <c r="AA7" s="141">
        <f t="shared" si="0"/>
        <v>8020.5999999999995</v>
      </c>
      <c r="AB7" s="187">
        <f t="shared" si="9"/>
        <v>2352</v>
      </c>
    </row>
    <row r="8" spans="1:28" s="3" customFormat="1" x14ac:dyDescent="0.3">
      <c r="A8" s="28" t="s">
        <v>111</v>
      </c>
      <c r="B8" s="28" t="s">
        <v>16</v>
      </c>
      <c r="C8" s="28" t="s">
        <v>42</v>
      </c>
      <c r="D8" s="30">
        <v>1</v>
      </c>
      <c r="E8" s="44">
        <f>SUMIFS(Phleb_data[[#All],[BLD]],Phleb_data[[#All],[OrgID]],$B8,Phleb_data[[#All],[Quarter]],E$2,Phleb_data[[#All],[Rel_D]],F$2)</f>
        <v>1361</v>
      </c>
      <c r="F8" s="166">
        <f>SUMIFS(Phleb_data[[#All],[GTT]],Phleb_data[[#All],[OrgID]],$B8,Phleb_data[[#All],[Quarter]],E$2,Phleb_data[[#All],[Rel_D]],F$2)</f>
        <v>0</v>
      </c>
      <c r="G8" s="182">
        <f t="shared" si="1"/>
        <v>4627.3999999999996</v>
      </c>
      <c r="H8" s="141">
        <f t="shared" si="2"/>
        <v>0</v>
      </c>
      <c r="I8" s="44">
        <f>SUMIFS(Phleb_data[[#All],[BLD]],Phleb_data[[#All],[OrgID]],$B8,Phleb_data[[#All],[Quarter]],I$2,Phleb_data[[#All],[Rel_D]],J$2)</f>
        <v>1453</v>
      </c>
      <c r="J8" s="44">
        <f>MAX(0,SUMIFS(Phleb_data[[#All],[BLD]],Phleb_data[[#All],[OrgID]],$B8,Phleb_data[[#All],[Quarter]],E$2,Phleb_data[[#All],[Rel_D]],J$2)-E8)</f>
        <v>4</v>
      </c>
      <c r="K8" s="44">
        <f>SUMIFS(Phleb_data[[#All],[GTT]],Phleb_data[[#All],[OrgID]],$B8,Phleb_data[[#All],[Quarter]],I$2,Phleb_data[[#All],[Rel_D]],J$2)</f>
        <v>0</v>
      </c>
      <c r="L8" s="44">
        <f>MAX(0,SUMIFS(Phleb_data[[#All],[GTT]],Phleb_data[[#All],[OrgID]],$B8,Phleb_data[[#All],[Quarter]],E$2,Phleb_data[[#All],[Rel_D]],J$2)-F8)</f>
        <v>0</v>
      </c>
      <c r="M8" s="143">
        <f t="shared" si="3"/>
        <v>4953.8</v>
      </c>
      <c r="N8" s="143">
        <f t="shared" si="4"/>
        <v>0</v>
      </c>
      <c r="O8" s="44">
        <f>SUMIFS(Phleb_data[[#All],[BLD]],Phleb_data[[#All],[OrgID]],$B8,Phleb_data[[#All],[Quarter]],O$2,Phleb_data[[#All],[Rel_D]],P$2)</f>
        <v>1170</v>
      </c>
      <c r="P8" s="44">
        <f>MAX(0,SUMIFS(Phleb_data[[#All],[BLD]],Phleb_data[[#All],[OrgID]],$B8,Phleb_data[[#All],[Quarter]],I$2,Phleb_data[[#All],[Rel_D]],P$2)-I8)</f>
        <v>4</v>
      </c>
      <c r="Q8" s="44">
        <f>SUMIFS(Phleb_data[[#All],[GTT]],Phleb_data[[#All],[OrgID]],$B8,Phleb_data[[#All],[Quarter]],O$2,Phleb_data[[#All],[Rel_D]],P$2)</f>
        <v>0</v>
      </c>
      <c r="R8" s="44">
        <f>MAX(0,SUMIFS(Phleb_data[[#All],[GTT]],Phleb_data[[#All],[OrgID]],$B8,Phleb_data[[#All],[Quarter]],I$2,Phleb_data[[#All],[Rel_D]],P$2)-K8)</f>
        <v>0</v>
      </c>
      <c r="S8" s="143">
        <f t="shared" si="5"/>
        <v>3991.6</v>
      </c>
      <c r="T8" s="143">
        <f t="shared" si="6"/>
        <v>0</v>
      </c>
      <c r="U8" s="44">
        <f>SUMIFS(Phleb_data[[#All],[BLD]],Phleb_data[[#All],[OrgID]],$B8,Phleb_data[[#All],[Quarter]],U$2,Phleb_data[[#All],[Rel_D]],V$2)</f>
        <v>1347</v>
      </c>
      <c r="V8" s="44">
        <f>MAX(0,SUMIFS(Phleb_data[[#All],[BLD]],Phleb_data[[#All],[OrgID]],$B8,Phleb_data[[#All],[Quarter]],O$2,Phleb_data[[#All],[Rel_D]],V$2)-O8)</f>
        <v>19</v>
      </c>
      <c r="W8" s="44">
        <f>SUMIFS(Phleb_data[[#All],[GTT]],Phleb_data[[#All],[OrgID]],$B8,Phleb_data[[#All],[Quarter]],U$2,Phleb_data[[#All],[Rel_D]],V$2)</f>
        <v>0</v>
      </c>
      <c r="X8" s="44">
        <f>MAX(0,SUMIFS(Phleb_data[[#All],[GTT]],Phleb_data[[#All],[OrgID]],$B8,Phleb_data[[#All],[Quarter]],O$2,Phleb_data[[#All],[Rel_D]],V$2)-Q8)</f>
        <v>0</v>
      </c>
      <c r="Y8" s="143">
        <f t="shared" si="7"/>
        <v>4644.3999999999996</v>
      </c>
      <c r="Z8" s="143">
        <f t="shared" si="8"/>
        <v>0</v>
      </c>
      <c r="AA8" s="141">
        <f t="shared" si="0"/>
        <v>18217.2</v>
      </c>
      <c r="AB8" s="187">
        <f t="shared" si="9"/>
        <v>5331</v>
      </c>
    </row>
    <row r="9" spans="1:28" s="3" customFormat="1" x14ac:dyDescent="0.3">
      <c r="A9" s="28" t="s">
        <v>112</v>
      </c>
      <c r="B9" s="28" t="s">
        <v>18</v>
      </c>
      <c r="C9" s="28" t="s">
        <v>56</v>
      </c>
      <c r="D9" s="30">
        <v>1</v>
      </c>
      <c r="E9" s="44">
        <f>SUMIFS(Phleb_data[[#All],[BLD]],Phleb_data[[#All],[OrgID]],$B9,Phleb_data[[#All],[Quarter]],E$2,Phleb_data[[#All],[Rel_D]],F$2)</f>
        <v>256</v>
      </c>
      <c r="F9" s="166">
        <f>SUMIFS(Phleb_data[[#All],[GTT]],Phleb_data[[#All],[OrgID]],$B9,Phleb_data[[#All],[Quarter]],E$2,Phleb_data[[#All],[Rel_D]],F$2)</f>
        <v>0</v>
      </c>
      <c r="G9" s="182">
        <f t="shared" si="1"/>
        <v>870.4</v>
      </c>
      <c r="H9" s="141">
        <f t="shared" si="2"/>
        <v>0</v>
      </c>
      <c r="I9" s="44">
        <f>SUMIFS(Phleb_data[[#All],[BLD]],Phleb_data[[#All],[OrgID]],$B9,Phleb_data[[#All],[Quarter]],I$2,Phleb_data[[#All],[Rel_D]],J$2)</f>
        <v>268</v>
      </c>
      <c r="J9" s="44">
        <f>MAX(0,SUMIFS(Phleb_data[[#All],[BLD]],Phleb_data[[#All],[OrgID]],$B9,Phleb_data[[#All],[Quarter]],E$2,Phleb_data[[#All],[Rel_D]],J$2)-E9)</f>
        <v>0</v>
      </c>
      <c r="K9" s="44">
        <f>SUMIFS(Phleb_data[[#All],[GTT]],Phleb_data[[#All],[OrgID]],$B9,Phleb_data[[#All],[Quarter]],I$2,Phleb_data[[#All],[Rel_D]],J$2)</f>
        <v>0</v>
      </c>
      <c r="L9" s="44">
        <f>MAX(0,SUMIFS(Phleb_data[[#All],[GTT]],Phleb_data[[#All],[OrgID]],$B9,Phleb_data[[#All],[Quarter]],E$2,Phleb_data[[#All],[Rel_D]],J$2)-F9)</f>
        <v>0</v>
      </c>
      <c r="M9" s="143">
        <f t="shared" si="3"/>
        <v>911.19999999999993</v>
      </c>
      <c r="N9" s="143">
        <f t="shared" si="4"/>
        <v>0</v>
      </c>
      <c r="O9" s="44">
        <f>SUMIFS(Phleb_data[[#All],[BLD]],Phleb_data[[#All],[OrgID]],$B9,Phleb_data[[#All],[Quarter]],O$2,Phleb_data[[#All],[Rel_D]],P$2)</f>
        <v>300</v>
      </c>
      <c r="P9" s="44">
        <f>MAX(0,SUMIFS(Phleb_data[[#All],[BLD]],Phleb_data[[#All],[OrgID]],$B9,Phleb_data[[#All],[Quarter]],I$2,Phleb_data[[#All],[Rel_D]],P$2)-I9)</f>
        <v>0</v>
      </c>
      <c r="Q9" s="44">
        <f>SUMIFS(Phleb_data[[#All],[GTT]],Phleb_data[[#All],[OrgID]],$B9,Phleb_data[[#All],[Quarter]],O$2,Phleb_data[[#All],[Rel_D]],P$2)</f>
        <v>0</v>
      </c>
      <c r="R9" s="44">
        <f>MAX(0,SUMIFS(Phleb_data[[#All],[GTT]],Phleb_data[[#All],[OrgID]],$B9,Phleb_data[[#All],[Quarter]],I$2,Phleb_data[[#All],[Rel_D]],P$2)-K9)</f>
        <v>0</v>
      </c>
      <c r="S9" s="143">
        <f t="shared" si="5"/>
        <v>1020</v>
      </c>
      <c r="T9" s="143">
        <f t="shared" si="6"/>
        <v>0</v>
      </c>
      <c r="U9" s="44">
        <f>SUMIFS(Phleb_data[[#All],[BLD]],Phleb_data[[#All],[OrgID]],$B9,Phleb_data[[#All],[Quarter]],U$2,Phleb_data[[#All],[Rel_D]],V$2)</f>
        <v>399</v>
      </c>
      <c r="V9" s="44">
        <f>MAX(0,SUMIFS(Phleb_data[[#All],[BLD]],Phleb_data[[#All],[OrgID]],$B9,Phleb_data[[#All],[Quarter]],O$2,Phleb_data[[#All],[Rel_D]],V$2)-O9)</f>
        <v>0</v>
      </c>
      <c r="W9" s="44">
        <f>SUMIFS(Phleb_data[[#All],[GTT]],Phleb_data[[#All],[OrgID]],$B9,Phleb_data[[#All],[Quarter]],U$2,Phleb_data[[#All],[Rel_D]],V$2)</f>
        <v>0</v>
      </c>
      <c r="X9" s="44">
        <f>MAX(0,SUMIFS(Phleb_data[[#All],[GTT]],Phleb_data[[#All],[OrgID]],$B9,Phleb_data[[#All],[Quarter]],O$2,Phleb_data[[#All],[Rel_D]],V$2)-Q9)</f>
        <v>0</v>
      </c>
      <c r="Y9" s="143">
        <f t="shared" si="7"/>
        <v>1356.6</v>
      </c>
      <c r="Z9" s="143">
        <f t="shared" si="8"/>
        <v>0</v>
      </c>
      <c r="AA9" s="141">
        <f t="shared" si="0"/>
        <v>4158.2</v>
      </c>
      <c r="AB9" s="187">
        <f t="shared" si="9"/>
        <v>1223</v>
      </c>
    </row>
    <row r="10" spans="1:28" s="3" customFormat="1" x14ac:dyDescent="0.3">
      <c r="A10" s="28" t="s">
        <v>113</v>
      </c>
      <c r="B10" s="28" t="s">
        <v>20</v>
      </c>
      <c r="C10" s="28" t="s">
        <v>42</v>
      </c>
      <c r="D10" s="30">
        <v>1</v>
      </c>
      <c r="E10" s="44">
        <f>SUMIFS(Phleb_data[[#All],[BLD]],Phleb_data[[#All],[OrgID]],$B10,Phleb_data[[#All],[Quarter]],E$2,Phleb_data[[#All],[Rel_D]],F$2)</f>
        <v>122</v>
      </c>
      <c r="F10" s="166">
        <f>SUMIFS(Phleb_data[[#All],[GTT]],Phleb_data[[#All],[OrgID]],$B10,Phleb_data[[#All],[Quarter]],E$2,Phleb_data[[#All],[Rel_D]],F$2)</f>
        <v>0</v>
      </c>
      <c r="G10" s="182">
        <f t="shared" si="1"/>
        <v>414.8</v>
      </c>
      <c r="H10" s="141">
        <f t="shared" si="2"/>
        <v>0</v>
      </c>
      <c r="I10" s="44">
        <f>SUMIFS(Phleb_data[[#All],[BLD]],Phleb_data[[#All],[OrgID]],$B10,Phleb_data[[#All],[Quarter]],I$2,Phleb_data[[#All],[Rel_D]],J$2)</f>
        <v>129</v>
      </c>
      <c r="J10" s="44">
        <f>MAX(0,SUMIFS(Phleb_data[[#All],[BLD]],Phleb_data[[#All],[OrgID]],$B10,Phleb_data[[#All],[Quarter]],E$2,Phleb_data[[#All],[Rel_D]],J$2)-E10)</f>
        <v>0</v>
      </c>
      <c r="K10" s="44">
        <f>SUMIFS(Phleb_data[[#All],[GTT]],Phleb_data[[#All],[OrgID]],$B10,Phleb_data[[#All],[Quarter]],I$2,Phleb_data[[#All],[Rel_D]],J$2)</f>
        <v>0</v>
      </c>
      <c r="L10" s="44">
        <f>MAX(0,SUMIFS(Phleb_data[[#All],[GTT]],Phleb_data[[#All],[OrgID]],$B10,Phleb_data[[#All],[Quarter]],E$2,Phleb_data[[#All],[Rel_D]],J$2)-F10)</f>
        <v>0</v>
      </c>
      <c r="M10" s="143">
        <f t="shared" si="3"/>
        <v>438.59999999999997</v>
      </c>
      <c r="N10" s="143">
        <f t="shared" si="4"/>
        <v>0</v>
      </c>
      <c r="O10" s="44">
        <f>SUMIFS(Phleb_data[[#All],[BLD]],Phleb_data[[#All],[OrgID]],$B10,Phleb_data[[#All],[Quarter]],O$2,Phleb_data[[#All],[Rel_D]],P$2)</f>
        <v>93</v>
      </c>
      <c r="P10" s="44">
        <f>MAX(0,SUMIFS(Phleb_data[[#All],[BLD]],Phleb_data[[#All],[OrgID]],$B10,Phleb_data[[#All],[Quarter]],I$2,Phleb_data[[#All],[Rel_D]],P$2)-I10)</f>
        <v>0</v>
      </c>
      <c r="Q10" s="44">
        <f>SUMIFS(Phleb_data[[#All],[GTT]],Phleb_data[[#All],[OrgID]],$B10,Phleb_data[[#All],[Quarter]],O$2,Phleb_data[[#All],[Rel_D]],P$2)</f>
        <v>0</v>
      </c>
      <c r="R10" s="44">
        <f>MAX(0,SUMIFS(Phleb_data[[#All],[GTT]],Phleb_data[[#All],[OrgID]],$B10,Phleb_data[[#All],[Quarter]],I$2,Phleb_data[[#All],[Rel_D]],P$2)-K10)</f>
        <v>0</v>
      </c>
      <c r="S10" s="143">
        <f t="shared" si="5"/>
        <v>316.2</v>
      </c>
      <c r="T10" s="143">
        <f t="shared" si="6"/>
        <v>0</v>
      </c>
      <c r="U10" s="44">
        <f>SUMIFS(Phleb_data[[#All],[BLD]],Phleb_data[[#All],[OrgID]],$B10,Phleb_data[[#All],[Quarter]],U$2,Phleb_data[[#All],[Rel_D]],V$2)</f>
        <v>100</v>
      </c>
      <c r="V10" s="44">
        <f>MAX(0,SUMIFS(Phleb_data[[#All],[BLD]],Phleb_data[[#All],[OrgID]],$B10,Phleb_data[[#All],[Quarter]],O$2,Phleb_data[[#All],[Rel_D]],V$2)-O10)</f>
        <v>2</v>
      </c>
      <c r="W10" s="44">
        <f>SUMIFS(Phleb_data[[#All],[GTT]],Phleb_data[[#All],[OrgID]],$B10,Phleb_data[[#All],[Quarter]],U$2,Phleb_data[[#All],[Rel_D]],V$2)</f>
        <v>0</v>
      </c>
      <c r="X10" s="44">
        <f>MAX(0,SUMIFS(Phleb_data[[#All],[GTT]],Phleb_data[[#All],[OrgID]],$B10,Phleb_data[[#All],[Quarter]],O$2,Phleb_data[[#All],[Rel_D]],V$2)-Q10)</f>
        <v>0</v>
      </c>
      <c r="Y10" s="143">
        <f t="shared" si="7"/>
        <v>346.8</v>
      </c>
      <c r="Z10" s="143">
        <f t="shared" si="8"/>
        <v>0</v>
      </c>
      <c r="AA10" s="141">
        <f t="shared" si="0"/>
        <v>1516.3999999999999</v>
      </c>
      <c r="AB10" s="187">
        <f t="shared" si="9"/>
        <v>444</v>
      </c>
    </row>
    <row r="11" spans="1:28" s="3" customFormat="1" x14ac:dyDescent="0.3">
      <c r="A11" s="28" t="s">
        <v>114</v>
      </c>
      <c r="B11" s="28" t="s">
        <v>22</v>
      </c>
      <c r="C11" s="28" t="s">
        <v>35</v>
      </c>
      <c r="D11" s="30">
        <v>1</v>
      </c>
      <c r="E11" s="44">
        <f>SUMIFS(Phleb_data[[#All],[BLD]],Phleb_data[[#All],[OrgID]],$B11,Phleb_data[[#All],[Quarter]],E$2,Phleb_data[[#All],[Rel_D]],F$2)</f>
        <v>599</v>
      </c>
      <c r="F11" s="166">
        <f>SUMIFS(Phleb_data[[#All],[GTT]],Phleb_data[[#All],[OrgID]],$B11,Phleb_data[[#All],[Quarter]],E$2,Phleb_data[[#All],[Rel_D]],F$2)</f>
        <v>0</v>
      </c>
      <c r="G11" s="182">
        <f t="shared" si="1"/>
        <v>2036.6</v>
      </c>
      <c r="H11" s="141">
        <f t="shared" si="2"/>
        <v>0</v>
      </c>
      <c r="I11" s="44">
        <f>SUMIFS(Phleb_data[[#All],[BLD]],Phleb_data[[#All],[OrgID]],$B11,Phleb_data[[#All],[Quarter]],I$2,Phleb_data[[#All],[Rel_D]],J$2)</f>
        <v>601</v>
      </c>
      <c r="J11" s="44">
        <f>MAX(0,SUMIFS(Phleb_data[[#All],[BLD]],Phleb_data[[#All],[OrgID]],$B11,Phleb_data[[#All],[Quarter]],E$2,Phleb_data[[#All],[Rel_D]],J$2)-E11)</f>
        <v>6</v>
      </c>
      <c r="K11" s="44">
        <f>SUMIFS(Phleb_data[[#All],[GTT]],Phleb_data[[#All],[OrgID]],$B11,Phleb_data[[#All],[Quarter]],I$2,Phleb_data[[#All],[Rel_D]],J$2)</f>
        <v>0</v>
      </c>
      <c r="L11" s="44">
        <f>MAX(0,SUMIFS(Phleb_data[[#All],[GTT]],Phleb_data[[#All],[OrgID]],$B11,Phleb_data[[#All],[Quarter]],E$2,Phleb_data[[#All],[Rel_D]],J$2)-F11)</f>
        <v>0</v>
      </c>
      <c r="M11" s="143">
        <f t="shared" si="3"/>
        <v>2063.7999999999997</v>
      </c>
      <c r="N11" s="143">
        <f t="shared" si="4"/>
        <v>0</v>
      </c>
      <c r="O11" s="44">
        <f>SUMIFS(Phleb_data[[#All],[BLD]],Phleb_data[[#All],[OrgID]],$B11,Phleb_data[[#All],[Quarter]],O$2,Phleb_data[[#All],[Rel_D]],P$2)</f>
        <v>586</v>
      </c>
      <c r="P11" s="44">
        <f>MAX(0,SUMIFS(Phleb_data[[#All],[BLD]],Phleb_data[[#All],[OrgID]],$B11,Phleb_data[[#All],[Quarter]],I$2,Phleb_data[[#All],[Rel_D]],P$2)-I11)</f>
        <v>4</v>
      </c>
      <c r="Q11" s="44">
        <f>SUMIFS(Phleb_data[[#All],[GTT]],Phleb_data[[#All],[OrgID]],$B11,Phleb_data[[#All],[Quarter]],O$2,Phleb_data[[#All],[Rel_D]],P$2)</f>
        <v>0</v>
      </c>
      <c r="R11" s="44">
        <f>MAX(0,SUMIFS(Phleb_data[[#All],[GTT]],Phleb_data[[#All],[OrgID]],$B11,Phleb_data[[#All],[Quarter]],I$2,Phleb_data[[#All],[Rel_D]],P$2)-K11)</f>
        <v>0</v>
      </c>
      <c r="S11" s="143">
        <f t="shared" si="5"/>
        <v>2006</v>
      </c>
      <c r="T11" s="143">
        <f t="shared" si="6"/>
        <v>0</v>
      </c>
      <c r="U11" s="44">
        <f>SUMIFS(Phleb_data[[#All],[BLD]],Phleb_data[[#All],[OrgID]],$B11,Phleb_data[[#All],[Quarter]],U$2,Phleb_data[[#All],[Rel_D]],V$2)</f>
        <v>641</v>
      </c>
      <c r="V11" s="44">
        <f>MAX(0,SUMIFS(Phleb_data[[#All],[BLD]],Phleb_data[[#All],[OrgID]],$B11,Phleb_data[[#All],[Quarter]],O$2,Phleb_data[[#All],[Rel_D]],V$2)-O11)</f>
        <v>4</v>
      </c>
      <c r="W11" s="44">
        <f>SUMIFS(Phleb_data[[#All],[GTT]],Phleb_data[[#All],[OrgID]],$B11,Phleb_data[[#All],[Quarter]],U$2,Phleb_data[[#All],[Rel_D]],V$2)</f>
        <v>0</v>
      </c>
      <c r="X11" s="44">
        <f>MAX(0,SUMIFS(Phleb_data[[#All],[GTT]],Phleb_data[[#All],[OrgID]],$B11,Phleb_data[[#All],[Quarter]],O$2,Phleb_data[[#All],[Rel_D]],V$2)-Q11)</f>
        <v>0</v>
      </c>
      <c r="Y11" s="143">
        <f t="shared" si="7"/>
        <v>2193</v>
      </c>
      <c r="Z11" s="143">
        <f t="shared" si="8"/>
        <v>0</v>
      </c>
      <c r="AA11" s="141">
        <f t="shared" si="0"/>
        <v>8299.4</v>
      </c>
      <c r="AB11" s="187">
        <f t="shared" si="9"/>
        <v>2427</v>
      </c>
    </row>
    <row r="12" spans="1:28" s="3" customFormat="1" x14ac:dyDescent="0.3">
      <c r="A12" s="28" t="s">
        <v>115</v>
      </c>
      <c r="B12" s="28" t="s">
        <v>19</v>
      </c>
      <c r="C12" s="28" t="s">
        <v>30</v>
      </c>
      <c r="D12" s="18">
        <v>1</v>
      </c>
      <c r="E12" s="44">
        <f>SUMIFS(Phleb_data[[#All],[BLD]],Phleb_data[[#All],[OrgID]],$B12,Phleb_data[[#All],[Quarter]],E$2,Phleb_data[[#All],[Rel_D]],F$2)</f>
        <v>568</v>
      </c>
      <c r="F12" s="166">
        <f>SUMIFS(Phleb_data[[#All],[GTT]],Phleb_data[[#All],[OrgID]],$B12,Phleb_data[[#All],[Quarter]],E$2,Phleb_data[[#All],[Rel_D]],F$2)</f>
        <v>0</v>
      </c>
      <c r="G12" s="182">
        <f t="shared" si="1"/>
        <v>1931.2</v>
      </c>
      <c r="H12" s="141">
        <f t="shared" si="2"/>
        <v>0</v>
      </c>
      <c r="I12" s="44">
        <f>SUMIFS(Phleb_data[[#All],[BLD]],Phleb_data[[#All],[OrgID]],$B12,Phleb_data[[#All],[Quarter]],I$2,Phleb_data[[#All],[Rel_D]],J$2)</f>
        <v>534</v>
      </c>
      <c r="J12" s="44">
        <f>MAX(0,SUMIFS(Phleb_data[[#All],[BLD]],Phleb_data[[#All],[OrgID]],$B12,Phleb_data[[#All],[Quarter]],E$2,Phleb_data[[#All],[Rel_D]],J$2)-E12)</f>
        <v>0</v>
      </c>
      <c r="K12" s="44">
        <f>SUMIFS(Phleb_data[[#All],[GTT]],Phleb_data[[#All],[OrgID]],$B12,Phleb_data[[#All],[Quarter]],I$2,Phleb_data[[#All],[Rel_D]],J$2)</f>
        <v>0</v>
      </c>
      <c r="L12" s="44">
        <f>MAX(0,SUMIFS(Phleb_data[[#All],[GTT]],Phleb_data[[#All],[OrgID]],$B12,Phleb_data[[#All],[Quarter]],E$2,Phleb_data[[#All],[Rel_D]],J$2)-F12)</f>
        <v>0</v>
      </c>
      <c r="M12" s="143">
        <f t="shared" si="3"/>
        <v>1815.6</v>
      </c>
      <c r="N12" s="143">
        <f t="shared" si="4"/>
        <v>0</v>
      </c>
      <c r="O12" s="44">
        <f>SUMIFS(Phleb_data[[#All],[BLD]],Phleb_data[[#All],[OrgID]],$B12,Phleb_data[[#All],[Quarter]],O$2,Phleb_data[[#All],[Rel_D]],P$2)</f>
        <v>538</v>
      </c>
      <c r="P12" s="44">
        <f>MAX(0,SUMIFS(Phleb_data[[#All],[BLD]],Phleb_data[[#All],[OrgID]],$B12,Phleb_data[[#All],[Quarter]],I$2,Phleb_data[[#All],[Rel_D]],P$2)-I12)</f>
        <v>0</v>
      </c>
      <c r="Q12" s="44">
        <f>SUMIFS(Phleb_data[[#All],[GTT]],Phleb_data[[#All],[OrgID]],$B12,Phleb_data[[#All],[Quarter]],O$2,Phleb_data[[#All],[Rel_D]],P$2)</f>
        <v>0</v>
      </c>
      <c r="R12" s="44">
        <f>MAX(0,SUMIFS(Phleb_data[[#All],[GTT]],Phleb_data[[#All],[OrgID]],$B12,Phleb_data[[#All],[Quarter]],I$2,Phleb_data[[#All],[Rel_D]],P$2)-K12)</f>
        <v>0</v>
      </c>
      <c r="S12" s="143">
        <f t="shared" si="5"/>
        <v>1829.2</v>
      </c>
      <c r="T12" s="143">
        <f t="shared" si="6"/>
        <v>0</v>
      </c>
      <c r="U12" s="44">
        <f>SUMIFS(Phleb_data[[#All],[BLD]],Phleb_data[[#All],[OrgID]],$B12,Phleb_data[[#All],[Quarter]],U$2,Phleb_data[[#All],[Rel_D]],V$2)</f>
        <v>502</v>
      </c>
      <c r="V12" s="44">
        <f>MAX(0,SUMIFS(Phleb_data[[#All],[BLD]],Phleb_data[[#All],[OrgID]],$B12,Phleb_data[[#All],[Quarter]],O$2,Phleb_data[[#All],[Rel_D]],V$2)-O12)</f>
        <v>1</v>
      </c>
      <c r="W12" s="44">
        <f>SUMIFS(Phleb_data[[#All],[GTT]],Phleb_data[[#All],[OrgID]],$B12,Phleb_data[[#All],[Quarter]],U$2,Phleb_data[[#All],[Rel_D]],V$2)</f>
        <v>0</v>
      </c>
      <c r="X12" s="44">
        <f>MAX(0,SUMIFS(Phleb_data[[#All],[GTT]],Phleb_data[[#All],[OrgID]],$B12,Phleb_data[[#All],[Quarter]],O$2,Phleb_data[[#All],[Rel_D]],V$2)-Q12)</f>
        <v>0</v>
      </c>
      <c r="Y12" s="143">
        <f t="shared" si="7"/>
        <v>1710.2</v>
      </c>
      <c r="Z12" s="143">
        <f t="shared" si="8"/>
        <v>0</v>
      </c>
      <c r="AA12" s="141">
        <f t="shared" ref="AA12:AA49" si="10">$G12+H12+$M12+N12+$S12+T12+$Y12+Z12</f>
        <v>7286.2</v>
      </c>
      <c r="AB12" s="187">
        <f t="shared" si="9"/>
        <v>2142</v>
      </c>
    </row>
    <row r="13" spans="1:28" s="3" customFormat="1" x14ac:dyDescent="0.3">
      <c r="A13" s="28" t="s">
        <v>116</v>
      </c>
      <c r="B13" s="28" t="s">
        <v>11</v>
      </c>
      <c r="C13" s="29" t="s">
        <v>17</v>
      </c>
      <c r="D13" s="30">
        <v>1</v>
      </c>
      <c r="E13" s="44">
        <f>SUMIFS(Phleb_data[[#All],[BLD]],Phleb_data[[#All],[OrgID]],$B13,Phleb_data[[#All],[Quarter]],E$2,Phleb_data[[#All],[Rel_D]],F$2)</f>
        <v>475</v>
      </c>
      <c r="F13" s="166">
        <f>SUMIFS(Phleb_data[[#All],[GTT]],Phleb_data[[#All],[OrgID]],$B13,Phleb_data[[#All],[Quarter]],E$2,Phleb_data[[#All],[Rel_D]],F$2)</f>
        <v>0</v>
      </c>
      <c r="G13" s="182">
        <f t="shared" si="1"/>
        <v>1615</v>
      </c>
      <c r="H13" s="141">
        <f t="shared" si="2"/>
        <v>0</v>
      </c>
      <c r="I13" s="44">
        <f>SUMIFS(Phleb_data[[#All],[BLD]],Phleb_data[[#All],[OrgID]],$B13,Phleb_data[[#All],[Quarter]],I$2,Phleb_data[[#All],[Rel_D]],J$2)</f>
        <v>589</v>
      </c>
      <c r="J13" s="44">
        <f>MAX(0,SUMIFS(Phleb_data[[#All],[BLD]],Phleb_data[[#All],[OrgID]],$B13,Phleb_data[[#All],[Quarter]],E$2,Phleb_data[[#All],[Rel_D]],J$2)-E13)</f>
        <v>0</v>
      </c>
      <c r="K13" s="44">
        <f>SUMIFS(Phleb_data[[#All],[GTT]],Phleb_data[[#All],[OrgID]],$B13,Phleb_data[[#All],[Quarter]],I$2,Phleb_data[[#All],[Rel_D]],J$2)</f>
        <v>0</v>
      </c>
      <c r="L13" s="44">
        <f>MAX(0,SUMIFS(Phleb_data[[#All],[GTT]],Phleb_data[[#All],[OrgID]],$B13,Phleb_data[[#All],[Quarter]],E$2,Phleb_data[[#All],[Rel_D]],J$2)-F13)</f>
        <v>0</v>
      </c>
      <c r="M13" s="143">
        <f t="shared" si="3"/>
        <v>2002.6</v>
      </c>
      <c r="N13" s="143">
        <f t="shared" si="4"/>
        <v>0</v>
      </c>
      <c r="O13" s="44">
        <f>SUMIFS(Phleb_data[[#All],[BLD]],Phleb_data[[#All],[OrgID]],$B13,Phleb_data[[#All],[Quarter]],O$2,Phleb_data[[#All],[Rel_D]],P$2)</f>
        <v>516</v>
      </c>
      <c r="P13" s="44">
        <f>MAX(0,SUMIFS(Phleb_data[[#All],[BLD]],Phleb_data[[#All],[OrgID]],$B13,Phleb_data[[#All],[Quarter]],I$2,Phleb_data[[#All],[Rel_D]],P$2)-I13)</f>
        <v>0</v>
      </c>
      <c r="Q13" s="44">
        <f>SUMIFS(Phleb_data[[#All],[GTT]],Phleb_data[[#All],[OrgID]],$B13,Phleb_data[[#All],[Quarter]],O$2,Phleb_data[[#All],[Rel_D]],P$2)</f>
        <v>0</v>
      </c>
      <c r="R13" s="44">
        <f>MAX(0,SUMIFS(Phleb_data[[#All],[GTT]],Phleb_data[[#All],[OrgID]],$B13,Phleb_data[[#All],[Quarter]],I$2,Phleb_data[[#All],[Rel_D]],P$2)-K13)</f>
        <v>0</v>
      </c>
      <c r="S13" s="143">
        <f t="shared" si="5"/>
        <v>1754.3999999999999</v>
      </c>
      <c r="T13" s="143">
        <f t="shared" si="6"/>
        <v>0</v>
      </c>
      <c r="U13" s="44">
        <f>SUMIFS(Phleb_data[[#All],[BLD]],Phleb_data[[#All],[OrgID]],$B13,Phleb_data[[#All],[Quarter]],U$2,Phleb_data[[#All],[Rel_D]],V$2)</f>
        <v>630</v>
      </c>
      <c r="V13" s="44">
        <f>MAX(0,SUMIFS(Phleb_data[[#All],[BLD]],Phleb_data[[#All],[OrgID]],$B13,Phleb_data[[#All],[Quarter]],O$2,Phleb_data[[#All],[Rel_D]],V$2)-O13)</f>
        <v>0</v>
      </c>
      <c r="W13" s="44">
        <f>SUMIFS(Phleb_data[[#All],[GTT]],Phleb_data[[#All],[OrgID]],$B13,Phleb_data[[#All],[Quarter]],U$2,Phleb_data[[#All],[Rel_D]],V$2)</f>
        <v>0</v>
      </c>
      <c r="X13" s="44">
        <f>MAX(0,SUMIFS(Phleb_data[[#All],[GTT]],Phleb_data[[#All],[OrgID]],$B13,Phleb_data[[#All],[Quarter]],O$2,Phleb_data[[#All],[Rel_D]],V$2)-Q13)</f>
        <v>0</v>
      </c>
      <c r="Y13" s="143">
        <f t="shared" si="7"/>
        <v>2142</v>
      </c>
      <c r="Z13" s="143">
        <f t="shared" si="8"/>
        <v>0</v>
      </c>
      <c r="AA13" s="141">
        <f t="shared" si="10"/>
        <v>7514</v>
      </c>
      <c r="AB13" s="187">
        <f t="shared" si="9"/>
        <v>2210</v>
      </c>
    </row>
    <row r="14" spans="1:28" s="3" customFormat="1" x14ac:dyDescent="0.3">
      <c r="A14" s="28" t="s">
        <v>117</v>
      </c>
      <c r="B14" s="28" t="s">
        <v>26</v>
      </c>
      <c r="C14" s="28" t="s">
        <v>56</v>
      </c>
      <c r="D14" s="31">
        <v>1</v>
      </c>
      <c r="E14" s="44">
        <f>SUMIFS(Phleb_data[[#All],[BLD]],Phleb_data[[#All],[OrgID]],$B14,Phleb_data[[#All],[Quarter]],E$2,Phleb_data[[#All],[Rel_D]],F$2)</f>
        <v>455</v>
      </c>
      <c r="F14" s="166">
        <f>SUMIFS(Phleb_data[[#All],[GTT]],Phleb_data[[#All],[OrgID]],$B14,Phleb_data[[#All],[Quarter]],E$2,Phleb_data[[#All],[Rel_D]],F$2)</f>
        <v>0</v>
      </c>
      <c r="G14" s="182">
        <f t="shared" si="1"/>
        <v>1547</v>
      </c>
      <c r="H14" s="141">
        <f t="shared" si="2"/>
        <v>0</v>
      </c>
      <c r="I14" s="44">
        <f>SUMIFS(Phleb_data[[#All],[BLD]],Phleb_data[[#All],[OrgID]],$B14,Phleb_data[[#All],[Quarter]],I$2,Phleb_data[[#All],[Rel_D]],J$2)</f>
        <v>614</v>
      </c>
      <c r="J14" s="44">
        <f>MAX(0,SUMIFS(Phleb_data[[#All],[BLD]],Phleb_data[[#All],[OrgID]],$B14,Phleb_data[[#All],[Quarter]],E$2,Phleb_data[[#All],[Rel_D]],J$2)-E14)</f>
        <v>1</v>
      </c>
      <c r="K14" s="44">
        <f>SUMIFS(Phleb_data[[#All],[GTT]],Phleb_data[[#All],[OrgID]],$B14,Phleb_data[[#All],[Quarter]],I$2,Phleb_data[[#All],[Rel_D]],J$2)</f>
        <v>0</v>
      </c>
      <c r="L14" s="44">
        <f>MAX(0,SUMIFS(Phleb_data[[#All],[GTT]],Phleb_data[[#All],[OrgID]],$B14,Phleb_data[[#All],[Quarter]],E$2,Phleb_data[[#All],[Rel_D]],J$2)-F14)</f>
        <v>0</v>
      </c>
      <c r="M14" s="143">
        <f t="shared" si="3"/>
        <v>2091</v>
      </c>
      <c r="N14" s="143">
        <f t="shared" si="4"/>
        <v>0</v>
      </c>
      <c r="O14" s="44">
        <f>SUMIFS(Phleb_data[[#All],[BLD]],Phleb_data[[#All],[OrgID]],$B14,Phleb_data[[#All],[Quarter]],O$2,Phleb_data[[#All],[Rel_D]],P$2)</f>
        <v>564</v>
      </c>
      <c r="P14" s="44">
        <f>MAX(0,SUMIFS(Phleb_data[[#All],[BLD]],Phleb_data[[#All],[OrgID]],$B14,Phleb_data[[#All],[Quarter]],I$2,Phleb_data[[#All],[Rel_D]],P$2)-I14)</f>
        <v>1</v>
      </c>
      <c r="Q14" s="44">
        <f>SUMIFS(Phleb_data[[#All],[GTT]],Phleb_data[[#All],[OrgID]],$B14,Phleb_data[[#All],[Quarter]],O$2,Phleb_data[[#All],[Rel_D]],P$2)</f>
        <v>0</v>
      </c>
      <c r="R14" s="44">
        <f>MAX(0,SUMIFS(Phleb_data[[#All],[GTT]],Phleb_data[[#All],[OrgID]],$B14,Phleb_data[[#All],[Quarter]],I$2,Phleb_data[[#All],[Rel_D]],P$2)-K14)</f>
        <v>0</v>
      </c>
      <c r="S14" s="143">
        <f t="shared" si="5"/>
        <v>1921</v>
      </c>
      <c r="T14" s="143">
        <f t="shared" si="6"/>
        <v>0</v>
      </c>
      <c r="U14" s="44">
        <f>SUMIFS(Phleb_data[[#All],[BLD]],Phleb_data[[#All],[OrgID]],$B14,Phleb_data[[#All],[Quarter]],U$2,Phleb_data[[#All],[Rel_D]],V$2)</f>
        <v>678</v>
      </c>
      <c r="V14" s="44">
        <f>MAX(0,SUMIFS(Phleb_data[[#All],[BLD]],Phleb_data[[#All],[OrgID]],$B14,Phleb_data[[#All],[Quarter]],O$2,Phleb_data[[#All],[Rel_D]],V$2)-O14)</f>
        <v>5</v>
      </c>
      <c r="W14" s="44">
        <f>SUMIFS(Phleb_data[[#All],[GTT]],Phleb_data[[#All],[OrgID]],$B14,Phleb_data[[#All],[Quarter]],U$2,Phleb_data[[#All],[Rel_D]],V$2)</f>
        <v>0</v>
      </c>
      <c r="X14" s="44">
        <f>MAX(0,SUMIFS(Phleb_data[[#All],[GTT]],Phleb_data[[#All],[OrgID]],$B14,Phleb_data[[#All],[Quarter]],O$2,Phleb_data[[#All],[Rel_D]],V$2)-Q14)</f>
        <v>0</v>
      </c>
      <c r="Y14" s="143">
        <f t="shared" si="7"/>
        <v>2322.1999999999998</v>
      </c>
      <c r="Z14" s="143">
        <f t="shared" si="8"/>
        <v>0</v>
      </c>
      <c r="AA14" s="141">
        <f t="shared" si="10"/>
        <v>7881.2</v>
      </c>
      <c r="AB14" s="187">
        <f t="shared" si="9"/>
        <v>2311</v>
      </c>
    </row>
    <row r="15" spans="1:28" s="3" customFormat="1" x14ac:dyDescent="0.3">
      <c r="A15" s="28" t="s">
        <v>118</v>
      </c>
      <c r="B15" s="28" t="s">
        <v>28</v>
      </c>
      <c r="C15" s="28" t="s">
        <v>60</v>
      </c>
      <c r="D15" s="30">
        <v>1</v>
      </c>
      <c r="E15" s="44">
        <f>SUMIFS(Phleb_data[[#All],[BLD]],Phleb_data[[#All],[OrgID]],$B15,Phleb_data[[#All],[Quarter]],E$2,Phleb_data[[#All],[Rel_D]],F$2)</f>
        <v>900</v>
      </c>
      <c r="F15" s="166">
        <f>SUMIFS(Phleb_data[[#All],[GTT]],Phleb_data[[#All],[OrgID]],$B15,Phleb_data[[#All],[Quarter]],E$2,Phleb_data[[#All],[Rel_D]],F$2)</f>
        <v>0</v>
      </c>
      <c r="G15" s="182">
        <f t="shared" si="1"/>
        <v>3060</v>
      </c>
      <c r="H15" s="141">
        <f t="shared" si="2"/>
        <v>0</v>
      </c>
      <c r="I15" s="44">
        <f>SUMIFS(Phleb_data[[#All],[BLD]],Phleb_data[[#All],[OrgID]],$B15,Phleb_data[[#All],[Quarter]],I$2,Phleb_data[[#All],[Rel_D]],J$2)</f>
        <v>857</v>
      </c>
      <c r="J15" s="44">
        <f>MAX(0,SUMIFS(Phleb_data[[#All],[BLD]],Phleb_data[[#All],[OrgID]],$B15,Phleb_data[[#All],[Quarter]],E$2,Phleb_data[[#All],[Rel_D]],J$2)-E15)</f>
        <v>4</v>
      </c>
      <c r="K15" s="44">
        <f>SUMIFS(Phleb_data[[#All],[GTT]],Phleb_data[[#All],[OrgID]],$B15,Phleb_data[[#All],[Quarter]],I$2,Phleb_data[[#All],[Rel_D]],J$2)</f>
        <v>0</v>
      </c>
      <c r="L15" s="44">
        <f>MAX(0,SUMIFS(Phleb_data[[#All],[GTT]],Phleb_data[[#All],[OrgID]],$B15,Phleb_data[[#All],[Quarter]],E$2,Phleb_data[[#All],[Rel_D]],J$2)-F15)</f>
        <v>0</v>
      </c>
      <c r="M15" s="143">
        <f t="shared" si="3"/>
        <v>2927.4</v>
      </c>
      <c r="N15" s="143">
        <f t="shared" si="4"/>
        <v>0</v>
      </c>
      <c r="O15" s="44">
        <f>SUMIFS(Phleb_data[[#All],[BLD]],Phleb_data[[#All],[OrgID]],$B15,Phleb_data[[#All],[Quarter]],O$2,Phleb_data[[#All],[Rel_D]],P$2)</f>
        <v>837</v>
      </c>
      <c r="P15" s="44">
        <f>MAX(0,SUMIFS(Phleb_data[[#All],[BLD]],Phleb_data[[#All],[OrgID]],$B15,Phleb_data[[#All],[Quarter]],I$2,Phleb_data[[#All],[Rel_D]],P$2)-I15)</f>
        <v>2</v>
      </c>
      <c r="Q15" s="44">
        <f>SUMIFS(Phleb_data[[#All],[GTT]],Phleb_data[[#All],[OrgID]],$B15,Phleb_data[[#All],[Quarter]],O$2,Phleb_data[[#All],[Rel_D]],P$2)</f>
        <v>0</v>
      </c>
      <c r="R15" s="44">
        <f>MAX(0,SUMIFS(Phleb_data[[#All],[GTT]],Phleb_data[[#All],[OrgID]],$B15,Phleb_data[[#All],[Quarter]],I$2,Phleb_data[[#All],[Rel_D]],P$2)-K15)</f>
        <v>0</v>
      </c>
      <c r="S15" s="143">
        <f t="shared" si="5"/>
        <v>2852.6</v>
      </c>
      <c r="T15" s="143">
        <f t="shared" si="6"/>
        <v>0</v>
      </c>
      <c r="U15" s="44">
        <f>SUMIFS(Phleb_data[[#All],[BLD]],Phleb_data[[#All],[OrgID]],$B15,Phleb_data[[#All],[Quarter]],U$2,Phleb_data[[#All],[Rel_D]],V$2)</f>
        <v>1236</v>
      </c>
      <c r="V15" s="44">
        <f>MAX(0,SUMIFS(Phleb_data[[#All],[BLD]],Phleb_data[[#All],[OrgID]],$B15,Phleb_data[[#All],[Quarter]],O$2,Phleb_data[[#All],[Rel_D]],V$2)-O15)</f>
        <v>4</v>
      </c>
      <c r="W15" s="44">
        <f>SUMIFS(Phleb_data[[#All],[GTT]],Phleb_data[[#All],[OrgID]],$B15,Phleb_data[[#All],[Quarter]],U$2,Phleb_data[[#All],[Rel_D]],V$2)</f>
        <v>0</v>
      </c>
      <c r="X15" s="44">
        <f>MAX(0,SUMIFS(Phleb_data[[#All],[GTT]],Phleb_data[[#All],[OrgID]],$B15,Phleb_data[[#All],[Quarter]],O$2,Phleb_data[[#All],[Rel_D]],V$2)-Q15)</f>
        <v>0</v>
      </c>
      <c r="Y15" s="143">
        <f t="shared" si="7"/>
        <v>4216</v>
      </c>
      <c r="Z15" s="143">
        <f t="shared" si="8"/>
        <v>0</v>
      </c>
      <c r="AA15" s="141">
        <f t="shared" si="10"/>
        <v>13056</v>
      </c>
      <c r="AB15" s="187">
        <f t="shared" si="9"/>
        <v>3830</v>
      </c>
    </row>
    <row r="16" spans="1:28" s="3" customFormat="1" x14ac:dyDescent="0.3">
      <c r="A16" s="28" t="s">
        <v>119</v>
      </c>
      <c r="B16" s="28" t="s">
        <v>21</v>
      </c>
      <c r="C16" s="28" t="s">
        <v>30</v>
      </c>
      <c r="D16" s="30">
        <v>1</v>
      </c>
      <c r="E16" s="44">
        <f>SUMIFS(Phleb_data[[#All],[BLD]],Phleb_data[[#All],[OrgID]],$B16,Phleb_data[[#All],[Quarter]],E$2,Phleb_data[[#All],[Rel_D]],F$2)</f>
        <v>101</v>
      </c>
      <c r="F16" s="166">
        <f>SUMIFS(Phleb_data[[#All],[GTT]],Phleb_data[[#All],[OrgID]],$B16,Phleb_data[[#All],[Quarter]],E$2,Phleb_data[[#All],[Rel_D]],F$2)</f>
        <v>0</v>
      </c>
      <c r="G16" s="182">
        <f t="shared" si="1"/>
        <v>343.4</v>
      </c>
      <c r="H16" s="141">
        <f t="shared" si="2"/>
        <v>0</v>
      </c>
      <c r="I16" s="44">
        <f>SUMIFS(Phleb_data[[#All],[BLD]],Phleb_data[[#All],[OrgID]],$B16,Phleb_data[[#All],[Quarter]],I$2,Phleb_data[[#All],[Rel_D]],J$2)</f>
        <v>74</v>
      </c>
      <c r="J16" s="44">
        <f>MAX(0,SUMIFS(Phleb_data[[#All],[BLD]],Phleb_data[[#All],[OrgID]],$B16,Phleb_data[[#All],[Quarter]],E$2,Phleb_data[[#All],[Rel_D]],J$2)-E16)</f>
        <v>0</v>
      </c>
      <c r="K16" s="44">
        <f>SUMIFS(Phleb_data[[#All],[GTT]],Phleb_data[[#All],[OrgID]],$B16,Phleb_data[[#All],[Quarter]],I$2,Phleb_data[[#All],[Rel_D]],J$2)</f>
        <v>0</v>
      </c>
      <c r="L16" s="44">
        <f>MAX(0,SUMIFS(Phleb_data[[#All],[GTT]],Phleb_data[[#All],[OrgID]],$B16,Phleb_data[[#All],[Quarter]],E$2,Phleb_data[[#All],[Rel_D]],J$2)-F16)</f>
        <v>0</v>
      </c>
      <c r="M16" s="143">
        <f t="shared" si="3"/>
        <v>251.6</v>
      </c>
      <c r="N16" s="143">
        <f t="shared" si="4"/>
        <v>0</v>
      </c>
      <c r="O16" s="44">
        <f>SUMIFS(Phleb_data[[#All],[BLD]],Phleb_data[[#All],[OrgID]],$B16,Phleb_data[[#All],[Quarter]],O$2,Phleb_data[[#All],[Rel_D]],P$2)</f>
        <v>207</v>
      </c>
      <c r="P16" s="44">
        <f>MAX(0,SUMIFS(Phleb_data[[#All],[BLD]],Phleb_data[[#All],[OrgID]],$B16,Phleb_data[[#All],[Quarter]],I$2,Phleb_data[[#All],[Rel_D]],P$2)-I16)</f>
        <v>0</v>
      </c>
      <c r="Q16" s="44">
        <f>SUMIFS(Phleb_data[[#All],[GTT]],Phleb_data[[#All],[OrgID]],$B16,Phleb_data[[#All],[Quarter]],O$2,Phleb_data[[#All],[Rel_D]],P$2)</f>
        <v>0</v>
      </c>
      <c r="R16" s="44">
        <f>MAX(0,SUMIFS(Phleb_data[[#All],[GTT]],Phleb_data[[#All],[OrgID]],$B16,Phleb_data[[#All],[Quarter]],I$2,Phleb_data[[#All],[Rel_D]],P$2)-K16)</f>
        <v>0</v>
      </c>
      <c r="S16" s="143">
        <f t="shared" si="5"/>
        <v>703.8</v>
      </c>
      <c r="T16" s="143">
        <f t="shared" si="6"/>
        <v>0</v>
      </c>
      <c r="U16" s="44">
        <f>SUMIFS(Phleb_data[[#All],[BLD]],Phleb_data[[#All],[OrgID]],$B16,Phleb_data[[#All],[Quarter]],U$2,Phleb_data[[#All],[Rel_D]],V$2)</f>
        <v>99</v>
      </c>
      <c r="V16" s="44">
        <f>MAX(0,SUMIFS(Phleb_data[[#All],[BLD]],Phleb_data[[#All],[OrgID]],$B16,Phleb_data[[#All],[Quarter]],O$2,Phleb_data[[#All],[Rel_D]],V$2)-O16)</f>
        <v>1</v>
      </c>
      <c r="W16" s="44">
        <f>SUMIFS(Phleb_data[[#All],[GTT]],Phleb_data[[#All],[OrgID]],$B16,Phleb_data[[#All],[Quarter]],U$2,Phleb_data[[#All],[Rel_D]],V$2)</f>
        <v>0</v>
      </c>
      <c r="X16" s="44">
        <f>MAX(0,SUMIFS(Phleb_data[[#All],[GTT]],Phleb_data[[#All],[OrgID]],$B16,Phleb_data[[#All],[Quarter]],O$2,Phleb_data[[#All],[Rel_D]],V$2)-Q16)</f>
        <v>0</v>
      </c>
      <c r="Y16" s="143">
        <f t="shared" si="7"/>
        <v>340</v>
      </c>
      <c r="Z16" s="143">
        <f t="shared" si="8"/>
        <v>0</v>
      </c>
      <c r="AA16" s="141">
        <f t="shared" si="10"/>
        <v>1638.8</v>
      </c>
      <c r="AB16" s="187">
        <f t="shared" si="9"/>
        <v>481</v>
      </c>
    </row>
    <row r="17" spans="1:28" s="3" customFormat="1" x14ac:dyDescent="0.3">
      <c r="A17" s="28" t="s">
        <v>120</v>
      </c>
      <c r="B17" s="28" t="s">
        <v>31</v>
      </c>
      <c r="C17" s="28" t="s">
        <v>54</v>
      </c>
      <c r="D17" s="30">
        <v>1</v>
      </c>
      <c r="E17" s="44">
        <f>SUMIFS(Phleb_data[[#All],[BLD]],Phleb_data[[#All],[OrgID]],$B17,Phleb_data[[#All],[Quarter]],E$2,Phleb_data[[#All],[Rel_D]],F$2)</f>
        <v>605</v>
      </c>
      <c r="F17" s="166">
        <f>SUMIFS(Phleb_data[[#All],[GTT]],Phleb_data[[#All],[OrgID]],$B17,Phleb_data[[#All],[Quarter]],E$2,Phleb_data[[#All],[Rel_D]],F$2)</f>
        <v>0</v>
      </c>
      <c r="G17" s="182">
        <f t="shared" si="1"/>
        <v>2057</v>
      </c>
      <c r="H17" s="141">
        <f t="shared" si="2"/>
        <v>0</v>
      </c>
      <c r="I17" s="44">
        <f>SUMIFS(Phleb_data[[#All],[BLD]],Phleb_data[[#All],[OrgID]],$B17,Phleb_data[[#All],[Quarter]],I$2,Phleb_data[[#All],[Rel_D]],J$2)</f>
        <v>704</v>
      </c>
      <c r="J17" s="44">
        <f>MAX(0,SUMIFS(Phleb_data[[#All],[BLD]],Phleb_data[[#All],[OrgID]],$B17,Phleb_data[[#All],[Quarter]],E$2,Phleb_data[[#All],[Rel_D]],J$2)-E17)</f>
        <v>9</v>
      </c>
      <c r="K17" s="44">
        <f>SUMIFS(Phleb_data[[#All],[GTT]],Phleb_data[[#All],[OrgID]],$B17,Phleb_data[[#All],[Quarter]],I$2,Phleb_data[[#All],[Rel_D]],J$2)</f>
        <v>0</v>
      </c>
      <c r="L17" s="44">
        <f>MAX(0,SUMIFS(Phleb_data[[#All],[GTT]],Phleb_data[[#All],[OrgID]],$B17,Phleb_data[[#All],[Quarter]],E$2,Phleb_data[[#All],[Rel_D]],J$2)-F17)</f>
        <v>0</v>
      </c>
      <c r="M17" s="143">
        <f t="shared" si="3"/>
        <v>2424.1999999999998</v>
      </c>
      <c r="N17" s="143">
        <f t="shared" si="4"/>
        <v>0</v>
      </c>
      <c r="O17" s="44">
        <f>SUMIFS(Phleb_data[[#All],[BLD]],Phleb_data[[#All],[OrgID]],$B17,Phleb_data[[#All],[Quarter]],O$2,Phleb_data[[#All],[Rel_D]],P$2)</f>
        <v>749</v>
      </c>
      <c r="P17" s="44">
        <f>MAX(0,SUMIFS(Phleb_data[[#All],[BLD]],Phleb_data[[#All],[OrgID]],$B17,Phleb_data[[#All],[Quarter]],I$2,Phleb_data[[#All],[Rel_D]],P$2)-I17)</f>
        <v>12</v>
      </c>
      <c r="Q17" s="44">
        <f>SUMIFS(Phleb_data[[#All],[GTT]],Phleb_data[[#All],[OrgID]],$B17,Phleb_data[[#All],[Quarter]],O$2,Phleb_data[[#All],[Rel_D]],P$2)</f>
        <v>0</v>
      </c>
      <c r="R17" s="44">
        <f>MAX(0,SUMIFS(Phleb_data[[#All],[GTT]],Phleb_data[[#All],[OrgID]],$B17,Phleb_data[[#All],[Quarter]],I$2,Phleb_data[[#All],[Rel_D]],P$2)-K17)</f>
        <v>0</v>
      </c>
      <c r="S17" s="143">
        <f t="shared" si="5"/>
        <v>2587.4</v>
      </c>
      <c r="T17" s="143">
        <f t="shared" si="6"/>
        <v>0</v>
      </c>
      <c r="U17" s="44">
        <f>SUMIFS(Phleb_data[[#All],[BLD]],Phleb_data[[#All],[OrgID]],$B17,Phleb_data[[#All],[Quarter]],U$2,Phleb_data[[#All],[Rel_D]],V$2)</f>
        <v>909</v>
      </c>
      <c r="V17" s="44">
        <f>MAX(0,SUMIFS(Phleb_data[[#All],[BLD]],Phleb_data[[#All],[OrgID]],$B17,Phleb_data[[#All],[Quarter]],O$2,Phleb_data[[#All],[Rel_D]],V$2)-O17)</f>
        <v>10</v>
      </c>
      <c r="W17" s="44">
        <f>SUMIFS(Phleb_data[[#All],[GTT]],Phleb_data[[#All],[OrgID]],$B17,Phleb_data[[#All],[Quarter]],U$2,Phleb_data[[#All],[Rel_D]],V$2)</f>
        <v>0</v>
      </c>
      <c r="X17" s="44">
        <f>MAX(0,SUMIFS(Phleb_data[[#All],[GTT]],Phleb_data[[#All],[OrgID]],$B17,Phleb_data[[#All],[Quarter]],O$2,Phleb_data[[#All],[Rel_D]],V$2)-Q17)</f>
        <v>0</v>
      </c>
      <c r="Y17" s="143">
        <f t="shared" si="7"/>
        <v>3124.6</v>
      </c>
      <c r="Z17" s="143">
        <f t="shared" si="8"/>
        <v>0</v>
      </c>
      <c r="AA17" s="141">
        <f t="shared" si="10"/>
        <v>10193.200000000001</v>
      </c>
      <c r="AB17" s="187">
        <f t="shared" si="9"/>
        <v>2967</v>
      </c>
    </row>
    <row r="18" spans="1:28" s="3" customFormat="1" x14ac:dyDescent="0.3">
      <c r="A18" s="28" t="s">
        <v>121</v>
      </c>
      <c r="B18" s="28" t="s">
        <v>23</v>
      </c>
      <c r="C18" s="28" t="s">
        <v>30</v>
      </c>
      <c r="D18" s="30">
        <v>1</v>
      </c>
      <c r="E18" s="44">
        <f>SUMIFS(Phleb_data[[#All],[BLD]],Phleb_data[[#All],[OrgID]],$B18,Phleb_data[[#All],[Quarter]],E$2,Phleb_data[[#All],[Rel_D]],F$2)</f>
        <v>719</v>
      </c>
      <c r="F18" s="166">
        <f>SUMIFS(Phleb_data[[#All],[GTT]],Phleb_data[[#All],[OrgID]],$B18,Phleb_data[[#All],[Quarter]],E$2,Phleb_data[[#All],[Rel_D]],F$2)</f>
        <v>0</v>
      </c>
      <c r="G18" s="182">
        <f t="shared" si="1"/>
        <v>2444.6</v>
      </c>
      <c r="H18" s="141">
        <f t="shared" si="2"/>
        <v>0</v>
      </c>
      <c r="I18" s="44">
        <f>SUMIFS(Phleb_data[[#All],[BLD]],Phleb_data[[#All],[OrgID]],$B18,Phleb_data[[#All],[Quarter]],I$2,Phleb_data[[#All],[Rel_D]],J$2)</f>
        <v>621</v>
      </c>
      <c r="J18" s="44">
        <f>MAX(0,SUMIFS(Phleb_data[[#All],[BLD]],Phleb_data[[#All],[OrgID]],$B18,Phleb_data[[#All],[Quarter]],E$2,Phleb_data[[#All],[Rel_D]],J$2)-E18)</f>
        <v>3</v>
      </c>
      <c r="K18" s="44">
        <f>SUMIFS(Phleb_data[[#All],[GTT]],Phleb_data[[#All],[OrgID]],$B18,Phleb_data[[#All],[Quarter]],I$2,Phleb_data[[#All],[Rel_D]],J$2)</f>
        <v>0</v>
      </c>
      <c r="L18" s="44">
        <f>MAX(0,SUMIFS(Phleb_data[[#All],[GTT]],Phleb_data[[#All],[OrgID]],$B18,Phleb_data[[#All],[Quarter]],E$2,Phleb_data[[#All],[Rel_D]],J$2)-F18)</f>
        <v>0</v>
      </c>
      <c r="M18" s="143">
        <f t="shared" si="3"/>
        <v>2121.6</v>
      </c>
      <c r="N18" s="143">
        <f t="shared" si="4"/>
        <v>0</v>
      </c>
      <c r="O18" s="44">
        <f>SUMIFS(Phleb_data[[#All],[BLD]],Phleb_data[[#All],[OrgID]],$B18,Phleb_data[[#All],[Quarter]],O$2,Phleb_data[[#All],[Rel_D]],P$2)</f>
        <v>701</v>
      </c>
      <c r="P18" s="44">
        <f>MAX(0,SUMIFS(Phleb_data[[#All],[BLD]],Phleb_data[[#All],[OrgID]],$B18,Phleb_data[[#All],[Quarter]],I$2,Phleb_data[[#All],[Rel_D]],P$2)-I18)</f>
        <v>4</v>
      </c>
      <c r="Q18" s="44">
        <f>SUMIFS(Phleb_data[[#All],[GTT]],Phleb_data[[#All],[OrgID]],$B18,Phleb_data[[#All],[Quarter]],O$2,Phleb_data[[#All],[Rel_D]],P$2)</f>
        <v>0</v>
      </c>
      <c r="R18" s="44">
        <f>MAX(0,SUMIFS(Phleb_data[[#All],[GTT]],Phleb_data[[#All],[OrgID]],$B18,Phleb_data[[#All],[Quarter]],I$2,Phleb_data[[#All],[Rel_D]],P$2)-K18)</f>
        <v>0</v>
      </c>
      <c r="S18" s="143">
        <f t="shared" si="5"/>
        <v>2397</v>
      </c>
      <c r="T18" s="143">
        <f t="shared" si="6"/>
        <v>0</v>
      </c>
      <c r="U18" s="44">
        <f>SUMIFS(Phleb_data[[#All],[BLD]],Phleb_data[[#All],[OrgID]],$B18,Phleb_data[[#All],[Quarter]],U$2,Phleb_data[[#All],[Rel_D]],V$2)</f>
        <v>679</v>
      </c>
      <c r="V18" s="44">
        <f>MAX(0,SUMIFS(Phleb_data[[#All],[BLD]],Phleb_data[[#All],[OrgID]],$B18,Phleb_data[[#All],[Quarter]],O$2,Phleb_data[[#All],[Rel_D]],V$2)-O18)</f>
        <v>1</v>
      </c>
      <c r="W18" s="44">
        <f>SUMIFS(Phleb_data[[#All],[GTT]],Phleb_data[[#All],[OrgID]],$B18,Phleb_data[[#All],[Quarter]],U$2,Phleb_data[[#All],[Rel_D]],V$2)</f>
        <v>0</v>
      </c>
      <c r="X18" s="44">
        <f>MAX(0,SUMIFS(Phleb_data[[#All],[GTT]],Phleb_data[[#All],[OrgID]],$B18,Phleb_data[[#All],[Quarter]],O$2,Phleb_data[[#All],[Rel_D]],V$2)-Q18)</f>
        <v>0</v>
      </c>
      <c r="Y18" s="143">
        <f t="shared" si="7"/>
        <v>2312</v>
      </c>
      <c r="Z18" s="143">
        <f t="shared" si="8"/>
        <v>0</v>
      </c>
      <c r="AA18" s="141">
        <f t="shared" si="10"/>
        <v>9275.2000000000007</v>
      </c>
      <c r="AB18" s="187">
        <f t="shared" si="9"/>
        <v>2720</v>
      </c>
    </row>
    <row r="19" spans="1:28" s="3" customFormat="1" x14ac:dyDescent="0.3">
      <c r="A19" s="28" t="s">
        <v>122</v>
      </c>
      <c r="B19" s="28" t="s">
        <v>32</v>
      </c>
      <c r="C19" s="28" t="s">
        <v>54</v>
      </c>
      <c r="D19" s="30">
        <v>1</v>
      </c>
      <c r="E19" s="44">
        <f>SUMIFS(Phleb_data[[#All],[BLD]],Phleb_data[[#All],[OrgID]],$B19,Phleb_data[[#All],[Quarter]],E$2,Phleb_data[[#All],[Rel_D]],F$2)</f>
        <v>54</v>
      </c>
      <c r="F19" s="166">
        <f>SUMIFS(Phleb_data[[#All],[GTT]],Phleb_data[[#All],[OrgID]],$B19,Phleb_data[[#All],[Quarter]],E$2,Phleb_data[[#All],[Rel_D]],F$2)</f>
        <v>0</v>
      </c>
      <c r="G19" s="182">
        <f>IF(D19=0,"-",E19*$G$4)</f>
        <v>183.6</v>
      </c>
      <c r="H19" s="141">
        <f>IF(D19=0,"-",F19*$H$4)</f>
        <v>0</v>
      </c>
      <c r="I19" s="44">
        <f>SUMIFS(Phleb_data[[#All],[BLD]],Phleb_data[[#All],[OrgID]],$B19,Phleb_data[[#All],[Quarter]],I$2,Phleb_data[[#All],[Rel_D]],J$2)</f>
        <v>210</v>
      </c>
      <c r="J19" s="44">
        <f>MAX(0,SUMIFS(Phleb_data[[#All],[BLD]],Phleb_data[[#All],[OrgID]],$B19,Phleb_data[[#All],[Quarter]],E$2,Phleb_data[[#All],[Rel_D]],J$2)-E19)</f>
        <v>2</v>
      </c>
      <c r="K19" s="44">
        <f>SUMIFS(Phleb_data[[#All],[GTT]],Phleb_data[[#All],[OrgID]],$B19,Phleb_data[[#All],[Quarter]],I$2,Phleb_data[[#All],[Rel_D]],J$2)</f>
        <v>0</v>
      </c>
      <c r="L19" s="44">
        <f>MAX(0,SUMIFS(Phleb_data[[#All],[GTT]],Phleb_data[[#All],[OrgID]],$B19,Phleb_data[[#All],[Quarter]],E$2,Phleb_data[[#All],[Rel_D]],J$2)-F19)</f>
        <v>0</v>
      </c>
      <c r="M19" s="143">
        <f t="shared" si="3"/>
        <v>720.8</v>
      </c>
      <c r="N19" s="143">
        <f t="shared" si="4"/>
        <v>0</v>
      </c>
      <c r="O19" s="44">
        <f>SUMIFS(Phleb_data[[#All],[BLD]],Phleb_data[[#All],[OrgID]],$B19,Phleb_data[[#All],[Quarter]],O$2,Phleb_data[[#All],[Rel_D]],P$2)</f>
        <v>275</v>
      </c>
      <c r="P19" s="44">
        <f>MAX(0,SUMIFS(Phleb_data[[#All],[BLD]],Phleb_data[[#All],[OrgID]],$B19,Phleb_data[[#All],[Quarter]],I$2,Phleb_data[[#All],[Rel_D]],P$2)-I19)</f>
        <v>2</v>
      </c>
      <c r="Q19" s="44">
        <f>SUMIFS(Phleb_data[[#All],[GTT]],Phleb_data[[#All],[OrgID]],$B19,Phleb_data[[#All],[Quarter]],O$2,Phleb_data[[#All],[Rel_D]],P$2)</f>
        <v>0</v>
      </c>
      <c r="R19" s="44">
        <f>MAX(0,SUMIFS(Phleb_data[[#All],[GTT]],Phleb_data[[#All],[OrgID]],$B19,Phleb_data[[#All],[Quarter]],I$2,Phleb_data[[#All],[Rel_D]],P$2)-K19)</f>
        <v>0</v>
      </c>
      <c r="S19" s="143">
        <f t="shared" si="5"/>
        <v>941.8</v>
      </c>
      <c r="T19" s="143">
        <f t="shared" si="6"/>
        <v>0</v>
      </c>
      <c r="U19" s="44">
        <f>SUMIFS(Phleb_data[[#All],[BLD]],Phleb_data[[#All],[OrgID]],$B19,Phleb_data[[#All],[Quarter]],U$2,Phleb_data[[#All],[Rel_D]],V$2)</f>
        <v>215</v>
      </c>
      <c r="V19" s="44">
        <f>MAX(0,SUMIFS(Phleb_data[[#All],[BLD]],Phleb_data[[#All],[OrgID]],$B19,Phleb_data[[#All],[Quarter]],O$2,Phleb_data[[#All],[Rel_D]],V$2)-O19)</f>
        <v>3</v>
      </c>
      <c r="W19" s="44">
        <f>SUMIFS(Phleb_data[[#All],[GTT]],Phleb_data[[#All],[OrgID]],$B19,Phleb_data[[#All],[Quarter]],U$2,Phleb_data[[#All],[Rel_D]],V$2)</f>
        <v>0</v>
      </c>
      <c r="X19" s="44">
        <f>MAX(0,SUMIFS(Phleb_data[[#All],[GTT]],Phleb_data[[#All],[OrgID]],$B19,Phleb_data[[#All],[Quarter]],O$2,Phleb_data[[#All],[Rel_D]],V$2)-Q19)</f>
        <v>0</v>
      </c>
      <c r="Y19" s="143">
        <f t="shared" si="7"/>
        <v>741.19999999999993</v>
      </c>
      <c r="Z19" s="143">
        <f t="shared" si="8"/>
        <v>0</v>
      </c>
      <c r="AA19" s="141">
        <f t="shared" si="10"/>
        <v>2587.3999999999996</v>
      </c>
      <c r="AB19" s="187">
        <f t="shared" si="9"/>
        <v>754</v>
      </c>
    </row>
    <row r="20" spans="1:28" s="3" customFormat="1" x14ac:dyDescent="0.3">
      <c r="A20" s="28" t="s">
        <v>123</v>
      </c>
      <c r="B20" s="28" t="s">
        <v>24</v>
      </c>
      <c r="C20" s="28" t="s">
        <v>30</v>
      </c>
      <c r="D20" s="30">
        <v>1</v>
      </c>
      <c r="E20" s="44">
        <f>SUMIFS(Phleb_data[[#All],[BLD]],Phleb_data[[#All],[OrgID]],$B20,Phleb_data[[#All],[Quarter]],E$2,Phleb_data[[#All],[Rel_D]],F$2)</f>
        <v>109</v>
      </c>
      <c r="F20" s="166">
        <f>SUMIFS(Phleb_data[[#All],[GTT]],Phleb_data[[#All],[OrgID]],$B20,Phleb_data[[#All],[Quarter]],E$2,Phleb_data[[#All],[Rel_D]],F$2)</f>
        <v>0</v>
      </c>
      <c r="G20" s="182">
        <f t="shared" si="1"/>
        <v>370.59999999999997</v>
      </c>
      <c r="H20" s="141">
        <f t="shared" si="2"/>
        <v>0</v>
      </c>
      <c r="I20" s="44">
        <f>SUMIFS(Phleb_data[[#All],[BLD]],Phleb_data[[#All],[OrgID]],$B20,Phleb_data[[#All],[Quarter]],I$2,Phleb_data[[#All],[Rel_D]],J$2)</f>
        <v>492</v>
      </c>
      <c r="J20" s="44">
        <f>MAX(0,SUMIFS(Phleb_data[[#All],[BLD]],Phleb_data[[#All],[OrgID]],$B20,Phleb_data[[#All],[Quarter]],E$2,Phleb_data[[#All],[Rel_D]],J$2)-E20)</f>
        <v>1</v>
      </c>
      <c r="K20" s="44">
        <f>SUMIFS(Phleb_data[[#All],[GTT]],Phleb_data[[#All],[OrgID]],$B20,Phleb_data[[#All],[Quarter]],I$2,Phleb_data[[#All],[Rel_D]],J$2)</f>
        <v>0</v>
      </c>
      <c r="L20" s="44">
        <f>MAX(0,SUMIFS(Phleb_data[[#All],[GTT]],Phleb_data[[#All],[OrgID]],$B20,Phleb_data[[#All],[Quarter]],E$2,Phleb_data[[#All],[Rel_D]],J$2)-F20)</f>
        <v>0</v>
      </c>
      <c r="M20" s="143">
        <f t="shared" si="3"/>
        <v>1676.2</v>
      </c>
      <c r="N20" s="143">
        <f t="shared" si="4"/>
        <v>0</v>
      </c>
      <c r="O20" s="44">
        <f>SUMIFS(Phleb_data[[#All],[BLD]],Phleb_data[[#All],[OrgID]],$B20,Phleb_data[[#All],[Quarter]],O$2,Phleb_data[[#All],[Rel_D]],P$2)</f>
        <v>494</v>
      </c>
      <c r="P20" s="44">
        <f>MAX(0,SUMIFS(Phleb_data[[#All],[BLD]],Phleb_data[[#All],[OrgID]],$B20,Phleb_data[[#All],[Quarter]],I$2,Phleb_data[[#All],[Rel_D]],P$2)-I20)</f>
        <v>2</v>
      </c>
      <c r="Q20" s="44">
        <f>SUMIFS(Phleb_data[[#All],[GTT]],Phleb_data[[#All],[OrgID]],$B20,Phleb_data[[#All],[Quarter]],O$2,Phleb_data[[#All],[Rel_D]],P$2)</f>
        <v>0</v>
      </c>
      <c r="R20" s="44">
        <f>MAX(0,SUMIFS(Phleb_data[[#All],[GTT]],Phleb_data[[#All],[OrgID]],$B20,Phleb_data[[#All],[Quarter]],I$2,Phleb_data[[#All],[Rel_D]],P$2)-K20)</f>
        <v>0</v>
      </c>
      <c r="S20" s="143">
        <f t="shared" si="5"/>
        <v>1686.3999999999999</v>
      </c>
      <c r="T20" s="143">
        <f t="shared" si="6"/>
        <v>0</v>
      </c>
      <c r="U20" s="44">
        <f>SUMIFS(Phleb_data[[#All],[BLD]],Phleb_data[[#All],[OrgID]],$B20,Phleb_data[[#All],[Quarter]],U$2,Phleb_data[[#All],[Rel_D]],V$2)</f>
        <v>533</v>
      </c>
      <c r="V20" s="44">
        <f>MAX(0,SUMIFS(Phleb_data[[#All],[BLD]],Phleb_data[[#All],[OrgID]],$B20,Phleb_data[[#All],[Quarter]],O$2,Phleb_data[[#All],[Rel_D]],V$2)-O20)</f>
        <v>3</v>
      </c>
      <c r="W20" s="44">
        <f>SUMIFS(Phleb_data[[#All],[GTT]],Phleb_data[[#All],[OrgID]],$B20,Phleb_data[[#All],[Quarter]],U$2,Phleb_data[[#All],[Rel_D]],V$2)</f>
        <v>0</v>
      </c>
      <c r="X20" s="44">
        <f>MAX(0,SUMIFS(Phleb_data[[#All],[GTT]],Phleb_data[[#All],[OrgID]],$B20,Phleb_data[[#All],[Quarter]],O$2,Phleb_data[[#All],[Rel_D]],V$2)-Q20)</f>
        <v>0</v>
      </c>
      <c r="Y20" s="143">
        <f t="shared" si="7"/>
        <v>1822.3999999999999</v>
      </c>
      <c r="Z20" s="143">
        <f t="shared" si="8"/>
        <v>0</v>
      </c>
      <c r="AA20" s="141">
        <f t="shared" si="10"/>
        <v>5555.5999999999995</v>
      </c>
      <c r="AB20" s="187">
        <f t="shared" si="9"/>
        <v>1628</v>
      </c>
    </row>
    <row r="21" spans="1:28" s="3" customFormat="1" x14ac:dyDescent="0.3">
      <c r="A21" s="28" t="s">
        <v>124</v>
      </c>
      <c r="B21" s="28" t="s">
        <v>33</v>
      </c>
      <c r="C21" s="28" t="s">
        <v>35</v>
      </c>
      <c r="D21" s="30">
        <v>1</v>
      </c>
      <c r="E21" s="44">
        <f>SUMIFS(Phleb_data[[#All],[BLD]],Phleb_data[[#All],[OrgID]],$B21,Phleb_data[[#All],[Quarter]],E$2,Phleb_data[[#All],[Rel_D]],F$2)</f>
        <v>906</v>
      </c>
      <c r="F21" s="166">
        <f>SUMIFS(Phleb_data[[#All],[GTT]],Phleb_data[[#All],[OrgID]],$B21,Phleb_data[[#All],[Quarter]],E$2,Phleb_data[[#All],[Rel_D]],F$2)</f>
        <v>0</v>
      </c>
      <c r="G21" s="182">
        <f t="shared" si="1"/>
        <v>3080.4</v>
      </c>
      <c r="H21" s="141">
        <f t="shared" si="2"/>
        <v>0</v>
      </c>
      <c r="I21" s="44">
        <f>SUMIFS(Phleb_data[[#All],[BLD]],Phleb_data[[#All],[OrgID]],$B21,Phleb_data[[#All],[Quarter]],I$2,Phleb_data[[#All],[Rel_D]],J$2)</f>
        <v>989</v>
      </c>
      <c r="J21" s="44">
        <f>MAX(0,SUMIFS(Phleb_data[[#All],[BLD]],Phleb_data[[#All],[OrgID]],$B21,Phleb_data[[#All],[Quarter]],E$2,Phleb_data[[#All],[Rel_D]],J$2)-E21)</f>
        <v>7</v>
      </c>
      <c r="K21" s="44">
        <f>SUMIFS(Phleb_data[[#All],[GTT]],Phleb_data[[#All],[OrgID]],$B21,Phleb_data[[#All],[Quarter]],I$2,Phleb_data[[#All],[Rel_D]],J$2)</f>
        <v>0</v>
      </c>
      <c r="L21" s="44">
        <f>MAX(0,SUMIFS(Phleb_data[[#All],[GTT]],Phleb_data[[#All],[OrgID]],$B21,Phleb_data[[#All],[Quarter]],E$2,Phleb_data[[#All],[Rel_D]],J$2)-F21)</f>
        <v>0</v>
      </c>
      <c r="M21" s="143">
        <f t="shared" si="3"/>
        <v>3386.4</v>
      </c>
      <c r="N21" s="143">
        <f t="shared" si="4"/>
        <v>0</v>
      </c>
      <c r="O21" s="44">
        <f>SUMIFS(Phleb_data[[#All],[BLD]],Phleb_data[[#All],[OrgID]],$B21,Phleb_data[[#All],[Quarter]],O$2,Phleb_data[[#All],[Rel_D]],P$2)</f>
        <v>1065</v>
      </c>
      <c r="P21" s="44">
        <f>MAX(0,SUMIFS(Phleb_data[[#All],[BLD]],Phleb_data[[#All],[OrgID]],$B21,Phleb_data[[#All],[Quarter]],I$2,Phleb_data[[#All],[Rel_D]],P$2)-I21)</f>
        <v>5</v>
      </c>
      <c r="Q21" s="44">
        <f>SUMIFS(Phleb_data[[#All],[GTT]],Phleb_data[[#All],[OrgID]],$B21,Phleb_data[[#All],[Quarter]],O$2,Phleb_data[[#All],[Rel_D]],P$2)</f>
        <v>0</v>
      </c>
      <c r="R21" s="44">
        <f>MAX(0,SUMIFS(Phleb_data[[#All],[GTT]],Phleb_data[[#All],[OrgID]],$B21,Phleb_data[[#All],[Quarter]],I$2,Phleb_data[[#All],[Rel_D]],P$2)-K21)</f>
        <v>0</v>
      </c>
      <c r="S21" s="143">
        <f t="shared" si="5"/>
        <v>3638</v>
      </c>
      <c r="T21" s="143">
        <f t="shared" si="6"/>
        <v>0</v>
      </c>
      <c r="U21" s="44">
        <f>SUMIFS(Phleb_data[[#All],[BLD]],Phleb_data[[#All],[OrgID]],$B21,Phleb_data[[#All],[Quarter]],U$2,Phleb_data[[#All],[Rel_D]],V$2)</f>
        <v>1000</v>
      </c>
      <c r="V21" s="44">
        <f>MAX(0,SUMIFS(Phleb_data[[#All],[BLD]],Phleb_data[[#All],[OrgID]],$B21,Phleb_data[[#All],[Quarter]],O$2,Phleb_data[[#All],[Rel_D]],V$2)-O21)</f>
        <v>6</v>
      </c>
      <c r="W21" s="44">
        <f>SUMIFS(Phleb_data[[#All],[GTT]],Phleb_data[[#All],[OrgID]],$B21,Phleb_data[[#All],[Quarter]],U$2,Phleb_data[[#All],[Rel_D]],V$2)</f>
        <v>0</v>
      </c>
      <c r="X21" s="44">
        <f>MAX(0,SUMIFS(Phleb_data[[#All],[GTT]],Phleb_data[[#All],[OrgID]],$B21,Phleb_data[[#All],[Quarter]],O$2,Phleb_data[[#All],[Rel_D]],V$2)-Q21)</f>
        <v>0</v>
      </c>
      <c r="Y21" s="143">
        <f t="shared" si="7"/>
        <v>3420.4</v>
      </c>
      <c r="Z21" s="143">
        <f t="shared" si="8"/>
        <v>0</v>
      </c>
      <c r="AA21" s="141">
        <f t="shared" si="10"/>
        <v>13525.199999999999</v>
      </c>
      <c r="AB21" s="187">
        <f t="shared" si="9"/>
        <v>3960</v>
      </c>
    </row>
    <row r="22" spans="1:28" s="3" customFormat="1" x14ac:dyDescent="0.3">
      <c r="A22" s="28" t="s">
        <v>125</v>
      </c>
      <c r="B22" s="28" t="s">
        <v>36</v>
      </c>
      <c r="C22" s="28" t="s">
        <v>60</v>
      </c>
      <c r="D22" s="30">
        <v>1</v>
      </c>
      <c r="E22" s="44">
        <f>SUMIFS(Phleb_data[[#All],[BLD]],Phleb_data[[#All],[OrgID]],$B22,Phleb_data[[#All],[Quarter]],E$2,Phleb_data[[#All],[Rel_D]],F$2)</f>
        <v>513</v>
      </c>
      <c r="F22" s="166">
        <f>SUMIFS(Phleb_data[[#All],[GTT]],Phleb_data[[#All],[OrgID]],$B22,Phleb_data[[#All],[Quarter]],E$2,Phleb_data[[#All],[Rel_D]],F$2)</f>
        <v>0</v>
      </c>
      <c r="G22" s="182">
        <f t="shared" si="1"/>
        <v>1744.2</v>
      </c>
      <c r="H22" s="141">
        <f t="shared" si="2"/>
        <v>0</v>
      </c>
      <c r="I22" s="44">
        <f>SUMIFS(Phleb_data[[#All],[BLD]],Phleb_data[[#All],[OrgID]],$B22,Phleb_data[[#All],[Quarter]],I$2,Phleb_data[[#All],[Rel_D]],J$2)</f>
        <v>619</v>
      </c>
      <c r="J22" s="44">
        <f>MAX(0,SUMIFS(Phleb_data[[#All],[BLD]],Phleb_data[[#All],[OrgID]],$B22,Phleb_data[[#All],[Quarter]],E$2,Phleb_data[[#All],[Rel_D]],J$2)-E22)</f>
        <v>35</v>
      </c>
      <c r="K22" s="44">
        <f>SUMIFS(Phleb_data[[#All],[GTT]],Phleb_data[[#All],[OrgID]],$B22,Phleb_data[[#All],[Quarter]],I$2,Phleb_data[[#All],[Rel_D]],J$2)</f>
        <v>0</v>
      </c>
      <c r="L22" s="44">
        <f>MAX(0,SUMIFS(Phleb_data[[#All],[GTT]],Phleb_data[[#All],[OrgID]],$B22,Phleb_data[[#All],[Quarter]],E$2,Phleb_data[[#All],[Rel_D]],J$2)-F22)</f>
        <v>0</v>
      </c>
      <c r="M22" s="143">
        <f t="shared" si="3"/>
        <v>2223.6</v>
      </c>
      <c r="N22" s="143">
        <f t="shared" si="4"/>
        <v>0</v>
      </c>
      <c r="O22" s="44">
        <f>SUMIFS(Phleb_data[[#All],[BLD]],Phleb_data[[#All],[OrgID]],$B22,Phleb_data[[#All],[Quarter]],O$2,Phleb_data[[#All],[Rel_D]],P$2)</f>
        <v>518</v>
      </c>
      <c r="P22" s="44">
        <f>MAX(0,SUMIFS(Phleb_data[[#All],[BLD]],Phleb_data[[#All],[OrgID]],$B22,Phleb_data[[#All],[Quarter]],I$2,Phleb_data[[#All],[Rel_D]],P$2)-I22)</f>
        <v>15</v>
      </c>
      <c r="Q22" s="44">
        <f>SUMIFS(Phleb_data[[#All],[GTT]],Phleb_data[[#All],[OrgID]],$B22,Phleb_data[[#All],[Quarter]],O$2,Phleb_data[[#All],[Rel_D]],P$2)</f>
        <v>0</v>
      </c>
      <c r="R22" s="44">
        <f>MAX(0,SUMIFS(Phleb_data[[#All],[GTT]],Phleb_data[[#All],[OrgID]],$B22,Phleb_data[[#All],[Quarter]],I$2,Phleb_data[[#All],[Rel_D]],P$2)-K22)</f>
        <v>0</v>
      </c>
      <c r="S22" s="143">
        <f t="shared" si="5"/>
        <v>1812.2</v>
      </c>
      <c r="T22" s="143">
        <f t="shared" si="6"/>
        <v>0</v>
      </c>
      <c r="U22" s="44">
        <f>SUMIFS(Phleb_data[[#All],[BLD]],Phleb_data[[#All],[OrgID]],$B22,Phleb_data[[#All],[Quarter]],U$2,Phleb_data[[#All],[Rel_D]],V$2)</f>
        <v>561</v>
      </c>
      <c r="V22" s="44">
        <f>MAX(0,SUMIFS(Phleb_data[[#All],[BLD]],Phleb_data[[#All],[OrgID]],$B22,Phleb_data[[#All],[Quarter]],O$2,Phleb_data[[#All],[Rel_D]],V$2)-O22)</f>
        <v>21</v>
      </c>
      <c r="W22" s="44">
        <f>SUMIFS(Phleb_data[[#All],[GTT]],Phleb_data[[#All],[OrgID]],$B22,Phleb_data[[#All],[Quarter]],U$2,Phleb_data[[#All],[Rel_D]],V$2)</f>
        <v>0</v>
      </c>
      <c r="X22" s="44">
        <f>MAX(0,SUMIFS(Phleb_data[[#All],[GTT]],Phleb_data[[#All],[OrgID]],$B22,Phleb_data[[#All],[Quarter]],O$2,Phleb_data[[#All],[Rel_D]],V$2)-Q22)</f>
        <v>0</v>
      </c>
      <c r="Y22" s="143">
        <f t="shared" si="7"/>
        <v>1978.8</v>
      </c>
      <c r="Z22" s="143">
        <f t="shared" si="8"/>
        <v>0</v>
      </c>
      <c r="AA22" s="141">
        <f t="shared" si="10"/>
        <v>7758.8</v>
      </c>
      <c r="AB22" s="187">
        <f t="shared" si="9"/>
        <v>2211</v>
      </c>
    </row>
    <row r="23" spans="1:28" s="3" customFormat="1" x14ac:dyDescent="0.3">
      <c r="A23" s="28" t="s">
        <v>126</v>
      </c>
      <c r="B23" s="28" t="s">
        <v>37</v>
      </c>
      <c r="C23" s="28" t="s">
        <v>48</v>
      </c>
      <c r="D23" s="30">
        <v>1</v>
      </c>
      <c r="E23" s="44">
        <f>SUMIFS(Phleb_data[[#All],[BLD]],Phleb_data[[#All],[OrgID]],$B23,Phleb_data[[#All],[Quarter]],E$2,Phleb_data[[#All],[Rel_D]],F$2)</f>
        <v>674</v>
      </c>
      <c r="F23" s="166">
        <f>SUMIFS(Phleb_data[[#All],[GTT]],Phleb_data[[#All],[OrgID]],$B23,Phleb_data[[#All],[Quarter]],E$2,Phleb_data[[#All],[Rel_D]],F$2)</f>
        <v>0</v>
      </c>
      <c r="G23" s="182">
        <f t="shared" si="1"/>
        <v>2291.6</v>
      </c>
      <c r="H23" s="141">
        <f t="shared" si="2"/>
        <v>0</v>
      </c>
      <c r="I23" s="44">
        <f>SUMIFS(Phleb_data[[#All],[BLD]],Phleb_data[[#All],[OrgID]],$B23,Phleb_data[[#All],[Quarter]],I$2,Phleb_data[[#All],[Rel_D]],J$2)</f>
        <v>738</v>
      </c>
      <c r="J23" s="44">
        <f>MAX(0,SUMIFS(Phleb_data[[#All],[BLD]],Phleb_data[[#All],[OrgID]],$B23,Phleb_data[[#All],[Quarter]],E$2,Phleb_data[[#All],[Rel_D]],J$2)-E23)</f>
        <v>1</v>
      </c>
      <c r="K23" s="44">
        <f>SUMIFS(Phleb_data[[#All],[GTT]],Phleb_data[[#All],[OrgID]],$B23,Phleb_data[[#All],[Quarter]],I$2,Phleb_data[[#All],[Rel_D]],J$2)</f>
        <v>0</v>
      </c>
      <c r="L23" s="44">
        <f>MAX(0,SUMIFS(Phleb_data[[#All],[GTT]],Phleb_data[[#All],[OrgID]],$B23,Phleb_data[[#All],[Quarter]],E$2,Phleb_data[[#All],[Rel_D]],J$2)-F23)</f>
        <v>0</v>
      </c>
      <c r="M23" s="143">
        <f t="shared" si="3"/>
        <v>2512.6</v>
      </c>
      <c r="N23" s="143">
        <f t="shared" si="4"/>
        <v>0</v>
      </c>
      <c r="O23" s="44">
        <f>SUMIFS(Phleb_data[[#All],[BLD]],Phleb_data[[#All],[OrgID]],$B23,Phleb_data[[#All],[Quarter]],O$2,Phleb_data[[#All],[Rel_D]],P$2)</f>
        <v>593</v>
      </c>
      <c r="P23" s="44">
        <f>MAX(0,SUMIFS(Phleb_data[[#All],[BLD]],Phleb_data[[#All],[OrgID]],$B23,Phleb_data[[#All],[Quarter]],I$2,Phleb_data[[#All],[Rel_D]],P$2)-I23)</f>
        <v>0</v>
      </c>
      <c r="Q23" s="44">
        <f>SUMIFS(Phleb_data[[#All],[GTT]],Phleb_data[[#All],[OrgID]],$B23,Phleb_data[[#All],[Quarter]],O$2,Phleb_data[[#All],[Rel_D]],P$2)</f>
        <v>0</v>
      </c>
      <c r="R23" s="44">
        <f>MAX(0,SUMIFS(Phleb_data[[#All],[GTT]],Phleb_data[[#All],[OrgID]],$B23,Phleb_data[[#All],[Quarter]],I$2,Phleb_data[[#All],[Rel_D]],P$2)-K23)</f>
        <v>0</v>
      </c>
      <c r="S23" s="143">
        <f t="shared" si="5"/>
        <v>2016.2</v>
      </c>
      <c r="T23" s="143">
        <f t="shared" si="6"/>
        <v>0</v>
      </c>
      <c r="U23" s="44">
        <f>SUMIFS(Phleb_data[[#All],[BLD]],Phleb_data[[#All],[OrgID]],$B23,Phleb_data[[#All],[Quarter]],U$2,Phleb_data[[#All],[Rel_D]],V$2)</f>
        <v>686</v>
      </c>
      <c r="V23" s="44">
        <f>MAX(0,SUMIFS(Phleb_data[[#All],[BLD]],Phleb_data[[#All],[OrgID]],$B23,Phleb_data[[#All],[Quarter]],O$2,Phleb_data[[#All],[Rel_D]],V$2)-O23)</f>
        <v>6</v>
      </c>
      <c r="W23" s="44">
        <f>SUMIFS(Phleb_data[[#All],[GTT]],Phleb_data[[#All],[OrgID]],$B23,Phleb_data[[#All],[Quarter]],U$2,Phleb_data[[#All],[Rel_D]],V$2)</f>
        <v>0</v>
      </c>
      <c r="X23" s="44">
        <f>MAX(0,SUMIFS(Phleb_data[[#All],[GTT]],Phleb_data[[#All],[OrgID]],$B23,Phleb_data[[#All],[Quarter]],O$2,Phleb_data[[#All],[Rel_D]],V$2)-Q23)</f>
        <v>0</v>
      </c>
      <c r="Y23" s="143">
        <f t="shared" si="7"/>
        <v>2352.7999999999997</v>
      </c>
      <c r="Z23" s="143">
        <f t="shared" si="8"/>
        <v>0</v>
      </c>
      <c r="AA23" s="141">
        <f t="shared" si="10"/>
        <v>9173.1999999999989</v>
      </c>
      <c r="AB23" s="187">
        <f t="shared" si="9"/>
        <v>2691</v>
      </c>
    </row>
    <row r="24" spans="1:28" s="3" customFormat="1" x14ac:dyDescent="0.3">
      <c r="A24" s="28" t="s">
        <v>127</v>
      </c>
      <c r="B24" s="28" t="s">
        <v>38</v>
      </c>
      <c r="C24" s="28" t="s">
        <v>54</v>
      </c>
      <c r="D24" s="31">
        <v>1</v>
      </c>
      <c r="E24" s="44">
        <f>SUMIFS(Phleb_data[[#All],[BLD]],Phleb_data[[#All],[OrgID]],$B24,Phleb_data[[#All],[Quarter]],E$2,Phleb_data[[#All],[Rel_D]],F$2)</f>
        <v>365</v>
      </c>
      <c r="F24" s="166">
        <f>SUMIFS(Phleb_data[[#All],[GTT]],Phleb_data[[#All],[OrgID]],$B24,Phleb_data[[#All],[Quarter]],E$2,Phleb_data[[#All],[Rel_D]],F$2)</f>
        <v>0</v>
      </c>
      <c r="G24" s="182">
        <f t="shared" si="1"/>
        <v>1241</v>
      </c>
      <c r="H24" s="141">
        <f t="shared" si="2"/>
        <v>0</v>
      </c>
      <c r="I24" s="44">
        <f>SUMIFS(Phleb_data[[#All],[BLD]],Phleb_data[[#All],[OrgID]],$B24,Phleb_data[[#All],[Quarter]],I$2,Phleb_data[[#All],[Rel_D]],J$2)</f>
        <v>387</v>
      </c>
      <c r="J24" s="44">
        <f>MAX(0,SUMIFS(Phleb_data[[#All],[BLD]],Phleb_data[[#All],[OrgID]],$B24,Phleb_data[[#All],[Quarter]],E$2,Phleb_data[[#All],[Rel_D]],J$2)-E24)</f>
        <v>0</v>
      </c>
      <c r="K24" s="44">
        <f>SUMIFS(Phleb_data[[#All],[GTT]],Phleb_data[[#All],[OrgID]],$B24,Phleb_data[[#All],[Quarter]],I$2,Phleb_data[[#All],[Rel_D]],J$2)</f>
        <v>0</v>
      </c>
      <c r="L24" s="44">
        <f>MAX(0,SUMIFS(Phleb_data[[#All],[GTT]],Phleb_data[[#All],[OrgID]],$B24,Phleb_data[[#All],[Quarter]],E$2,Phleb_data[[#All],[Rel_D]],J$2)-F24)</f>
        <v>0</v>
      </c>
      <c r="M24" s="143">
        <f t="shared" si="3"/>
        <v>1315.8</v>
      </c>
      <c r="N24" s="143">
        <f t="shared" si="4"/>
        <v>0</v>
      </c>
      <c r="O24" s="44">
        <f>SUMIFS(Phleb_data[[#All],[BLD]],Phleb_data[[#All],[OrgID]],$B24,Phleb_data[[#All],[Quarter]],O$2,Phleb_data[[#All],[Rel_D]],P$2)</f>
        <v>349</v>
      </c>
      <c r="P24" s="44">
        <f>MAX(0,SUMIFS(Phleb_data[[#All],[BLD]],Phleb_data[[#All],[OrgID]],$B24,Phleb_data[[#All],[Quarter]],I$2,Phleb_data[[#All],[Rel_D]],P$2)-I24)</f>
        <v>0</v>
      </c>
      <c r="Q24" s="44">
        <f>SUMIFS(Phleb_data[[#All],[GTT]],Phleb_data[[#All],[OrgID]],$B24,Phleb_data[[#All],[Quarter]],O$2,Phleb_data[[#All],[Rel_D]],P$2)</f>
        <v>0</v>
      </c>
      <c r="R24" s="44">
        <f>MAX(0,SUMIFS(Phleb_data[[#All],[GTT]],Phleb_data[[#All],[OrgID]],$B24,Phleb_data[[#All],[Quarter]],I$2,Phleb_data[[#All],[Rel_D]],P$2)-K24)</f>
        <v>0</v>
      </c>
      <c r="S24" s="143">
        <f t="shared" si="5"/>
        <v>1186.5999999999999</v>
      </c>
      <c r="T24" s="143">
        <f t="shared" si="6"/>
        <v>0</v>
      </c>
      <c r="U24" s="44">
        <f>SUMIFS(Phleb_data[[#All],[BLD]],Phleb_data[[#All],[OrgID]],$B24,Phleb_data[[#All],[Quarter]],U$2,Phleb_data[[#All],[Rel_D]],V$2)</f>
        <v>422</v>
      </c>
      <c r="V24" s="44">
        <f>MAX(0,SUMIFS(Phleb_data[[#All],[BLD]],Phleb_data[[#All],[OrgID]],$B24,Phleb_data[[#All],[Quarter]],O$2,Phleb_data[[#All],[Rel_D]],V$2)-O24)</f>
        <v>1</v>
      </c>
      <c r="W24" s="44">
        <f>SUMIFS(Phleb_data[[#All],[GTT]],Phleb_data[[#All],[OrgID]],$B24,Phleb_data[[#All],[Quarter]],U$2,Phleb_data[[#All],[Rel_D]],V$2)</f>
        <v>0</v>
      </c>
      <c r="X24" s="44">
        <f>MAX(0,SUMIFS(Phleb_data[[#All],[GTT]],Phleb_data[[#All],[OrgID]],$B24,Phleb_data[[#All],[Quarter]],O$2,Phleb_data[[#All],[Rel_D]],V$2)-Q24)</f>
        <v>0</v>
      </c>
      <c r="Y24" s="143">
        <f t="shared" si="7"/>
        <v>1438.2</v>
      </c>
      <c r="Z24" s="143">
        <f t="shared" si="8"/>
        <v>0</v>
      </c>
      <c r="AA24" s="141">
        <f t="shared" si="10"/>
        <v>5181.6000000000004</v>
      </c>
      <c r="AB24" s="187">
        <f t="shared" si="9"/>
        <v>1523</v>
      </c>
    </row>
    <row r="25" spans="1:28" s="3" customFormat="1" x14ac:dyDescent="0.3">
      <c r="A25" s="28" t="s">
        <v>128</v>
      </c>
      <c r="B25" s="28" t="s">
        <v>39</v>
      </c>
      <c r="C25" s="28" t="s">
        <v>60</v>
      </c>
      <c r="D25" s="30">
        <v>1</v>
      </c>
      <c r="E25" s="44">
        <f>SUMIFS(Phleb_data[[#All],[BLD]],Phleb_data[[#All],[OrgID]],$B25,Phleb_data[[#All],[Quarter]],E$2,Phleb_data[[#All],[Rel_D]],F$2)</f>
        <v>558</v>
      </c>
      <c r="F25" s="166">
        <f>SUMIFS(Phleb_data[[#All],[GTT]],Phleb_data[[#All],[OrgID]],$B25,Phleb_data[[#All],[Quarter]],E$2,Phleb_data[[#All],[Rel_D]],F$2)</f>
        <v>0</v>
      </c>
      <c r="G25" s="182">
        <f t="shared" si="1"/>
        <v>1897.2</v>
      </c>
      <c r="H25" s="141">
        <f t="shared" si="2"/>
        <v>0</v>
      </c>
      <c r="I25" s="44">
        <f>SUMIFS(Phleb_data[[#All],[BLD]],Phleb_data[[#All],[OrgID]],$B25,Phleb_data[[#All],[Quarter]],I$2,Phleb_data[[#All],[Rel_D]],J$2)</f>
        <v>731</v>
      </c>
      <c r="J25" s="44">
        <f>MAX(0,SUMIFS(Phleb_data[[#All],[BLD]],Phleb_data[[#All],[OrgID]],$B25,Phleb_data[[#All],[Quarter]],E$2,Phleb_data[[#All],[Rel_D]],J$2)-E25)</f>
        <v>54</v>
      </c>
      <c r="K25" s="44">
        <f>SUMIFS(Phleb_data[[#All],[GTT]],Phleb_data[[#All],[OrgID]],$B25,Phleb_data[[#All],[Quarter]],I$2,Phleb_data[[#All],[Rel_D]],J$2)</f>
        <v>0</v>
      </c>
      <c r="L25" s="44">
        <f>MAX(0,SUMIFS(Phleb_data[[#All],[GTT]],Phleb_data[[#All],[OrgID]],$B25,Phleb_data[[#All],[Quarter]],E$2,Phleb_data[[#All],[Rel_D]],J$2)-F25)</f>
        <v>0</v>
      </c>
      <c r="M25" s="143">
        <f t="shared" si="3"/>
        <v>2669</v>
      </c>
      <c r="N25" s="143">
        <f t="shared" si="4"/>
        <v>0</v>
      </c>
      <c r="O25" s="44">
        <f>SUMIFS(Phleb_data[[#All],[BLD]],Phleb_data[[#All],[OrgID]],$B25,Phleb_data[[#All],[Quarter]],O$2,Phleb_data[[#All],[Rel_D]],P$2)</f>
        <v>502</v>
      </c>
      <c r="P25" s="44">
        <f>MAX(0,SUMIFS(Phleb_data[[#All],[BLD]],Phleb_data[[#All],[OrgID]],$B25,Phleb_data[[#All],[Quarter]],I$2,Phleb_data[[#All],[Rel_D]],P$2)-I25)</f>
        <v>52</v>
      </c>
      <c r="Q25" s="44">
        <f>SUMIFS(Phleb_data[[#All],[GTT]],Phleb_data[[#All],[OrgID]],$B25,Phleb_data[[#All],[Quarter]],O$2,Phleb_data[[#All],[Rel_D]],P$2)</f>
        <v>0</v>
      </c>
      <c r="R25" s="44">
        <f>MAX(0,SUMIFS(Phleb_data[[#All],[GTT]],Phleb_data[[#All],[OrgID]],$B25,Phleb_data[[#All],[Quarter]],I$2,Phleb_data[[#All],[Rel_D]],P$2)-K25)</f>
        <v>0</v>
      </c>
      <c r="S25" s="143">
        <f t="shared" si="5"/>
        <v>1883.6</v>
      </c>
      <c r="T25" s="143">
        <f t="shared" si="6"/>
        <v>0</v>
      </c>
      <c r="U25" s="44">
        <f>SUMIFS(Phleb_data[[#All],[BLD]],Phleb_data[[#All],[OrgID]],$B25,Phleb_data[[#All],[Quarter]],U$2,Phleb_data[[#All],[Rel_D]],V$2)</f>
        <v>775</v>
      </c>
      <c r="V25" s="44">
        <f>MAX(0,SUMIFS(Phleb_data[[#All],[BLD]],Phleb_data[[#All],[OrgID]],$B25,Phleb_data[[#All],[Quarter]],O$2,Phleb_data[[#All],[Rel_D]],V$2)-O25)</f>
        <v>52</v>
      </c>
      <c r="W25" s="44">
        <f>SUMIFS(Phleb_data[[#All],[GTT]],Phleb_data[[#All],[OrgID]],$B25,Phleb_data[[#All],[Quarter]],U$2,Phleb_data[[#All],[Rel_D]],V$2)</f>
        <v>0</v>
      </c>
      <c r="X25" s="44">
        <f>MAX(0,SUMIFS(Phleb_data[[#All],[GTT]],Phleb_data[[#All],[OrgID]],$B25,Phleb_data[[#All],[Quarter]],O$2,Phleb_data[[#All],[Rel_D]],V$2)-Q25)</f>
        <v>0</v>
      </c>
      <c r="Y25" s="143">
        <f t="shared" si="7"/>
        <v>2811.7999999999997</v>
      </c>
      <c r="Z25" s="143">
        <f t="shared" si="8"/>
        <v>0</v>
      </c>
      <c r="AA25" s="141">
        <f t="shared" si="10"/>
        <v>9261.5999999999985</v>
      </c>
      <c r="AB25" s="187">
        <f t="shared" si="9"/>
        <v>2566</v>
      </c>
    </row>
    <row r="26" spans="1:28" s="3" customFormat="1" x14ac:dyDescent="0.3">
      <c r="A26" s="28" t="s">
        <v>129</v>
      </c>
      <c r="B26" s="28" t="s">
        <v>41</v>
      </c>
      <c r="C26" s="28" t="s">
        <v>48</v>
      </c>
      <c r="D26" s="30">
        <v>1</v>
      </c>
      <c r="E26" s="44">
        <f>SUMIFS(Phleb_data[[#All],[BLD]],Phleb_data[[#All],[OrgID]],$B26,Phleb_data[[#All],[Quarter]],E$2,Phleb_data[[#All],[Rel_D]],F$2)</f>
        <v>609</v>
      </c>
      <c r="F26" s="166">
        <f>SUMIFS(Phleb_data[[#All],[GTT]],Phleb_data[[#All],[OrgID]],$B26,Phleb_data[[#All],[Quarter]],E$2,Phleb_data[[#All],[Rel_D]],F$2)</f>
        <v>0</v>
      </c>
      <c r="G26" s="182">
        <f t="shared" si="1"/>
        <v>2070.6</v>
      </c>
      <c r="H26" s="141">
        <f t="shared" si="2"/>
        <v>0</v>
      </c>
      <c r="I26" s="44">
        <f>SUMIFS(Phleb_data[[#All],[BLD]],Phleb_data[[#All],[OrgID]],$B26,Phleb_data[[#All],[Quarter]],I$2,Phleb_data[[#All],[Rel_D]],J$2)</f>
        <v>556</v>
      </c>
      <c r="J26" s="44">
        <f>MAX(0,SUMIFS(Phleb_data[[#All],[BLD]],Phleb_data[[#All],[OrgID]],$B26,Phleb_data[[#All],[Quarter]],E$2,Phleb_data[[#All],[Rel_D]],J$2)-E26)</f>
        <v>2</v>
      </c>
      <c r="K26" s="44">
        <f>SUMIFS(Phleb_data[[#All],[GTT]],Phleb_data[[#All],[OrgID]],$B26,Phleb_data[[#All],[Quarter]],I$2,Phleb_data[[#All],[Rel_D]],J$2)</f>
        <v>0</v>
      </c>
      <c r="L26" s="44">
        <f>MAX(0,SUMIFS(Phleb_data[[#All],[GTT]],Phleb_data[[#All],[OrgID]],$B26,Phleb_data[[#All],[Quarter]],E$2,Phleb_data[[#All],[Rel_D]],J$2)-F26)</f>
        <v>0</v>
      </c>
      <c r="M26" s="143">
        <f t="shared" si="3"/>
        <v>1897.2</v>
      </c>
      <c r="N26" s="143">
        <f t="shared" si="4"/>
        <v>0</v>
      </c>
      <c r="O26" s="44">
        <f>SUMIFS(Phleb_data[[#All],[BLD]],Phleb_data[[#All],[OrgID]],$B26,Phleb_data[[#All],[Quarter]],O$2,Phleb_data[[#All],[Rel_D]],P$2)</f>
        <v>432</v>
      </c>
      <c r="P26" s="44">
        <f>MAX(0,SUMIFS(Phleb_data[[#All],[BLD]],Phleb_data[[#All],[OrgID]],$B26,Phleb_data[[#All],[Quarter]],I$2,Phleb_data[[#All],[Rel_D]],P$2)-I26)</f>
        <v>0</v>
      </c>
      <c r="Q26" s="44">
        <f>SUMIFS(Phleb_data[[#All],[GTT]],Phleb_data[[#All],[OrgID]],$B26,Phleb_data[[#All],[Quarter]],O$2,Phleb_data[[#All],[Rel_D]],P$2)</f>
        <v>0</v>
      </c>
      <c r="R26" s="44">
        <f>MAX(0,SUMIFS(Phleb_data[[#All],[GTT]],Phleb_data[[#All],[OrgID]],$B26,Phleb_data[[#All],[Quarter]],I$2,Phleb_data[[#All],[Rel_D]],P$2)-K26)</f>
        <v>0</v>
      </c>
      <c r="S26" s="143">
        <f t="shared" si="5"/>
        <v>1468.8</v>
      </c>
      <c r="T26" s="143">
        <f t="shared" si="6"/>
        <v>0</v>
      </c>
      <c r="U26" s="44">
        <f>SUMIFS(Phleb_data[[#All],[BLD]],Phleb_data[[#All],[OrgID]],$B26,Phleb_data[[#All],[Quarter]],U$2,Phleb_data[[#All],[Rel_D]],V$2)</f>
        <v>371</v>
      </c>
      <c r="V26" s="44">
        <f>MAX(0,SUMIFS(Phleb_data[[#All],[BLD]],Phleb_data[[#All],[OrgID]],$B26,Phleb_data[[#All],[Quarter]],O$2,Phleb_data[[#All],[Rel_D]],V$2)-O26)</f>
        <v>1</v>
      </c>
      <c r="W26" s="44">
        <f>SUMIFS(Phleb_data[[#All],[GTT]],Phleb_data[[#All],[OrgID]],$B26,Phleb_data[[#All],[Quarter]],U$2,Phleb_data[[#All],[Rel_D]],V$2)</f>
        <v>0</v>
      </c>
      <c r="X26" s="44">
        <f>MAX(0,SUMIFS(Phleb_data[[#All],[GTT]],Phleb_data[[#All],[OrgID]],$B26,Phleb_data[[#All],[Quarter]],O$2,Phleb_data[[#All],[Rel_D]],V$2)-Q26)</f>
        <v>0</v>
      </c>
      <c r="Y26" s="143">
        <f t="shared" si="7"/>
        <v>1264.8</v>
      </c>
      <c r="Z26" s="143">
        <f t="shared" si="8"/>
        <v>0</v>
      </c>
      <c r="AA26" s="141">
        <f t="shared" si="10"/>
        <v>6701.4000000000005</v>
      </c>
      <c r="AB26" s="187">
        <f t="shared" si="9"/>
        <v>1968</v>
      </c>
    </row>
    <row r="27" spans="1:28" s="3" customFormat="1" x14ac:dyDescent="0.3">
      <c r="A27" s="28" t="s">
        <v>130</v>
      </c>
      <c r="B27" s="28" t="s">
        <v>43</v>
      </c>
      <c r="C27" s="28" t="s">
        <v>56</v>
      </c>
      <c r="D27" s="30">
        <v>1</v>
      </c>
      <c r="E27" s="44">
        <f>SUMIFS(Phleb_data[[#All],[BLD]],Phleb_data[[#All],[OrgID]],$B27,Phleb_data[[#All],[Quarter]],E$2,Phleb_data[[#All],[Rel_D]],F$2)</f>
        <v>824</v>
      </c>
      <c r="F27" s="166">
        <f>SUMIFS(Phleb_data[[#All],[GTT]],Phleb_data[[#All],[OrgID]],$B27,Phleb_data[[#All],[Quarter]],E$2,Phleb_data[[#All],[Rel_D]],F$2)</f>
        <v>0</v>
      </c>
      <c r="G27" s="182">
        <f t="shared" si="1"/>
        <v>2801.6</v>
      </c>
      <c r="H27" s="141">
        <f t="shared" si="2"/>
        <v>0</v>
      </c>
      <c r="I27" s="44">
        <f>SUMIFS(Phleb_data[[#All],[BLD]],Phleb_data[[#All],[OrgID]],$B27,Phleb_data[[#All],[Quarter]],I$2,Phleb_data[[#All],[Rel_D]],J$2)</f>
        <v>1112</v>
      </c>
      <c r="J27" s="44">
        <f>MAX(0,SUMIFS(Phleb_data[[#All],[BLD]],Phleb_data[[#All],[OrgID]],$B27,Phleb_data[[#All],[Quarter]],E$2,Phleb_data[[#All],[Rel_D]],J$2)-E27)</f>
        <v>5</v>
      </c>
      <c r="K27" s="44">
        <f>SUMIFS(Phleb_data[[#All],[GTT]],Phleb_data[[#All],[OrgID]],$B27,Phleb_data[[#All],[Quarter]],I$2,Phleb_data[[#All],[Rel_D]],J$2)</f>
        <v>0</v>
      </c>
      <c r="L27" s="44">
        <f>MAX(0,SUMIFS(Phleb_data[[#All],[GTT]],Phleb_data[[#All],[OrgID]],$B27,Phleb_data[[#All],[Quarter]],E$2,Phleb_data[[#All],[Rel_D]],J$2)-F27)</f>
        <v>0</v>
      </c>
      <c r="M27" s="143">
        <f t="shared" si="3"/>
        <v>3797.7999999999997</v>
      </c>
      <c r="N27" s="143">
        <f t="shared" si="4"/>
        <v>0</v>
      </c>
      <c r="O27" s="44">
        <f>SUMIFS(Phleb_data[[#All],[BLD]],Phleb_data[[#All],[OrgID]],$B27,Phleb_data[[#All],[Quarter]],O$2,Phleb_data[[#All],[Rel_D]],P$2)</f>
        <v>977</v>
      </c>
      <c r="P27" s="44">
        <f>MAX(0,SUMIFS(Phleb_data[[#All],[BLD]],Phleb_data[[#All],[OrgID]],$B27,Phleb_data[[#All],[Quarter]],I$2,Phleb_data[[#All],[Rel_D]],P$2)-I27)</f>
        <v>0</v>
      </c>
      <c r="Q27" s="44">
        <f>SUMIFS(Phleb_data[[#All],[GTT]],Phleb_data[[#All],[OrgID]],$B27,Phleb_data[[#All],[Quarter]],O$2,Phleb_data[[#All],[Rel_D]],P$2)</f>
        <v>0</v>
      </c>
      <c r="R27" s="44">
        <f>MAX(0,SUMIFS(Phleb_data[[#All],[GTT]],Phleb_data[[#All],[OrgID]],$B27,Phleb_data[[#All],[Quarter]],I$2,Phleb_data[[#All],[Rel_D]],P$2)-K27)</f>
        <v>0</v>
      </c>
      <c r="S27" s="143">
        <f t="shared" si="5"/>
        <v>3321.7999999999997</v>
      </c>
      <c r="T27" s="143">
        <f t="shared" si="6"/>
        <v>0</v>
      </c>
      <c r="U27" s="44">
        <f>SUMIFS(Phleb_data[[#All],[BLD]],Phleb_data[[#All],[OrgID]],$B27,Phleb_data[[#All],[Quarter]],U$2,Phleb_data[[#All],[Rel_D]],V$2)</f>
        <v>1123</v>
      </c>
      <c r="V27" s="44">
        <f>MAX(0,SUMIFS(Phleb_data[[#All],[BLD]],Phleb_data[[#All],[OrgID]],$B27,Phleb_data[[#All],[Quarter]],O$2,Phleb_data[[#All],[Rel_D]],V$2)-O27)</f>
        <v>2</v>
      </c>
      <c r="W27" s="44">
        <f>SUMIFS(Phleb_data[[#All],[GTT]],Phleb_data[[#All],[OrgID]],$B27,Phleb_data[[#All],[Quarter]],U$2,Phleb_data[[#All],[Rel_D]],V$2)</f>
        <v>0</v>
      </c>
      <c r="X27" s="44">
        <f>MAX(0,SUMIFS(Phleb_data[[#All],[GTT]],Phleb_data[[#All],[OrgID]],$B27,Phleb_data[[#All],[Quarter]],O$2,Phleb_data[[#All],[Rel_D]],V$2)-Q27)</f>
        <v>0</v>
      </c>
      <c r="Y27" s="143">
        <f t="shared" si="7"/>
        <v>3825</v>
      </c>
      <c r="Z27" s="143">
        <f t="shared" si="8"/>
        <v>0</v>
      </c>
      <c r="AA27" s="141">
        <f t="shared" si="10"/>
        <v>13746.199999999999</v>
      </c>
      <c r="AB27" s="187">
        <f t="shared" si="9"/>
        <v>4036</v>
      </c>
    </row>
    <row r="28" spans="1:28" s="3" customFormat="1" x14ac:dyDescent="0.3">
      <c r="A28" s="28" t="s">
        <v>131</v>
      </c>
      <c r="B28" s="28" t="s">
        <v>44</v>
      </c>
      <c r="C28" s="28" t="s">
        <v>48</v>
      </c>
      <c r="D28" s="30">
        <v>1</v>
      </c>
      <c r="E28" s="44">
        <f>SUMIFS(Phleb_data[[#All],[BLD]],Phleb_data[[#All],[OrgID]],$B28,Phleb_data[[#All],[Quarter]],E$2,Phleb_data[[#All],[Rel_D]],F$2)</f>
        <v>1128</v>
      </c>
      <c r="F28" s="166">
        <f>SUMIFS(Phleb_data[[#All],[GTT]],Phleb_data[[#All],[OrgID]],$B28,Phleb_data[[#All],[Quarter]],E$2,Phleb_data[[#All],[Rel_D]],F$2)</f>
        <v>0</v>
      </c>
      <c r="G28" s="182">
        <f t="shared" si="1"/>
        <v>3835.2</v>
      </c>
      <c r="H28" s="141">
        <f t="shared" si="2"/>
        <v>0</v>
      </c>
      <c r="I28" s="44">
        <f>SUMIFS(Phleb_data[[#All],[BLD]],Phleb_data[[#All],[OrgID]],$B28,Phleb_data[[#All],[Quarter]],I$2,Phleb_data[[#All],[Rel_D]],J$2)</f>
        <v>1072</v>
      </c>
      <c r="J28" s="44">
        <f>MAX(0,SUMIFS(Phleb_data[[#All],[BLD]],Phleb_data[[#All],[OrgID]],$B28,Phleb_data[[#All],[Quarter]],E$2,Phleb_data[[#All],[Rel_D]],J$2)-E28)</f>
        <v>4</v>
      </c>
      <c r="K28" s="44">
        <f>SUMIFS(Phleb_data[[#All],[GTT]],Phleb_data[[#All],[OrgID]],$B28,Phleb_data[[#All],[Quarter]],I$2,Phleb_data[[#All],[Rel_D]],J$2)</f>
        <v>0</v>
      </c>
      <c r="L28" s="44">
        <f>MAX(0,SUMIFS(Phleb_data[[#All],[GTT]],Phleb_data[[#All],[OrgID]],$B28,Phleb_data[[#All],[Quarter]],E$2,Phleb_data[[#All],[Rel_D]],J$2)-F28)</f>
        <v>0</v>
      </c>
      <c r="M28" s="143">
        <f t="shared" si="3"/>
        <v>3658.4</v>
      </c>
      <c r="N28" s="143">
        <f t="shared" si="4"/>
        <v>0</v>
      </c>
      <c r="O28" s="44">
        <f>SUMIFS(Phleb_data[[#All],[BLD]],Phleb_data[[#All],[OrgID]],$B28,Phleb_data[[#All],[Quarter]],O$2,Phleb_data[[#All],[Rel_D]],P$2)</f>
        <v>824</v>
      </c>
      <c r="P28" s="44">
        <f>MAX(0,SUMIFS(Phleb_data[[#All],[BLD]],Phleb_data[[#All],[OrgID]],$B28,Phleb_data[[#All],[Quarter]],I$2,Phleb_data[[#All],[Rel_D]],P$2)-I28)</f>
        <v>5</v>
      </c>
      <c r="Q28" s="44">
        <f>SUMIFS(Phleb_data[[#All],[GTT]],Phleb_data[[#All],[OrgID]],$B28,Phleb_data[[#All],[Quarter]],O$2,Phleb_data[[#All],[Rel_D]],P$2)</f>
        <v>0</v>
      </c>
      <c r="R28" s="44">
        <f>MAX(0,SUMIFS(Phleb_data[[#All],[GTT]],Phleb_data[[#All],[OrgID]],$B28,Phleb_data[[#All],[Quarter]],I$2,Phleb_data[[#All],[Rel_D]],P$2)-K28)</f>
        <v>0</v>
      </c>
      <c r="S28" s="143">
        <f t="shared" si="5"/>
        <v>2818.6</v>
      </c>
      <c r="T28" s="143">
        <f t="shared" si="6"/>
        <v>0</v>
      </c>
      <c r="U28" s="44">
        <f>SUMIFS(Phleb_data[[#All],[BLD]],Phleb_data[[#All],[OrgID]],$B28,Phleb_data[[#All],[Quarter]],U$2,Phleb_data[[#All],[Rel_D]],V$2)</f>
        <v>1366</v>
      </c>
      <c r="V28" s="44">
        <f>MAX(0,SUMIFS(Phleb_data[[#All],[BLD]],Phleb_data[[#All],[OrgID]],$B28,Phleb_data[[#All],[Quarter]],O$2,Phleb_data[[#All],[Rel_D]],V$2)-O28)</f>
        <v>16</v>
      </c>
      <c r="W28" s="44">
        <f>SUMIFS(Phleb_data[[#All],[GTT]],Phleb_data[[#All],[OrgID]],$B28,Phleb_data[[#All],[Quarter]],U$2,Phleb_data[[#All],[Rel_D]],V$2)</f>
        <v>0</v>
      </c>
      <c r="X28" s="44">
        <f>MAX(0,SUMIFS(Phleb_data[[#All],[GTT]],Phleb_data[[#All],[OrgID]],$B28,Phleb_data[[#All],[Quarter]],O$2,Phleb_data[[#All],[Rel_D]],V$2)-Q28)</f>
        <v>0</v>
      </c>
      <c r="Y28" s="143">
        <f t="shared" si="7"/>
        <v>4698.8</v>
      </c>
      <c r="Z28" s="143">
        <f t="shared" si="8"/>
        <v>0</v>
      </c>
      <c r="AA28" s="141">
        <f t="shared" si="10"/>
        <v>15011</v>
      </c>
      <c r="AB28" s="187">
        <f t="shared" si="9"/>
        <v>4390</v>
      </c>
    </row>
    <row r="29" spans="1:28" s="3" customFormat="1" x14ac:dyDescent="0.3">
      <c r="A29" s="28" t="s">
        <v>132</v>
      </c>
      <c r="B29" s="28" t="s">
        <v>45</v>
      </c>
      <c r="C29" s="28" t="s">
        <v>60</v>
      </c>
      <c r="D29" s="30">
        <v>1</v>
      </c>
      <c r="E29" s="44">
        <f>SUMIFS(Phleb_data[[#All],[BLD]],Phleb_data[[#All],[OrgID]],$B29,Phleb_data[[#All],[Quarter]],E$2,Phleb_data[[#All],[Rel_D]],F$2)</f>
        <v>1051</v>
      </c>
      <c r="F29" s="166">
        <f>SUMIFS(Phleb_data[[#All],[GTT]],Phleb_data[[#All],[OrgID]],$B29,Phleb_data[[#All],[Quarter]],E$2,Phleb_data[[#All],[Rel_D]],F$2)</f>
        <v>0</v>
      </c>
      <c r="G29" s="182">
        <f t="shared" si="1"/>
        <v>3573.4</v>
      </c>
      <c r="H29" s="141">
        <f t="shared" si="2"/>
        <v>0</v>
      </c>
      <c r="I29" s="44">
        <f>SUMIFS(Phleb_data[[#All],[BLD]],Phleb_data[[#All],[OrgID]],$B29,Phleb_data[[#All],[Quarter]],I$2,Phleb_data[[#All],[Rel_D]],J$2)</f>
        <v>1205</v>
      </c>
      <c r="J29" s="44">
        <f>MAX(0,SUMIFS(Phleb_data[[#All],[BLD]],Phleb_data[[#All],[OrgID]],$B29,Phleb_data[[#All],[Quarter]],E$2,Phleb_data[[#All],[Rel_D]],J$2)-E29)</f>
        <v>0</v>
      </c>
      <c r="K29" s="44">
        <f>SUMIFS(Phleb_data[[#All],[GTT]],Phleb_data[[#All],[OrgID]],$B29,Phleb_data[[#All],[Quarter]],I$2,Phleb_data[[#All],[Rel_D]],J$2)</f>
        <v>0</v>
      </c>
      <c r="L29" s="44">
        <f>MAX(0,SUMIFS(Phleb_data[[#All],[GTT]],Phleb_data[[#All],[OrgID]],$B29,Phleb_data[[#All],[Quarter]],E$2,Phleb_data[[#All],[Rel_D]],J$2)-F29)</f>
        <v>0</v>
      </c>
      <c r="M29" s="143">
        <f t="shared" si="3"/>
        <v>4097</v>
      </c>
      <c r="N29" s="143">
        <f t="shared" si="4"/>
        <v>0</v>
      </c>
      <c r="O29" s="44">
        <f>SUMIFS(Phleb_data[[#All],[BLD]],Phleb_data[[#All],[OrgID]],$B29,Phleb_data[[#All],[Quarter]],O$2,Phleb_data[[#All],[Rel_D]],P$2)</f>
        <v>786</v>
      </c>
      <c r="P29" s="44">
        <f>MAX(0,SUMIFS(Phleb_data[[#All],[BLD]],Phleb_data[[#All],[OrgID]],$B29,Phleb_data[[#All],[Quarter]],I$2,Phleb_data[[#All],[Rel_D]],P$2)-I29)</f>
        <v>0</v>
      </c>
      <c r="Q29" s="44">
        <f>SUMIFS(Phleb_data[[#All],[GTT]],Phleb_data[[#All],[OrgID]],$B29,Phleb_data[[#All],[Quarter]],O$2,Phleb_data[[#All],[Rel_D]],P$2)</f>
        <v>0</v>
      </c>
      <c r="R29" s="44">
        <f>MAX(0,SUMIFS(Phleb_data[[#All],[GTT]],Phleb_data[[#All],[OrgID]],$B29,Phleb_data[[#All],[Quarter]],I$2,Phleb_data[[#All],[Rel_D]],P$2)-K29)</f>
        <v>0</v>
      </c>
      <c r="S29" s="143">
        <f t="shared" si="5"/>
        <v>2672.4</v>
      </c>
      <c r="T29" s="143">
        <f t="shared" si="6"/>
        <v>0</v>
      </c>
      <c r="U29" s="44">
        <f>SUMIFS(Phleb_data[[#All],[BLD]],Phleb_data[[#All],[OrgID]],$B29,Phleb_data[[#All],[Quarter]],U$2,Phleb_data[[#All],[Rel_D]],V$2)</f>
        <v>1123</v>
      </c>
      <c r="V29" s="44">
        <f>MAX(0,SUMIFS(Phleb_data[[#All],[BLD]],Phleb_data[[#All],[OrgID]],$B29,Phleb_data[[#All],[Quarter]],O$2,Phleb_data[[#All],[Rel_D]],V$2)-O29)</f>
        <v>4</v>
      </c>
      <c r="W29" s="44">
        <f>SUMIFS(Phleb_data[[#All],[GTT]],Phleb_data[[#All],[OrgID]],$B29,Phleb_data[[#All],[Quarter]],U$2,Phleb_data[[#All],[Rel_D]],V$2)</f>
        <v>0</v>
      </c>
      <c r="X29" s="44">
        <f>MAX(0,SUMIFS(Phleb_data[[#All],[GTT]],Phleb_data[[#All],[OrgID]],$B29,Phleb_data[[#All],[Quarter]],O$2,Phleb_data[[#All],[Rel_D]],V$2)-Q29)</f>
        <v>0</v>
      </c>
      <c r="Y29" s="143">
        <f t="shared" si="7"/>
        <v>3831.7999999999997</v>
      </c>
      <c r="Z29" s="143">
        <f t="shared" si="8"/>
        <v>0</v>
      </c>
      <c r="AA29" s="141">
        <f t="shared" si="10"/>
        <v>14174.599999999999</v>
      </c>
      <c r="AB29" s="187">
        <f t="shared" si="9"/>
        <v>4165</v>
      </c>
    </row>
    <row r="30" spans="1:28" s="3" customFormat="1" x14ac:dyDescent="0.3">
      <c r="A30" s="28" t="s">
        <v>133</v>
      </c>
      <c r="B30" s="28" t="s">
        <v>25</v>
      </c>
      <c r="C30" s="28" t="s">
        <v>30</v>
      </c>
      <c r="D30" s="30">
        <v>1</v>
      </c>
      <c r="E30" s="44">
        <f>SUMIFS(Phleb_data[[#All],[BLD]],Phleb_data[[#All],[OrgID]],$B30,Phleb_data[[#All],[Quarter]],E$2,Phleb_data[[#All],[Rel_D]],F$2)</f>
        <v>779</v>
      </c>
      <c r="F30" s="166">
        <f>SUMIFS(Phleb_data[[#All],[GTT]],Phleb_data[[#All],[OrgID]],$B30,Phleb_data[[#All],[Quarter]],E$2,Phleb_data[[#All],[Rel_D]],F$2)</f>
        <v>0</v>
      </c>
      <c r="G30" s="182">
        <f t="shared" si="1"/>
        <v>2648.6</v>
      </c>
      <c r="H30" s="141">
        <f t="shared" si="2"/>
        <v>0</v>
      </c>
      <c r="I30" s="44">
        <f>SUMIFS(Phleb_data[[#All],[BLD]],Phleb_data[[#All],[OrgID]],$B30,Phleb_data[[#All],[Quarter]],I$2,Phleb_data[[#All],[Rel_D]],J$2)</f>
        <v>1280</v>
      </c>
      <c r="J30" s="44">
        <f>MAX(0,SUMIFS(Phleb_data[[#All],[BLD]],Phleb_data[[#All],[OrgID]],$B30,Phleb_data[[#All],[Quarter]],E$2,Phleb_data[[#All],[Rel_D]],J$2)-E30)</f>
        <v>98</v>
      </c>
      <c r="K30" s="44">
        <f>SUMIFS(Phleb_data[[#All],[GTT]],Phleb_data[[#All],[OrgID]],$B30,Phleb_data[[#All],[Quarter]],I$2,Phleb_data[[#All],[Rel_D]],J$2)</f>
        <v>0</v>
      </c>
      <c r="L30" s="44">
        <f>MAX(0,SUMIFS(Phleb_data[[#All],[GTT]],Phleb_data[[#All],[OrgID]],$B30,Phleb_data[[#All],[Quarter]],E$2,Phleb_data[[#All],[Rel_D]],J$2)-F30)</f>
        <v>0</v>
      </c>
      <c r="M30" s="143">
        <f t="shared" si="3"/>
        <v>4685.2</v>
      </c>
      <c r="N30" s="143">
        <f t="shared" si="4"/>
        <v>0</v>
      </c>
      <c r="O30" s="44">
        <f>SUMIFS(Phleb_data[[#All],[BLD]],Phleb_data[[#All],[OrgID]],$B30,Phleb_data[[#All],[Quarter]],O$2,Phleb_data[[#All],[Rel_D]],P$2)</f>
        <v>1233</v>
      </c>
      <c r="P30" s="44">
        <f>MAX(0,SUMIFS(Phleb_data[[#All],[BLD]],Phleb_data[[#All],[OrgID]],$B30,Phleb_data[[#All],[Quarter]],I$2,Phleb_data[[#All],[Rel_D]],P$2)-I30)</f>
        <v>15</v>
      </c>
      <c r="Q30" s="44">
        <f>SUMIFS(Phleb_data[[#All],[GTT]],Phleb_data[[#All],[OrgID]],$B30,Phleb_data[[#All],[Quarter]],O$2,Phleb_data[[#All],[Rel_D]],P$2)</f>
        <v>0</v>
      </c>
      <c r="R30" s="44">
        <f>MAX(0,SUMIFS(Phleb_data[[#All],[GTT]],Phleb_data[[#All],[OrgID]],$B30,Phleb_data[[#All],[Quarter]],I$2,Phleb_data[[#All],[Rel_D]],P$2)-K30)</f>
        <v>0</v>
      </c>
      <c r="S30" s="143">
        <f t="shared" si="5"/>
        <v>4243.2</v>
      </c>
      <c r="T30" s="143">
        <f t="shared" si="6"/>
        <v>0</v>
      </c>
      <c r="U30" s="44">
        <f>SUMIFS(Phleb_data[[#All],[BLD]],Phleb_data[[#All],[OrgID]],$B30,Phleb_data[[#All],[Quarter]],U$2,Phleb_data[[#All],[Rel_D]],V$2)</f>
        <v>1594</v>
      </c>
      <c r="V30" s="44">
        <f>MAX(0,SUMIFS(Phleb_data[[#All],[BLD]],Phleb_data[[#All],[OrgID]],$B30,Phleb_data[[#All],[Quarter]],O$2,Phleb_data[[#All],[Rel_D]],V$2)-O30)</f>
        <v>43</v>
      </c>
      <c r="W30" s="44">
        <f>SUMIFS(Phleb_data[[#All],[GTT]],Phleb_data[[#All],[OrgID]],$B30,Phleb_data[[#All],[Quarter]],U$2,Phleb_data[[#All],[Rel_D]],V$2)</f>
        <v>0</v>
      </c>
      <c r="X30" s="44">
        <f>MAX(0,SUMIFS(Phleb_data[[#All],[GTT]],Phleb_data[[#All],[OrgID]],$B30,Phleb_data[[#All],[Quarter]],O$2,Phleb_data[[#All],[Rel_D]],V$2)-Q30)</f>
        <v>0</v>
      </c>
      <c r="Y30" s="143">
        <f t="shared" si="7"/>
        <v>5565.8</v>
      </c>
      <c r="Z30" s="143">
        <f t="shared" si="8"/>
        <v>0</v>
      </c>
      <c r="AA30" s="141">
        <f t="shared" si="10"/>
        <v>17142.8</v>
      </c>
      <c r="AB30" s="187">
        <f t="shared" si="9"/>
        <v>4886</v>
      </c>
    </row>
    <row r="31" spans="1:28" s="3" customFormat="1" x14ac:dyDescent="0.3">
      <c r="A31" s="28" t="s">
        <v>134</v>
      </c>
      <c r="B31" s="28" t="s">
        <v>46</v>
      </c>
      <c r="C31" s="28" t="s">
        <v>56</v>
      </c>
      <c r="D31" s="30">
        <v>1</v>
      </c>
      <c r="E31" s="44">
        <f>SUMIFS(Phleb_data[[#All],[BLD]],Phleb_data[[#All],[OrgID]],$B31,Phleb_data[[#All],[Quarter]],E$2,Phleb_data[[#All],[Rel_D]],F$2)</f>
        <v>969</v>
      </c>
      <c r="F31" s="166">
        <f>SUMIFS(Phleb_data[[#All],[GTT]],Phleb_data[[#All],[OrgID]],$B31,Phleb_data[[#All],[Quarter]],E$2,Phleb_data[[#All],[Rel_D]],F$2)</f>
        <v>0</v>
      </c>
      <c r="G31" s="182">
        <f t="shared" si="1"/>
        <v>3294.6</v>
      </c>
      <c r="H31" s="141">
        <f t="shared" si="2"/>
        <v>0</v>
      </c>
      <c r="I31" s="44">
        <f>SUMIFS(Phleb_data[[#All],[BLD]],Phleb_data[[#All],[OrgID]],$B31,Phleb_data[[#All],[Quarter]],I$2,Phleb_data[[#All],[Rel_D]],J$2)</f>
        <v>883</v>
      </c>
      <c r="J31" s="44">
        <f>MAX(0,SUMIFS(Phleb_data[[#All],[BLD]],Phleb_data[[#All],[OrgID]],$B31,Phleb_data[[#All],[Quarter]],E$2,Phleb_data[[#All],[Rel_D]],J$2)-E31)</f>
        <v>2</v>
      </c>
      <c r="K31" s="44">
        <f>SUMIFS(Phleb_data[[#All],[GTT]],Phleb_data[[#All],[OrgID]],$B31,Phleb_data[[#All],[Quarter]],I$2,Phleb_data[[#All],[Rel_D]],J$2)</f>
        <v>0</v>
      </c>
      <c r="L31" s="44">
        <f>MAX(0,SUMIFS(Phleb_data[[#All],[GTT]],Phleb_data[[#All],[OrgID]],$B31,Phleb_data[[#All],[Quarter]],E$2,Phleb_data[[#All],[Rel_D]],J$2)-F31)</f>
        <v>0</v>
      </c>
      <c r="M31" s="143">
        <f t="shared" si="3"/>
        <v>3009</v>
      </c>
      <c r="N31" s="143">
        <f t="shared" si="4"/>
        <v>0</v>
      </c>
      <c r="O31" s="44">
        <f>SUMIFS(Phleb_data[[#All],[BLD]],Phleb_data[[#All],[OrgID]],$B31,Phleb_data[[#All],[Quarter]],O$2,Phleb_data[[#All],[Rel_D]],P$2)</f>
        <v>689</v>
      </c>
      <c r="P31" s="44">
        <f>MAX(0,SUMIFS(Phleb_data[[#All],[BLD]],Phleb_data[[#All],[OrgID]],$B31,Phleb_data[[#All],[Quarter]],I$2,Phleb_data[[#All],[Rel_D]],P$2)-I31)</f>
        <v>0</v>
      </c>
      <c r="Q31" s="44">
        <f>SUMIFS(Phleb_data[[#All],[GTT]],Phleb_data[[#All],[OrgID]],$B31,Phleb_data[[#All],[Quarter]],O$2,Phleb_data[[#All],[Rel_D]],P$2)</f>
        <v>0</v>
      </c>
      <c r="R31" s="44">
        <f>MAX(0,SUMIFS(Phleb_data[[#All],[GTT]],Phleb_data[[#All],[OrgID]],$B31,Phleb_data[[#All],[Quarter]],I$2,Phleb_data[[#All],[Rel_D]],P$2)-K31)</f>
        <v>0</v>
      </c>
      <c r="S31" s="143">
        <f t="shared" si="5"/>
        <v>2342.6</v>
      </c>
      <c r="T31" s="143">
        <f t="shared" si="6"/>
        <v>0</v>
      </c>
      <c r="U31" s="189">
        <f>SUMIFS(Phleb_data[[#All],[BLD]],Phleb_data[[#All],[OrgID]],$B31,Phleb_data[[#All],[Quarter]],U$2,Phleb_data[[#All],[Rel_D]],V$2)</f>
        <v>812</v>
      </c>
      <c r="V31" s="44">
        <f>MAX(0,SUMIFS(Phleb_data[[#All],[BLD]],Phleb_data[[#All],[OrgID]],$B31,Phleb_data[[#All],[Quarter]],O$2,Phleb_data[[#All],[Rel_D]],V$2)-O31)</f>
        <v>2</v>
      </c>
      <c r="W31" s="44">
        <f>SUMIFS(Phleb_data[[#All],[GTT]],Phleb_data[[#All],[OrgID]],$B31,Phleb_data[[#All],[Quarter]],U$2,Phleb_data[[#All],[Rel_D]],V$2)</f>
        <v>0</v>
      </c>
      <c r="X31" s="44">
        <f>MAX(0,SUMIFS(Phleb_data[[#All],[GTT]],Phleb_data[[#All],[OrgID]],$B31,Phleb_data[[#All],[Quarter]],O$2,Phleb_data[[#All],[Rel_D]],V$2)-Q31)</f>
        <v>0</v>
      </c>
      <c r="Y31" s="143">
        <f t="shared" si="7"/>
        <v>2767.6</v>
      </c>
      <c r="Z31" s="143">
        <f t="shared" si="8"/>
        <v>0</v>
      </c>
      <c r="AA31" s="141">
        <f t="shared" si="10"/>
        <v>11413.800000000001</v>
      </c>
      <c r="AB31" s="187">
        <f t="shared" si="9"/>
        <v>3353</v>
      </c>
    </row>
    <row r="32" spans="1:28" s="3" customFormat="1" x14ac:dyDescent="0.3">
      <c r="A32" s="28" t="s">
        <v>135</v>
      </c>
      <c r="B32" s="28" t="s">
        <v>47</v>
      </c>
      <c r="C32" s="28" t="s">
        <v>56</v>
      </c>
      <c r="D32" s="30">
        <v>1</v>
      </c>
      <c r="E32" s="44">
        <f>SUMIFS(Phleb_data[[#All],[BLD]],Phleb_data[[#All],[OrgID]],$B32,Phleb_data[[#All],[Quarter]],E$2,Phleb_data[[#All],[Rel_D]],F$2)</f>
        <v>1508</v>
      </c>
      <c r="F32" s="166">
        <f>SUMIFS(Phleb_data[[#All],[GTT]],Phleb_data[[#All],[OrgID]],$B32,Phleb_data[[#All],[Quarter]],E$2,Phleb_data[[#All],[Rel_D]],F$2)</f>
        <v>0</v>
      </c>
      <c r="G32" s="182">
        <f t="shared" si="1"/>
        <v>5127.2</v>
      </c>
      <c r="H32" s="141">
        <f t="shared" si="2"/>
        <v>0</v>
      </c>
      <c r="I32" s="44">
        <f>SUMIFS(Phleb_data[[#All],[BLD]],Phleb_data[[#All],[OrgID]],$B32,Phleb_data[[#All],[Quarter]],I$2,Phleb_data[[#All],[Rel_D]],J$2)</f>
        <v>1587</v>
      </c>
      <c r="J32" s="44">
        <f>MAX(0,SUMIFS(Phleb_data[[#All],[BLD]],Phleb_data[[#All],[OrgID]],$B32,Phleb_data[[#All],[Quarter]],E$2,Phleb_data[[#All],[Rel_D]],J$2)-E32)</f>
        <v>7</v>
      </c>
      <c r="K32" s="44">
        <f>SUMIFS(Phleb_data[[#All],[GTT]],Phleb_data[[#All],[OrgID]],$B32,Phleb_data[[#All],[Quarter]],I$2,Phleb_data[[#All],[Rel_D]],J$2)</f>
        <v>0</v>
      </c>
      <c r="L32" s="44">
        <f>MAX(0,SUMIFS(Phleb_data[[#All],[GTT]],Phleb_data[[#All],[OrgID]],$B32,Phleb_data[[#All],[Quarter]],E$2,Phleb_data[[#All],[Rel_D]],J$2)-F32)</f>
        <v>0</v>
      </c>
      <c r="M32" s="143">
        <f t="shared" si="3"/>
        <v>5419.5999999999995</v>
      </c>
      <c r="N32" s="143">
        <f t="shared" si="4"/>
        <v>0</v>
      </c>
      <c r="O32" s="44">
        <f>SUMIFS(Phleb_data[[#All],[BLD]],Phleb_data[[#All],[OrgID]],$B32,Phleb_data[[#All],[Quarter]],O$2,Phleb_data[[#All],[Rel_D]],P$2)</f>
        <v>1442</v>
      </c>
      <c r="P32" s="44">
        <f>MAX(0,SUMIFS(Phleb_data[[#All],[BLD]],Phleb_data[[#All],[OrgID]],$B32,Phleb_data[[#All],[Quarter]],I$2,Phleb_data[[#All],[Rel_D]],P$2)-I32)</f>
        <v>5</v>
      </c>
      <c r="Q32" s="44">
        <f>SUMIFS(Phleb_data[[#All],[GTT]],Phleb_data[[#All],[OrgID]],$B32,Phleb_data[[#All],[Quarter]],O$2,Phleb_data[[#All],[Rel_D]],P$2)</f>
        <v>0</v>
      </c>
      <c r="R32" s="44">
        <f>MAX(0,SUMIFS(Phleb_data[[#All],[GTT]],Phleb_data[[#All],[OrgID]],$B32,Phleb_data[[#All],[Quarter]],I$2,Phleb_data[[#All],[Rel_D]],P$2)-K32)</f>
        <v>0</v>
      </c>
      <c r="S32" s="143">
        <f t="shared" si="5"/>
        <v>4919.8</v>
      </c>
      <c r="T32" s="143">
        <f t="shared" si="6"/>
        <v>0</v>
      </c>
      <c r="U32" s="44">
        <f>SUMIFS(Phleb_data[[#All],[BLD]],Phleb_data[[#All],[OrgID]],$B32,Phleb_data[[#All],[Quarter]],U$2,Phleb_data[[#All],[Rel_D]],V$2)</f>
        <v>1810</v>
      </c>
      <c r="V32" s="44">
        <f>MAX(0,SUMIFS(Phleb_data[[#All],[BLD]],Phleb_data[[#All],[OrgID]],$B32,Phleb_data[[#All],[Quarter]],O$2,Phleb_data[[#All],[Rel_D]],V$2)-O32)</f>
        <v>10</v>
      </c>
      <c r="W32" s="44">
        <f>SUMIFS(Phleb_data[[#All],[GTT]],Phleb_data[[#All],[OrgID]],$B32,Phleb_data[[#All],[Quarter]],U$2,Phleb_data[[#All],[Rel_D]],V$2)</f>
        <v>0</v>
      </c>
      <c r="X32" s="44">
        <f>MAX(0,SUMIFS(Phleb_data[[#All],[GTT]],Phleb_data[[#All],[OrgID]],$B32,Phleb_data[[#All],[Quarter]],O$2,Phleb_data[[#All],[Rel_D]],V$2)-Q32)</f>
        <v>0</v>
      </c>
      <c r="Y32" s="143">
        <f t="shared" si="7"/>
        <v>6188</v>
      </c>
      <c r="Z32" s="143">
        <f t="shared" si="8"/>
        <v>0</v>
      </c>
      <c r="AA32" s="141">
        <f t="shared" si="10"/>
        <v>21654.6</v>
      </c>
      <c r="AB32" s="187">
        <f t="shared" si="9"/>
        <v>6347</v>
      </c>
    </row>
    <row r="33" spans="1:28" s="3" customFormat="1" x14ac:dyDescent="0.3">
      <c r="A33" s="28" t="s">
        <v>136</v>
      </c>
      <c r="B33" s="28" t="s">
        <v>27</v>
      </c>
      <c r="C33" s="28" t="s">
        <v>30</v>
      </c>
      <c r="D33" s="30">
        <v>1</v>
      </c>
      <c r="E33" s="44">
        <f>SUMIFS(Phleb_data[[#All],[BLD]],Phleb_data[[#All],[OrgID]],$B33,Phleb_data[[#All],[Quarter]],E$2,Phleb_data[[#All],[Rel_D]],F$2)</f>
        <v>116</v>
      </c>
      <c r="F33" s="166">
        <f>SUMIFS(Phleb_data[[#All],[GTT]],Phleb_data[[#All],[OrgID]],$B33,Phleb_data[[#All],[Quarter]],E$2,Phleb_data[[#All],[Rel_D]],F$2)</f>
        <v>0</v>
      </c>
      <c r="G33" s="182">
        <f t="shared" si="1"/>
        <v>394.4</v>
      </c>
      <c r="H33" s="141">
        <f t="shared" si="2"/>
        <v>0</v>
      </c>
      <c r="I33" s="44">
        <f>SUMIFS(Phleb_data[[#All],[BLD]],Phleb_data[[#All],[OrgID]],$B33,Phleb_data[[#All],[Quarter]],I$2,Phleb_data[[#All],[Rel_D]],J$2)</f>
        <v>118</v>
      </c>
      <c r="J33" s="44">
        <f>MAX(0,SUMIFS(Phleb_data[[#All],[BLD]],Phleb_data[[#All],[OrgID]],$B33,Phleb_data[[#All],[Quarter]],E$2,Phleb_data[[#All],[Rel_D]],J$2)-E33)</f>
        <v>0</v>
      </c>
      <c r="K33" s="44">
        <f>SUMIFS(Phleb_data[[#All],[GTT]],Phleb_data[[#All],[OrgID]],$B33,Phleb_data[[#All],[Quarter]],I$2,Phleb_data[[#All],[Rel_D]],J$2)</f>
        <v>0</v>
      </c>
      <c r="L33" s="44">
        <f>MAX(0,SUMIFS(Phleb_data[[#All],[GTT]],Phleb_data[[#All],[OrgID]],$B33,Phleb_data[[#All],[Quarter]],E$2,Phleb_data[[#All],[Rel_D]],J$2)-F33)</f>
        <v>0</v>
      </c>
      <c r="M33" s="143">
        <f t="shared" si="3"/>
        <v>401.2</v>
      </c>
      <c r="N33" s="143">
        <f t="shared" si="4"/>
        <v>0</v>
      </c>
      <c r="O33" s="44">
        <f>SUMIFS(Phleb_data[[#All],[BLD]],Phleb_data[[#All],[OrgID]],$B33,Phleb_data[[#All],[Quarter]],O$2,Phleb_data[[#All],[Rel_D]],P$2)</f>
        <v>112</v>
      </c>
      <c r="P33" s="44">
        <f>MAX(0,SUMIFS(Phleb_data[[#All],[BLD]],Phleb_data[[#All],[OrgID]],$B33,Phleb_data[[#All],[Quarter]],I$2,Phleb_data[[#All],[Rel_D]],P$2)-I33)</f>
        <v>0</v>
      </c>
      <c r="Q33" s="44">
        <f>SUMIFS(Phleb_data[[#All],[GTT]],Phleb_data[[#All],[OrgID]],$B33,Phleb_data[[#All],[Quarter]],O$2,Phleb_data[[#All],[Rel_D]],P$2)</f>
        <v>0</v>
      </c>
      <c r="R33" s="44">
        <f>MAX(0,SUMIFS(Phleb_data[[#All],[GTT]],Phleb_data[[#All],[OrgID]],$B33,Phleb_data[[#All],[Quarter]],I$2,Phleb_data[[#All],[Rel_D]],P$2)-K33)</f>
        <v>0</v>
      </c>
      <c r="S33" s="143">
        <f t="shared" si="5"/>
        <v>380.8</v>
      </c>
      <c r="T33" s="143">
        <f t="shared" si="6"/>
        <v>0</v>
      </c>
      <c r="U33" s="44">
        <f>SUMIFS(Phleb_data[[#All],[BLD]],Phleb_data[[#All],[OrgID]],$B33,Phleb_data[[#All],[Quarter]],U$2,Phleb_data[[#All],[Rel_D]],V$2)</f>
        <v>132</v>
      </c>
      <c r="V33" s="44">
        <f>MAX(0,SUMIFS(Phleb_data[[#All],[BLD]],Phleb_data[[#All],[OrgID]],$B33,Phleb_data[[#All],[Quarter]],O$2,Phleb_data[[#All],[Rel_D]],V$2)-O33)</f>
        <v>2</v>
      </c>
      <c r="W33" s="44">
        <f>SUMIFS(Phleb_data[[#All],[GTT]],Phleb_data[[#All],[OrgID]],$B33,Phleb_data[[#All],[Quarter]],U$2,Phleb_data[[#All],[Rel_D]],V$2)</f>
        <v>0</v>
      </c>
      <c r="X33" s="44">
        <f>MAX(0,SUMIFS(Phleb_data[[#All],[GTT]],Phleb_data[[#All],[OrgID]],$B33,Phleb_data[[#All],[Quarter]],O$2,Phleb_data[[#All],[Rel_D]],V$2)-Q33)</f>
        <v>0</v>
      </c>
      <c r="Y33" s="143">
        <f t="shared" si="7"/>
        <v>455.59999999999997</v>
      </c>
      <c r="Z33" s="143">
        <f t="shared" si="8"/>
        <v>0</v>
      </c>
      <c r="AA33" s="141">
        <f t="shared" si="10"/>
        <v>1631.9999999999998</v>
      </c>
      <c r="AB33" s="187">
        <f t="shared" si="9"/>
        <v>478</v>
      </c>
    </row>
    <row r="34" spans="1:28" s="3" customFormat="1" x14ac:dyDescent="0.3">
      <c r="A34" s="28" t="s">
        <v>137</v>
      </c>
      <c r="B34" s="28" t="s">
        <v>29</v>
      </c>
      <c r="C34" s="28" t="s">
        <v>30</v>
      </c>
      <c r="D34" s="18">
        <v>1</v>
      </c>
      <c r="E34" s="44">
        <f>SUMIFS(Phleb_data[[#All],[BLD]],Phleb_data[[#All],[OrgID]],$B34,Phleb_data[[#All],[Quarter]],E$2,Phleb_data[[#All],[Rel_D]],F$2)</f>
        <v>207</v>
      </c>
      <c r="F34" s="166">
        <f>SUMIFS(Phleb_data[[#All],[GTT]],Phleb_data[[#All],[OrgID]],$B34,Phleb_data[[#All],[Quarter]],E$2,Phleb_data[[#All],[Rel_D]],F$2)</f>
        <v>0</v>
      </c>
      <c r="G34" s="182">
        <f t="shared" si="1"/>
        <v>703.8</v>
      </c>
      <c r="H34" s="141">
        <f t="shared" si="2"/>
        <v>0</v>
      </c>
      <c r="I34" s="44">
        <f>SUMIFS(Phleb_data[[#All],[BLD]],Phleb_data[[#All],[OrgID]],$B34,Phleb_data[[#All],[Quarter]],I$2,Phleb_data[[#All],[Rel_D]],J$2)</f>
        <v>204</v>
      </c>
      <c r="J34" s="44">
        <f>MAX(0,SUMIFS(Phleb_data[[#All],[BLD]],Phleb_data[[#All],[OrgID]],$B34,Phleb_data[[#All],[Quarter]],E$2,Phleb_data[[#All],[Rel_D]],J$2)-E34)</f>
        <v>0</v>
      </c>
      <c r="K34" s="44">
        <f>SUMIFS(Phleb_data[[#All],[GTT]],Phleb_data[[#All],[OrgID]],$B34,Phleb_data[[#All],[Quarter]],I$2,Phleb_data[[#All],[Rel_D]],J$2)</f>
        <v>0</v>
      </c>
      <c r="L34" s="44">
        <f>MAX(0,SUMIFS(Phleb_data[[#All],[GTT]],Phleb_data[[#All],[OrgID]],$B34,Phleb_data[[#All],[Quarter]],E$2,Phleb_data[[#All],[Rel_D]],J$2)-F34)</f>
        <v>0</v>
      </c>
      <c r="M34" s="143">
        <f t="shared" si="3"/>
        <v>693.6</v>
      </c>
      <c r="N34" s="143">
        <f t="shared" si="4"/>
        <v>0</v>
      </c>
      <c r="O34" s="44">
        <f>SUMIFS(Phleb_data[[#All],[BLD]],Phleb_data[[#All],[OrgID]],$B34,Phleb_data[[#All],[Quarter]],O$2,Phleb_data[[#All],[Rel_D]],P$2)</f>
        <v>176</v>
      </c>
      <c r="P34" s="44">
        <f>MAX(0,SUMIFS(Phleb_data[[#All],[BLD]],Phleb_data[[#All],[OrgID]],$B34,Phleb_data[[#All],[Quarter]],I$2,Phleb_data[[#All],[Rel_D]],P$2)-I34)</f>
        <v>0</v>
      </c>
      <c r="Q34" s="44">
        <f>SUMIFS(Phleb_data[[#All],[GTT]],Phleb_data[[#All],[OrgID]],$B34,Phleb_data[[#All],[Quarter]],O$2,Phleb_data[[#All],[Rel_D]],P$2)</f>
        <v>0</v>
      </c>
      <c r="R34" s="44">
        <f>MAX(0,SUMIFS(Phleb_data[[#All],[GTT]],Phleb_data[[#All],[OrgID]],$B34,Phleb_data[[#All],[Quarter]],I$2,Phleb_data[[#All],[Rel_D]],P$2)-K34)</f>
        <v>0</v>
      </c>
      <c r="S34" s="143">
        <f t="shared" si="5"/>
        <v>598.4</v>
      </c>
      <c r="T34" s="143">
        <f t="shared" si="6"/>
        <v>0</v>
      </c>
      <c r="U34" s="44">
        <f>SUMIFS(Phleb_data[[#All],[BLD]],Phleb_data[[#All],[OrgID]],$B34,Phleb_data[[#All],[Quarter]],U$2,Phleb_data[[#All],[Rel_D]],V$2)</f>
        <v>178</v>
      </c>
      <c r="V34" s="44">
        <f>MAX(0,SUMIFS(Phleb_data[[#All],[BLD]],Phleb_data[[#All],[OrgID]],$B34,Phleb_data[[#All],[Quarter]],O$2,Phleb_data[[#All],[Rel_D]],V$2)-O34)</f>
        <v>2</v>
      </c>
      <c r="W34" s="44">
        <f>SUMIFS(Phleb_data[[#All],[GTT]],Phleb_data[[#All],[OrgID]],$B34,Phleb_data[[#All],[Quarter]],U$2,Phleb_data[[#All],[Rel_D]],V$2)</f>
        <v>0</v>
      </c>
      <c r="X34" s="44">
        <f>MAX(0,SUMIFS(Phleb_data[[#All],[GTT]],Phleb_data[[#All],[OrgID]],$B34,Phleb_data[[#All],[Quarter]],O$2,Phleb_data[[#All],[Rel_D]],V$2)-Q34)</f>
        <v>0</v>
      </c>
      <c r="Y34" s="143">
        <f t="shared" si="7"/>
        <v>612</v>
      </c>
      <c r="Z34" s="143">
        <f t="shared" si="8"/>
        <v>0</v>
      </c>
      <c r="AA34" s="141">
        <f t="shared" si="10"/>
        <v>2607.8000000000002</v>
      </c>
      <c r="AB34" s="187">
        <f t="shared" si="9"/>
        <v>765</v>
      </c>
    </row>
    <row r="35" spans="1:28" s="3" customFormat="1" x14ac:dyDescent="0.3">
      <c r="A35" s="28" t="s">
        <v>138</v>
      </c>
      <c r="B35" s="28" t="s">
        <v>49</v>
      </c>
      <c r="C35" s="28" t="s">
        <v>56</v>
      </c>
      <c r="D35" s="31">
        <v>1</v>
      </c>
      <c r="E35" s="44">
        <f>SUMIFS(Phleb_data[[#All],[BLD]],Phleb_data[[#All],[OrgID]],$B35,Phleb_data[[#All],[Quarter]],E$2,Phleb_data[[#All],[Rel_D]],F$2)</f>
        <v>492</v>
      </c>
      <c r="F35" s="166">
        <f>SUMIFS(Phleb_data[[#All],[GTT]],Phleb_data[[#All],[OrgID]],$B35,Phleb_data[[#All],[Quarter]],E$2,Phleb_data[[#All],[Rel_D]],F$2)</f>
        <v>0</v>
      </c>
      <c r="G35" s="182">
        <f t="shared" si="1"/>
        <v>1672.8</v>
      </c>
      <c r="H35" s="141">
        <f t="shared" si="2"/>
        <v>0</v>
      </c>
      <c r="I35" s="44">
        <f>SUMIFS(Phleb_data[[#All],[BLD]],Phleb_data[[#All],[OrgID]],$B35,Phleb_data[[#All],[Quarter]],I$2,Phleb_data[[#All],[Rel_D]],J$2)</f>
        <v>485</v>
      </c>
      <c r="J35" s="44">
        <f>MAX(0,SUMIFS(Phleb_data[[#All],[BLD]],Phleb_data[[#All],[OrgID]],$B35,Phleb_data[[#All],[Quarter]],E$2,Phleb_data[[#All],[Rel_D]],J$2)-E35)</f>
        <v>2</v>
      </c>
      <c r="K35" s="44">
        <f>SUMIFS(Phleb_data[[#All],[GTT]],Phleb_data[[#All],[OrgID]],$B35,Phleb_data[[#All],[Quarter]],I$2,Phleb_data[[#All],[Rel_D]],J$2)</f>
        <v>0</v>
      </c>
      <c r="L35" s="44">
        <f>MAX(0,SUMIFS(Phleb_data[[#All],[GTT]],Phleb_data[[#All],[OrgID]],$B35,Phleb_data[[#All],[Quarter]],E$2,Phleb_data[[#All],[Rel_D]],J$2)-F35)</f>
        <v>0</v>
      </c>
      <c r="M35" s="143">
        <f t="shared" si="3"/>
        <v>1655.8</v>
      </c>
      <c r="N35" s="143">
        <f t="shared" si="4"/>
        <v>0</v>
      </c>
      <c r="O35" s="44">
        <f>SUMIFS(Phleb_data[[#All],[BLD]],Phleb_data[[#All],[OrgID]],$B35,Phleb_data[[#All],[Quarter]],O$2,Phleb_data[[#All],[Rel_D]],P$2)</f>
        <v>410</v>
      </c>
      <c r="P35" s="44">
        <f>MAX(0,SUMIFS(Phleb_data[[#All],[BLD]],Phleb_data[[#All],[OrgID]],$B35,Phleb_data[[#All],[Quarter]],I$2,Phleb_data[[#All],[Rel_D]],P$2)-I35)</f>
        <v>0</v>
      </c>
      <c r="Q35" s="44">
        <f>SUMIFS(Phleb_data[[#All],[GTT]],Phleb_data[[#All],[OrgID]],$B35,Phleb_data[[#All],[Quarter]],O$2,Phleb_data[[#All],[Rel_D]],P$2)</f>
        <v>0</v>
      </c>
      <c r="R35" s="44">
        <f>MAX(0,SUMIFS(Phleb_data[[#All],[GTT]],Phleb_data[[#All],[OrgID]],$B35,Phleb_data[[#All],[Quarter]],I$2,Phleb_data[[#All],[Rel_D]],P$2)-K35)</f>
        <v>0</v>
      </c>
      <c r="S35" s="143">
        <f t="shared" si="5"/>
        <v>1394</v>
      </c>
      <c r="T35" s="143">
        <f t="shared" si="6"/>
        <v>0</v>
      </c>
      <c r="U35" s="44">
        <f>SUMIFS(Phleb_data[[#All],[BLD]],Phleb_data[[#All],[OrgID]],$B35,Phleb_data[[#All],[Quarter]],U$2,Phleb_data[[#All],[Rel_D]],V$2)</f>
        <v>477</v>
      </c>
      <c r="V35" s="44">
        <f>MAX(0,SUMIFS(Phleb_data[[#All],[BLD]],Phleb_data[[#All],[OrgID]],$B35,Phleb_data[[#All],[Quarter]],O$2,Phleb_data[[#All],[Rel_D]],V$2)-O35)</f>
        <v>1</v>
      </c>
      <c r="W35" s="44">
        <f>SUMIFS(Phleb_data[[#All],[GTT]],Phleb_data[[#All],[OrgID]],$B35,Phleb_data[[#All],[Quarter]],U$2,Phleb_data[[#All],[Rel_D]],V$2)</f>
        <v>0</v>
      </c>
      <c r="X35" s="44">
        <f>MAX(0,SUMIFS(Phleb_data[[#All],[GTT]],Phleb_data[[#All],[OrgID]],$B35,Phleb_data[[#All],[Quarter]],O$2,Phleb_data[[#All],[Rel_D]],V$2)-Q35)</f>
        <v>0</v>
      </c>
      <c r="Y35" s="143">
        <f t="shared" si="7"/>
        <v>1625.2</v>
      </c>
      <c r="Z35" s="143">
        <f t="shared" si="8"/>
        <v>0</v>
      </c>
      <c r="AA35" s="141">
        <f t="shared" si="10"/>
        <v>6347.8</v>
      </c>
      <c r="AB35" s="187">
        <f t="shared" si="9"/>
        <v>1864</v>
      </c>
    </row>
    <row r="36" spans="1:28" s="3" customFormat="1" x14ac:dyDescent="0.3">
      <c r="A36" s="28" t="s">
        <v>139</v>
      </c>
      <c r="B36" s="28" t="s">
        <v>51</v>
      </c>
      <c r="C36" s="28" t="s">
        <v>60</v>
      </c>
      <c r="D36" s="30">
        <v>1</v>
      </c>
      <c r="E36" s="44">
        <f>SUMIFS(Phleb_data[[#All],[BLD]],Phleb_data[[#All],[OrgID]],$B36,Phleb_data[[#All],[Quarter]],E$2,Phleb_data[[#All],[Rel_D]],F$2)</f>
        <v>412</v>
      </c>
      <c r="F36" s="166">
        <f>SUMIFS(Phleb_data[[#All],[GTT]],Phleb_data[[#All],[OrgID]],$B36,Phleb_data[[#All],[Quarter]],E$2,Phleb_data[[#All],[Rel_D]],F$2)</f>
        <v>0</v>
      </c>
      <c r="G36" s="182">
        <f t="shared" si="1"/>
        <v>1400.8</v>
      </c>
      <c r="H36" s="141">
        <f t="shared" si="2"/>
        <v>0</v>
      </c>
      <c r="I36" s="44">
        <f>SUMIFS(Phleb_data[[#All],[BLD]],Phleb_data[[#All],[OrgID]],$B36,Phleb_data[[#All],[Quarter]],I$2,Phleb_data[[#All],[Rel_D]],J$2)</f>
        <v>370</v>
      </c>
      <c r="J36" s="44">
        <f>MAX(0,SUMIFS(Phleb_data[[#All],[BLD]],Phleb_data[[#All],[OrgID]],$B36,Phleb_data[[#All],[Quarter]],E$2,Phleb_data[[#All],[Rel_D]],J$2)-E36)</f>
        <v>0</v>
      </c>
      <c r="K36" s="44">
        <f>SUMIFS(Phleb_data[[#All],[GTT]],Phleb_data[[#All],[OrgID]],$B36,Phleb_data[[#All],[Quarter]],I$2,Phleb_data[[#All],[Rel_D]],J$2)</f>
        <v>0</v>
      </c>
      <c r="L36" s="44">
        <f>MAX(0,SUMIFS(Phleb_data[[#All],[GTT]],Phleb_data[[#All],[OrgID]],$B36,Phleb_data[[#All],[Quarter]],E$2,Phleb_data[[#All],[Rel_D]],J$2)-F36)</f>
        <v>0</v>
      </c>
      <c r="M36" s="143">
        <f t="shared" si="3"/>
        <v>1258</v>
      </c>
      <c r="N36" s="143">
        <f t="shared" si="4"/>
        <v>0</v>
      </c>
      <c r="O36" s="44">
        <f>SUMIFS(Phleb_data[[#All],[BLD]],Phleb_data[[#All],[OrgID]],$B36,Phleb_data[[#All],[Quarter]],O$2,Phleb_data[[#All],[Rel_D]],P$2)</f>
        <v>409</v>
      </c>
      <c r="P36" s="44">
        <f>MAX(0,SUMIFS(Phleb_data[[#All],[BLD]],Phleb_data[[#All],[OrgID]],$B36,Phleb_data[[#All],[Quarter]],I$2,Phleb_data[[#All],[Rel_D]],P$2)-I36)</f>
        <v>0</v>
      </c>
      <c r="Q36" s="44">
        <f>SUMIFS(Phleb_data[[#All],[GTT]],Phleb_data[[#All],[OrgID]],$B36,Phleb_data[[#All],[Quarter]],O$2,Phleb_data[[#All],[Rel_D]],P$2)</f>
        <v>0</v>
      </c>
      <c r="R36" s="44">
        <f>MAX(0,SUMIFS(Phleb_data[[#All],[GTT]],Phleb_data[[#All],[OrgID]],$B36,Phleb_data[[#All],[Quarter]],I$2,Phleb_data[[#All],[Rel_D]],P$2)-K36)</f>
        <v>0</v>
      </c>
      <c r="S36" s="143">
        <f t="shared" si="5"/>
        <v>1390.6</v>
      </c>
      <c r="T36" s="143">
        <f t="shared" si="6"/>
        <v>0</v>
      </c>
      <c r="U36" s="44">
        <f>SUMIFS(Phleb_data[[#All],[BLD]],Phleb_data[[#All],[OrgID]],$B36,Phleb_data[[#All],[Quarter]],U$2,Phleb_data[[#All],[Rel_D]],V$2)</f>
        <v>438</v>
      </c>
      <c r="V36" s="44">
        <f>MAX(0,SUMIFS(Phleb_data[[#All],[BLD]],Phleb_data[[#All],[OrgID]],$B36,Phleb_data[[#All],[Quarter]],O$2,Phleb_data[[#All],[Rel_D]],V$2)-O36)</f>
        <v>0</v>
      </c>
      <c r="W36" s="44">
        <f>SUMIFS(Phleb_data[[#All],[GTT]],Phleb_data[[#All],[OrgID]],$B36,Phleb_data[[#All],[Quarter]],U$2,Phleb_data[[#All],[Rel_D]],V$2)</f>
        <v>0</v>
      </c>
      <c r="X36" s="44">
        <f>MAX(0,SUMIFS(Phleb_data[[#All],[GTT]],Phleb_data[[#All],[OrgID]],$B36,Phleb_data[[#All],[Quarter]],O$2,Phleb_data[[#All],[Rel_D]],V$2)-Q36)</f>
        <v>0</v>
      </c>
      <c r="Y36" s="143">
        <f t="shared" si="7"/>
        <v>1489.2</v>
      </c>
      <c r="Z36" s="143">
        <f t="shared" si="8"/>
        <v>0</v>
      </c>
      <c r="AA36" s="141">
        <f t="shared" si="10"/>
        <v>5538.6</v>
      </c>
      <c r="AB36" s="187">
        <f t="shared" si="9"/>
        <v>1629</v>
      </c>
    </row>
    <row r="37" spans="1:28" s="3" customFormat="1" x14ac:dyDescent="0.3">
      <c r="A37" s="28" t="s">
        <v>140</v>
      </c>
      <c r="B37" s="28" t="s">
        <v>40</v>
      </c>
      <c r="C37" s="28" t="s">
        <v>42</v>
      </c>
      <c r="D37" s="30">
        <v>1</v>
      </c>
      <c r="E37" s="44">
        <f>SUMIFS(Phleb_data[[#All],[BLD]],Phleb_data[[#All],[OrgID]],$B37,Phleb_data[[#All],[Quarter]],E$2,Phleb_data[[#All],[Rel_D]],F$2)</f>
        <v>1104</v>
      </c>
      <c r="F37" s="166">
        <f>SUMIFS(Phleb_data[[#All],[GTT]],Phleb_data[[#All],[OrgID]],$B37,Phleb_data[[#All],[Quarter]],E$2,Phleb_data[[#All],[Rel_D]],F$2)</f>
        <v>0</v>
      </c>
      <c r="G37" s="182">
        <f t="shared" si="1"/>
        <v>3753.6</v>
      </c>
      <c r="H37" s="141">
        <f t="shared" si="2"/>
        <v>0</v>
      </c>
      <c r="I37" s="44">
        <f>SUMIFS(Phleb_data[[#All],[BLD]],Phleb_data[[#All],[OrgID]],$B37,Phleb_data[[#All],[Quarter]],I$2,Phleb_data[[#All],[Rel_D]],J$2)</f>
        <v>1153</v>
      </c>
      <c r="J37" s="44">
        <f>MAX(0,SUMIFS(Phleb_data[[#All],[BLD]],Phleb_data[[#All],[OrgID]],$B37,Phleb_data[[#All],[Quarter]],E$2,Phleb_data[[#All],[Rel_D]],J$2)-E37)</f>
        <v>6</v>
      </c>
      <c r="K37" s="44">
        <f>SUMIFS(Phleb_data[[#All],[GTT]],Phleb_data[[#All],[OrgID]],$B37,Phleb_data[[#All],[Quarter]],I$2,Phleb_data[[#All],[Rel_D]],J$2)</f>
        <v>0</v>
      </c>
      <c r="L37" s="44">
        <f>MAX(0,SUMIFS(Phleb_data[[#All],[GTT]],Phleb_data[[#All],[OrgID]],$B37,Phleb_data[[#All],[Quarter]],E$2,Phleb_data[[#All],[Rel_D]],J$2)-F37)</f>
        <v>0</v>
      </c>
      <c r="M37" s="143">
        <f t="shared" si="3"/>
        <v>3940.6</v>
      </c>
      <c r="N37" s="143">
        <f t="shared" si="4"/>
        <v>0</v>
      </c>
      <c r="O37" s="44">
        <f>SUMIFS(Phleb_data[[#All],[BLD]],Phleb_data[[#All],[OrgID]],$B37,Phleb_data[[#All],[Quarter]],O$2,Phleb_data[[#All],[Rel_D]],P$2)</f>
        <v>1404</v>
      </c>
      <c r="P37" s="44">
        <f>MAX(0,SUMIFS(Phleb_data[[#All],[BLD]],Phleb_data[[#All],[OrgID]],$B37,Phleb_data[[#All],[Quarter]],I$2,Phleb_data[[#All],[Rel_D]],P$2)-I37)</f>
        <v>5</v>
      </c>
      <c r="Q37" s="44">
        <f>SUMIFS(Phleb_data[[#All],[GTT]],Phleb_data[[#All],[OrgID]],$B37,Phleb_data[[#All],[Quarter]],O$2,Phleb_data[[#All],[Rel_D]],P$2)</f>
        <v>0</v>
      </c>
      <c r="R37" s="44">
        <f>MAX(0,SUMIFS(Phleb_data[[#All],[GTT]],Phleb_data[[#All],[OrgID]],$B37,Phleb_data[[#All],[Quarter]],I$2,Phleb_data[[#All],[Rel_D]],P$2)-K37)</f>
        <v>0</v>
      </c>
      <c r="S37" s="143">
        <f t="shared" si="5"/>
        <v>4790.5999999999995</v>
      </c>
      <c r="T37" s="143">
        <f t="shared" si="6"/>
        <v>0</v>
      </c>
      <c r="U37" s="44">
        <f>SUMIFS(Phleb_data[[#All],[BLD]],Phleb_data[[#All],[OrgID]],$B37,Phleb_data[[#All],[Quarter]],U$2,Phleb_data[[#All],[Rel_D]],V$2)</f>
        <v>1302</v>
      </c>
      <c r="V37" s="44">
        <f>MAX(0,SUMIFS(Phleb_data[[#All],[BLD]],Phleb_data[[#All],[OrgID]],$B37,Phleb_data[[#All],[Quarter]],O$2,Phleb_data[[#All],[Rel_D]],V$2)-O37)</f>
        <v>0</v>
      </c>
      <c r="W37" s="44">
        <f>SUMIFS(Phleb_data[[#All],[GTT]],Phleb_data[[#All],[OrgID]],$B37,Phleb_data[[#All],[Quarter]],U$2,Phleb_data[[#All],[Rel_D]],V$2)</f>
        <v>0</v>
      </c>
      <c r="X37" s="44">
        <f>MAX(0,SUMIFS(Phleb_data[[#All],[GTT]],Phleb_data[[#All],[OrgID]],$B37,Phleb_data[[#All],[Quarter]],O$2,Phleb_data[[#All],[Rel_D]],V$2)-Q37)</f>
        <v>0</v>
      </c>
      <c r="Y37" s="143">
        <f t="shared" si="7"/>
        <v>4426.8</v>
      </c>
      <c r="Z37" s="143">
        <f t="shared" si="8"/>
        <v>0</v>
      </c>
      <c r="AA37" s="141">
        <f t="shared" si="10"/>
        <v>16911.599999999999</v>
      </c>
      <c r="AB37" s="187">
        <f t="shared" si="9"/>
        <v>4963</v>
      </c>
    </row>
    <row r="38" spans="1:28" s="136" customFormat="1" x14ac:dyDescent="0.3">
      <c r="A38" s="28" t="s">
        <v>141</v>
      </c>
      <c r="B38" s="28" t="s">
        <v>13</v>
      </c>
      <c r="C38" s="28" t="s">
        <v>17</v>
      </c>
      <c r="D38" s="30">
        <v>1</v>
      </c>
      <c r="E38" s="44">
        <f>SUMIFS(Phleb_data[[#All],[BLD]],Phleb_data[[#All],[OrgID]],$B38,Phleb_data[[#All],[Quarter]],E$2,Phleb_data[[#All],[Rel_D]],F$2)</f>
        <v>1963</v>
      </c>
      <c r="F38" s="181">
        <f>SUMIFS(Phleb_data[[#All],[GTT]],Phleb_data[[#All],[OrgID]],$B38,Phleb_data[[#All],[Quarter]],E$2,Phleb_data[[#All],[Rel_D]],F$2)</f>
        <v>1</v>
      </c>
      <c r="G38" s="182">
        <f t="shared" si="1"/>
        <v>6674.2</v>
      </c>
      <c r="H38" s="141">
        <f t="shared" si="2"/>
        <v>6.8</v>
      </c>
      <c r="I38" s="44">
        <f>SUMIFS(Phleb_data[[#All],[BLD]],Phleb_data[[#All],[OrgID]],$B38,Phleb_data[[#All],[Quarter]],I$2,Phleb_data[[#All],[Rel_D]],J$2)</f>
        <v>2072</v>
      </c>
      <c r="J38" s="44">
        <f>MAX(0,SUMIFS(Phleb_data[[#All],[BLD]],Phleb_data[[#All],[OrgID]],$B38,Phleb_data[[#All],[Quarter]],E$2,Phleb_data[[#All],[Rel_D]],J$2)-E38)</f>
        <v>18</v>
      </c>
      <c r="K38" s="44">
        <f>SUMIFS(Phleb_data[[#All],[GTT]],Phleb_data[[#All],[OrgID]],$B38,Phleb_data[[#All],[Quarter]],I$2,Phleb_data[[#All],[Rel_D]],J$2)</f>
        <v>0</v>
      </c>
      <c r="L38" s="44">
        <f>MAX(0,SUMIFS(Phleb_data[[#All],[GTT]],Phleb_data[[#All],[OrgID]],$B38,Phleb_data[[#All],[Quarter]],E$2,Phleb_data[[#All],[Rel_D]],J$2)-F38)</f>
        <v>0</v>
      </c>
      <c r="M38" s="143">
        <f t="shared" si="3"/>
        <v>7106</v>
      </c>
      <c r="N38" s="143">
        <f t="shared" si="4"/>
        <v>0</v>
      </c>
      <c r="O38" s="44">
        <f>SUMIFS(Phleb_data[[#All],[BLD]],Phleb_data[[#All],[OrgID]],$B38,Phleb_data[[#All],[Quarter]],O$2,Phleb_data[[#All],[Rel_D]],P$2)</f>
        <v>1698</v>
      </c>
      <c r="P38" s="44">
        <f>MAX(0,SUMIFS(Phleb_data[[#All],[BLD]],Phleb_data[[#All],[OrgID]],$B38,Phleb_data[[#All],[Quarter]],I$2,Phleb_data[[#All],[Rel_D]],P$2)-I38)</f>
        <v>14</v>
      </c>
      <c r="Q38" s="44">
        <f>SUMIFS(Phleb_data[[#All],[GTT]],Phleb_data[[#All],[OrgID]],$B38,Phleb_data[[#All],[Quarter]],O$2,Phleb_data[[#All],[Rel_D]],P$2)</f>
        <v>0</v>
      </c>
      <c r="R38" s="44">
        <f>MAX(0,SUMIFS(Phleb_data[[#All],[GTT]],Phleb_data[[#All],[OrgID]],$B38,Phleb_data[[#All],[Quarter]],I$2,Phleb_data[[#All],[Rel_D]],P$2)-K38)</f>
        <v>0</v>
      </c>
      <c r="S38" s="143">
        <f t="shared" si="5"/>
        <v>5820.8</v>
      </c>
      <c r="T38" s="143">
        <f t="shared" si="6"/>
        <v>0</v>
      </c>
      <c r="U38" s="44">
        <f>SUMIFS(Phleb_data[[#All],[BLD]],Phleb_data[[#All],[OrgID]],$B38,Phleb_data[[#All],[Quarter]],U$2,Phleb_data[[#All],[Rel_D]],V$2)</f>
        <v>2064</v>
      </c>
      <c r="V38" s="44">
        <f>MAX(0,SUMIFS(Phleb_data[[#All],[BLD]],Phleb_data[[#All],[OrgID]],$B38,Phleb_data[[#All],[Quarter]],O$2,Phleb_data[[#All],[Rel_D]],V$2)-O38)</f>
        <v>19</v>
      </c>
      <c r="W38" s="44">
        <f>SUMIFS(Phleb_data[[#All],[GTT]],Phleb_data[[#All],[OrgID]],$B38,Phleb_data[[#All],[Quarter]],U$2,Phleb_data[[#All],[Rel_D]],V$2)</f>
        <v>1</v>
      </c>
      <c r="X38" s="44">
        <f>MAX(0,SUMIFS(Phleb_data[[#All],[GTT]],Phleb_data[[#All],[OrgID]],$B38,Phleb_data[[#All],[Quarter]],O$2,Phleb_data[[#All],[Rel_D]],V$2)-Q38)</f>
        <v>0</v>
      </c>
      <c r="Y38" s="143">
        <f t="shared" si="7"/>
        <v>7082.2</v>
      </c>
      <c r="Z38" s="143">
        <f t="shared" si="8"/>
        <v>6.8</v>
      </c>
      <c r="AA38" s="141">
        <f t="shared" si="10"/>
        <v>26696.799999999999</v>
      </c>
      <c r="AB38" s="187">
        <f t="shared" si="9"/>
        <v>7799</v>
      </c>
    </row>
    <row r="39" spans="1:28" s="136" customFormat="1" x14ac:dyDescent="0.3">
      <c r="A39" s="28" t="s">
        <v>142</v>
      </c>
      <c r="B39" s="28" t="s">
        <v>15</v>
      </c>
      <c r="C39" s="28" t="s">
        <v>17</v>
      </c>
      <c r="D39" s="30">
        <v>1</v>
      </c>
      <c r="E39" s="44">
        <f>SUMIFS(Phleb_data[[#All],[BLD]],Phleb_data[[#All],[OrgID]],$B39,Phleb_data[[#All],[Quarter]],E$2,Phleb_data[[#All],[Rel_D]],F$2)</f>
        <v>1472</v>
      </c>
      <c r="F39" s="180">
        <f>SUMIFS(Phleb_data[[#All],[GTT]],Phleb_data[[#All],[OrgID]],$B39,Phleb_data[[#All],[Quarter]],E$2,Phleb_data[[#All],[Rel_D]],F$2)</f>
        <v>0</v>
      </c>
      <c r="G39" s="182">
        <f t="shared" si="1"/>
        <v>5004.8</v>
      </c>
      <c r="H39" s="141">
        <f t="shared" si="2"/>
        <v>0</v>
      </c>
      <c r="I39" s="44">
        <f>SUMIFS(Phleb_data[[#All],[BLD]],Phleb_data[[#All],[OrgID]],$B39,Phleb_data[[#All],[Quarter]],I$2,Phleb_data[[#All],[Rel_D]],J$2)</f>
        <v>1277</v>
      </c>
      <c r="J39" s="44">
        <f>MAX(0,SUMIFS(Phleb_data[[#All],[BLD]],Phleb_data[[#All],[OrgID]],$B39,Phleb_data[[#All],[Quarter]],E$2,Phleb_data[[#All],[Rel_D]],J$2)-E39)</f>
        <v>13</v>
      </c>
      <c r="K39" s="44">
        <f>SUMIFS(Phleb_data[[#All],[GTT]],Phleb_data[[#All],[OrgID]],$B39,Phleb_data[[#All],[Quarter]],I$2,Phleb_data[[#All],[Rel_D]],J$2)</f>
        <v>0</v>
      </c>
      <c r="L39" s="44">
        <f>MAX(0,SUMIFS(Phleb_data[[#All],[GTT]],Phleb_data[[#All],[OrgID]],$B39,Phleb_data[[#All],[Quarter]],E$2,Phleb_data[[#All],[Rel_D]],J$2)-F39)</f>
        <v>0</v>
      </c>
      <c r="M39" s="143">
        <f t="shared" si="3"/>
        <v>4386</v>
      </c>
      <c r="N39" s="143">
        <f t="shared" si="4"/>
        <v>0</v>
      </c>
      <c r="O39" s="44">
        <f>SUMIFS(Phleb_data[[#All],[BLD]],Phleb_data[[#All],[OrgID]],$B39,Phleb_data[[#All],[Quarter]],O$2,Phleb_data[[#All],[Rel_D]],P$2)</f>
        <v>1345</v>
      </c>
      <c r="P39" s="44">
        <f>MAX(0,SUMIFS(Phleb_data[[#All],[BLD]],Phleb_data[[#All],[OrgID]],$B39,Phleb_data[[#All],[Quarter]],I$2,Phleb_data[[#All],[Rel_D]],P$2)-I39)</f>
        <v>9</v>
      </c>
      <c r="Q39" s="44">
        <f>SUMIFS(Phleb_data[[#All],[GTT]],Phleb_data[[#All],[OrgID]],$B39,Phleb_data[[#All],[Quarter]],O$2,Phleb_data[[#All],[Rel_D]],P$2)</f>
        <v>0</v>
      </c>
      <c r="R39" s="44">
        <f>MAX(0,SUMIFS(Phleb_data[[#All],[GTT]],Phleb_data[[#All],[OrgID]],$B39,Phleb_data[[#All],[Quarter]],I$2,Phleb_data[[#All],[Rel_D]],P$2)-K39)</f>
        <v>0</v>
      </c>
      <c r="S39" s="143">
        <f t="shared" si="5"/>
        <v>4603.5999999999995</v>
      </c>
      <c r="T39" s="143">
        <f t="shared" si="6"/>
        <v>0</v>
      </c>
      <c r="U39" s="44">
        <f>SUMIFS(Phleb_data[[#All],[BLD]],Phleb_data[[#All],[OrgID]],$B39,Phleb_data[[#All],[Quarter]],U$2,Phleb_data[[#All],[Rel_D]],V$2)</f>
        <v>1584</v>
      </c>
      <c r="V39" s="44">
        <f>MAX(0,SUMIFS(Phleb_data[[#All],[BLD]],Phleb_data[[#All],[OrgID]],$B39,Phleb_data[[#All],[Quarter]],O$2,Phleb_data[[#All],[Rel_D]],V$2)-O39)</f>
        <v>0</v>
      </c>
      <c r="W39" s="44">
        <f>SUMIFS(Phleb_data[[#All],[GTT]],Phleb_data[[#All],[OrgID]],$B39,Phleb_data[[#All],[Quarter]],U$2,Phleb_data[[#All],[Rel_D]],V$2)</f>
        <v>0</v>
      </c>
      <c r="X39" s="44">
        <f>MAX(0,SUMIFS(Phleb_data[[#All],[GTT]],Phleb_data[[#All],[OrgID]],$B39,Phleb_data[[#All],[Quarter]],O$2,Phleb_data[[#All],[Rel_D]],V$2)-Q39)</f>
        <v>0</v>
      </c>
      <c r="Y39" s="143">
        <f t="shared" si="7"/>
        <v>5385.5999999999995</v>
      </c>
      <c r="Z39" s="143">
        <f t="shared" si="8"/>
        <v>0</v>
      </c>
      <c r="AA39" s="141">
        <f t="shared" si="10"/>
        <v>19379.999999999996</v>
      </c>
      <c r="AB39" s="187">
        <f t="shared" si="9"/>
        <v>5678</v>
      </c>
    </row>
    <row r="40" spans="1:28" s="3" customFormat="1" x14ac:dyDescent="0.3">
      <c r="A40" s="28" t="s">
        <v>143</v>
      </c>
      <c r="B40" s="28" t="s">
        <v>34</v>
      </c>
      <c r="C40" s="28" t="s">
        <v>35</v>
      </c>
      <c r="D40" s="30">
        <v>1</v>
      </c>
      <c r="E40" s="44">
        <f>SUMIFS(Phleb_data[[#All],[BLD]],Phleb_data[[#All],[OrgID]],$B40,Phleb_data[[#All],[Quarter]],E$2,Phleb_data[[#All],[Rel_D]],F$2)</f>
        <v>831</v>
      </c>
      <c r="F40" s="166">
        <f>SUMIFS(Phleb_data[[#All],[GTT]],Phleb_data[[#All],[OrgID]],$B40,Phleb_data[[#All],[Quarter]],E$2,Phleb_data[[#All],[Rel_D]],F$2)</f>
        <v>0</v>
      </c>
      <c r="G40" s="182">
        <f t="shared" si="1"/>
        <v>2825.4</v>
      </c>
      <c r="H40" s="141">
        <f t="shared" si="2"/>
        <v>0</v>
      </c>
      <c r="I40" s="44">
        <f>SUMIFS(Phleb_data[[#All],[BLD]],Phleb_data[[#All],[OrgID]],$B40,Phleb_data[[#All],[Quarter]],I$2,Phleb_data[[#All],[Rel_D]],J$2)</f>
        <v>895</v>
      </c>
      <c r="J40" s="44">
        <f>MAX(0,SUMIFS(Phleb_data[[#All],[BLD]],Phleb_data[[#All],[OrgID]],$B40,Phleb_data[[#All],[Quarter]],E$2,Phleb_data[[#All],[Rel_D]],J$2)-E40)</f>
        <v>26</v>
      </c>
      <c r="K40" s="44">
        <f>SUMIFS(Phleb_data[[#All],[GTT]],Phleb_data[[#All],[OrgID]],$B40,Phleb_data[[#All],[Quarter]],I$2,Phleb_data[[#All],[Rel_D]],J$2)</f>
        <v>0</v>
      </c>
      <c r="L40" s="44">
        <f>MAX(0,SUMIFS(Phleb_data[[#All],[GTT]],Phleb_data[[#All],[OrgID]],$B40,Phleb_data[[#All],[Quarter]],E$2,Phleb_data[[#All],[Rel_D]],J$2)-F40)</f>
        <v>0</v>
      </c>
      <c r="M40" s="143">
        <f t="shared" si="3"/>
        <v>3131.4</v>
      </c>
      <c r="N40" s="143">
        <f t="shared" si="4"/>
        <v>0</v>
      </c>
      <c r="O40" s="44">
        <f>SUMIFS(Phleb_data[[#All],[BLD]],Phleb_data[[#All],[OrgID]],$B40,Phleb_data[[#All],[Quarter]],O$2,Phleb_data[[#All],[Rel_D]],P$2)</f>
        <v>852</v>
      </c>
      <c r="P40" s="44">
        <f>MAX(0,SUMIFS(Phleb_data[[#All],[BLD]],Phleb_data[[#All],[OrgID]],$B40,Phleb_data[[#All],[Quarter]],I$2,Phleb_data[[#All],[Rel_D]],P$2)-I40)</f>
        <v>3</v>
      </c>
      <c r="Q40" s="44">
        <f>SUMIFS(Phleb_data[[#All],[GTT]],Phleb_data[[#All],[OrgID]],$B40,Phleb_data[[#All],[Quarter]],O$2,Phleb_data[[#All],[Rel_D]],P$2)</f>
        <v>0</v>
      </c>
      <c r="R40" s="44">
        <f>MAX(0,SUMIFS(Phleb_data[[#All],[GTT]],Phleb_data[[#All],[OrgID]],$B40,Phleb_data[[#All],[Quarter]],I$2,Phleb_data[[#All],[Rel_D]],P$2)-K40)</f>
        <v>0</v>
      </c>
      <c r="S40" s="143">
        <f t="shared" si="5"/>
        <v>2907</v>
      </c>
      <c r="T40" s="143">
        <f t="shared" si="6"/>
        <v>0</v>
      </c>
      <c r="U40" s="44">
        <f>SUMIFS(Phleb_data[[#All],[BLD]],Phleb_data[[#All],[OrgID]],$B40,Phleb_data[[#All],[Quarter]],U$2,Phleb_data[[#All],[Rel_D]],V$2)</f>
        <v>788</v>
      </c>
      <c r="V40" s="44">
        <f>MAX(0,SUMIFS(Phleb_data[[#All],[BLD]],Phleb_data[[#All],[OrgID]],$B40,Phleb_data[[#All],[Quarter]],O$2,Phleb_data[[#All],[Rel_D]],V$2)-O40)</f>
        <v>7</v>
      </c>
      <c r="W40" s="44">
        <f>SUMIFS(Phleb_data[[#All],[GTT]],Phleb_data[[#All],[OrgID]],$B40,Phleb_data[[#All],[Quarter]],U$2,Phleb_data[[#All],[Rel_D]],V$2)</f>
        <v>0</v>
      </c>
      <c r="X40" s="44">
        <f>MAX(0,SUMIFS(Phleb_data[[#All],[GTT]],Phleb_data[[#All],[OrgID]],$B40,Phleb_data[[#All],[Quarter]],O$2,Phleb_data[[#All],[Rel_D]],V$2)-Q40)</f>
        <v>0</v>
      </c>
      <c r="Y40" s="143">
        <f t="shared" si="7"/>
        <v>2703</v>
      </c>
      <c r="Z40" s="143">
        <f t="shared" si="8"/>
        <v>0</v>
      </c>
      <c r="AA40" s="141">
        <f t="shared" si="10"/>
        <v>11566.8</v>
      </c>
      <c r="AB40" s="187">
        <f t="shared" si="9"/>
        <v>3366</v>
      </c>
    </row>
    <row r="41" spans="1:28" s="3" customFormat="1" x14ac:dyDescent="0.3">
      <c r="A41" s="28" t="s">
        <v>144</v>
      </c>
      <c r="B41" s="28" t="s">
        <v>50</v>
      </c>
      <c r="C41" s="28" t="s">
        <v>54</v>
      </c>
      <c r="D41" s="30">
        <v>1</v>
      </c>
      <c r="E41" s="44">
        <f>SUMIFS(Phleb_data[[#All],[BLD]],Phleb_data[[#All],[OrgID]],$B41,Phleb_data[[#All],[Quarter]],E$2,Phleb_data[[#All],[Rel_D]],F$2)</f>
        <v>321</v>
      </c>
      <c r="F41" s="166">
        <f>SUMIFS(Phleb_data[[#All],[GTT]],Phleb_data[[#All],[OrgID]],$B41,Phleb_data[[#All],[Quarter]],E$2,Phleb_data[[#All],[Rel_D]],F$2)</f>
        <v>0</v>
      </c>
      <c r="G41" s="182">
        <f t="shared" si="1"/>
        <v>1091.3999999999999</v>
      </c>
      <c r="H41" s="141">
        <f t="shared" si="2"/>
        <v>0</v>
      </c>
      <c r="I41" s="44">
        <f>SUMIFS(Phleb_data[[#All],[BLD]],Phleb_data[[#All],[OrgID]],$B41,Phleb_data[[#All],[Quarter]],I$2,Phleb_data[[#All],[Rel_D]],J$2)</f>
        <v>330</v>
      </c>
      <c r="J41" s="44">
        <f>MAX(0,SUMIFS(Phleb_data[[#All],[BLD]],Phleb_data[[#All],[OrgID]],$B41,Phleb_data[[#All],[Quarter]],E$2,Phleb_data[[#All],[Rel_D]],J$2)-E41)</f>
        <v>0</v>
      </c>
      <c r="K41" s="44">
        <f>SUMIFS(Phleb_data[[#All],[GTT]],Phleb_data[[#All],[OrgID]],$B41,Phleb_data[[#All],[Quarter]],I$2,Phleb_data[[#All],[Rel_D]],J$2)</f>
        <v>0</v>
      </c>
      <c r="L41" s="44">
        <f>MAX(0,SUMIFS(Phleb_data[[#All],[GTT]],Phleb_data[[#All],[OrgID]],$B41,Phleb_data[[#All],[Quarter]],E$2,Phleb_data[[#All],[Rel_D]],J$2)-F41)</f>
        <v>0</v>
      </c>
      <c r="M41" s="143">
        <f t="shared" si="3"/>
        <v>1122</v>
      </c>
      <c r="N41" s="143">
        <f t="shared" si="4"/>
        <v>0</v>
      </c>
      <c r="O41" s="44">
        <f>SUMIFS(Phleb_data[[#All],[BLD]],Phleb_data[[#All],[OrgID]],$B41,Phleb_data[[#All],[Quarter]],O$2,Phleb_data[[#All],[Rel_D]],P$2)</f>
        <v>323</v>
      </c>
      <c r="P41" s="44">
        <f>MAX(0,SUMIFS(Phleb_data[[#All],[BLD]],Phleb_data[[#All],[OrgID]],$B41,Phleb_data[[#All],[Quarter]],I$2,Phleb_data[[#All],[Rel_D]],P$2)-I41)</f>
        <v>4</v>
      </c>
      <c r="Q41" s="44">
        <f>SUMIFS(Phleb_data[[#All],[GTT]],Phleb_data[[#All],[OrgID]],$B41,Phleb_data[[#All],[Quarter]],O$2,Phleb_data[[#All],[Rel_D]],P$2)</f>
        <v>0</v>
      </c>
      <c r="R41" s="44">
        <f>MAX(0,SUMIFS(Phleb_data[[#All],[GTT]],Phleb_data[[#All],[OrgID]],$B41,Phleb_data[[#All],[Quarter]],I$2,Phleb_data[[#All],[Rel_D]],P$2)-K41)</f>
        <v>0</v>
      </c>
      <c r="S41" s="143">
        <f t="shared" si="5"/>
        <v>1111.8</v>
      </c>
      <c r="T41" s="143">
        <f t="shared" si="6"/>
        <v>0</v>
      </c>
      <c r="U41" s="44">
        <f>SUMIFS(Phleb_data[[#All],[BLD]],Phleb_data[[#All],[OrgID]],$B41,Phleb_data[[#All],[Quarter]],U$2,Phleb_data[[#All],[Rel_D]],V$2)</f>
        <v>283</v>
      </c>
      <c r="V41" s="44">
        <f>MAX(0,SUMIFS(Phleb_data[[#All],[BLD]],Phleb_data[[#All],[OrgID]],$B41,Phleb_data[[#All],[Quarter]],O$2,Phleb_data[[#All],[Rel_D]],V$2)-O41)</f>
        <v>1</v>
      </c>
      <c r="W41" s="44">
        <f>SUMIFS(Phleb_data[[#All],[GTT]],Phleb_data[[#All],[OrgID]],$B41,Phleb_data[[#All],[Quarter]],U$2,Phleb_data[[#All],[Rel_D]],V$2)</f>
        <v>0</v>
      </c>
      <c r="X41" s="44">
        <f>MAX(0,SUMIFS(Phleb_data[[#All],[GTT]],Phleb_data[[#All],[OrgID]],$B41,Phleb_data[[#All],[Quarter]],O$2,Phleb_data[[#All],[Rel_D]],V$2)-Q41)</f>
        <v>0</v>
      </c>
      <c r="Y41" s="143">
        <f t="shared" si="7"/>
        <v>965.6</v>
      </c>
      <c r="Z41" s="143">
        <f t="shared" si="8"/>
        <v>0</v>
      </c>
      <c r="AA41" s="141">
        <f t="shared" si="10"/>
        <v>4290.8</v>
      </c>
      <c r="AB41" s="187">
        <f t="shared" si="9"/>
        <v>1257</v>
      </c>
    </row>
    <row r="42" spans="1:28" s="3" customFormat="1" x14ac:dyDescent="0.3">
      <c r="A42" s="28" t="s">
        <v>145</v>
      </c>
      <c r="B42" s="28" t="s">
        <v>52</v>
      </c>
      <c r="C42" s="28" t="s">
        <v>54</v>
      </c>
      <c r="D42" s="30">
        <v>1</v>
      </c>
      <c r="E42" s="44">
        <f>SUMIFS(Phleb_data[[#All],[BLD]],Phleb_data[[#All],[OrgID]],$B42,Phleb_data[[#All],[Quarter]],E$2,Phleb_data[[#All],[Rel_D]],F$2)</f>
        <v>1348</v>
      </c>
      <c r="F42" s="166">
        <f>SUMIFS(Phleb_data[[#All],[GTT]],Phleb_data[[#All],[OrgID]],$B42,Phleb_data[[#All],[Quarter]],E$2,Phleb_data[[#All],[Rel_D]],F$2)</f>
        <v>0</v>
      </c>
      <c r="G42" s="182">
        <f t="shared" si="1"/>
        <v>4583.2</v>
      </c>
      <c r="H42" s="141">
        <f t="shared" si="2"/>
        <v>0</v>
      </c>
      <c r="I42" s="44">
        <f>SUMIFS(Phleb_data[[#All],[BLD]],Phleb_data[[#All],[OrgID]],$B42,Phleb_data[[#All],[Quarter]],I$2,Phleb_data[[#All],[Rel_D]],J$2)</f>
        <v>1509</v>
      </c>
      <c r="J42" s="44">
        <f>MAX(0,SUMIFS(Phleb_data[[#All],[BLD]],Phleb_data[[#All],[OrgID]],$B42,Phleb_data[[#All],[Quarter]],E$2,Phleb_data[[#All],[Rel_D]],J$2)-E42)</f>
        <v>16</v>
      </c>
      <c r="K42" s="44">
        <f>SUMIFS(Phleb_data[[#All],[GTT]],Phleb_data[[#All],[OrgID]],$B42,Phleb_data[[#All],[Quarter]],I$2,Phleb_data[[#All],[Rel_D]],J$2)</f>
        <v>0</v>
      </c>
      <c r="L42" s="44">
        <f>MAX(0,SUMIFS(Phleb_data[[#All],[GTT]],Phleb_data[[#All],[OrgID]],$B42,Phleb_data[[#All],[Quarter]],E$2,Phleb_data[[#All],[Rel_D]],J$2)-F42)</f>
        <v>0</v>
      </c>
      <c r="M42" s="143">
        <f t="shared" si="3"/>
        <v>5185</v>
      </c>
      <c r="N42" s="143">
        <f t="shared" si="4"/>
        <v>0</v>
      </c>
      <c r="O42" s="44">
        <f>SUMIFS(Phleb_data[[#All],[BLD]],Phleb_data[[#All],[OrgID]],$B42,Phleb_data[[#All],[Quarter]],O$2,Phleb_data[[#All],[Rel_D]],P$2)</f>
        <v>1420</v>
      </c>
      <c r="P42" s="44">
        <f>MAX(0,SUMIFS(Phleb_data[[#All],[BLD]],Phleb_data[[#All],[OrgID]],$B42,Phleb_data[[#All],[Quarter]],I$2,Phleb_data[[#All],[Rel_D]],P$2)-I42)</f>
        <v>9</v>
      </c>
      <c r="Q42" s="44">
        <f>SUMIFS(Phleb_data[[#All],[GTT]],Phleb_data[[#All],[OrgID]],$B42,Phleb_data[[#All],[Quarter]],O$2,Phleb_data[[#All],[Rel_D]],P$2)</f>
        <v>0</v>
      </c>
      <c r="R42" s="44">
        <f>MAX(0,SUMIFS(Phleb_data[[#All],[GTT]],Phleb_data[[#All],[OrgID]],$B42,Phleb_data[[#All],[Quarter]],I$2,Phleb_data[[#All],[Rel_D]],P$2)-K42)</f>
        <v>0</v>
      </c>
      <c r="S42" s="143">
        <f t="shared" si="5"/>
        <v>4858.5999999999995</v>
      </c>
      <c r="T42" s="143">
        <f t="shared" si="6"/>
        <v>0</v>
      </c>
      <c r="U42" s="44">
        <f>SUMIFS(Phleb_data[[#All],[BLD]],Phleb_data[[#All],[OrgID]],$B42,Phleb_data[[#All],[Quarter]],U$2,Phleb_data[[#All],[Rel_D]],V$2)</f>
        <v>1441</v>
      </c>
      <c r="V42" s="44">
        <f>MAX(0,SUMIFS(Phleb_data[[#All],[BLD]],Phleb_data[[#All],[OrgID]],$B42,Phleb_data[[#All],[Quarter]],O$2,Phleb_data[[#All],[Rel_D]],V$2)-O42)</f>
        <v>27</v>
      </c>
      <c r="W42" s="44">
        <f>SUMIFS(Phleb_data[[#All],[GTT]],Phleb_data[[#All],[OrgID]],$B42,Phleb_data[[#All],[Quarter]],U$2,Phleb_data[[#All],[Rel_D]],V$2)</f>
        <v>0</v>
      </c>
      <c r="X42" s="44">
        <f>MAX(0,SUMIFS(Phleb_data[[#All],[GTT]],Phleb_data[[#All],[OrgID]],$B42,Phleb_data[[#All],[Quarter]],O$2,Phleb_data[[#All],[Rel_D]],V$2)-Q42)</f>
        <v>0</v>
      </c>
      <c r="Y42" s="143">
        <f t="shared" si="7"/>
        <v>4991.2</v>
      </c>
      <c r="Z42" s="143">
        <f t="shared" si="8"/>
        <v>0</v>
      </c>
      <c r="AA42" s="141">
        <f t="shared" si="10"/>
        <v>19618</v>
      </c>
      <c r="AB42" s="187">
        <f t="shared" si="9"/>
        <v>5718</v>
      </c>
    </row>
    <row r="43" spans="1:28" s="3" customFormat="1" x14ac:dyDescent="0.3">
      <c r="A43" s="28" t="s">
        <v>146</v>
      </c>
      <c r="B43" s="28" t="s">
        <v>53</v>
      </c>
      <c r="C43" s="28" t="s">
        <v>54</v>
      </c>
      <c r="D43" s="32">
        <v>1</v>
      </c>
      <c r="E43" s="44">
        <f>SUMIFS(Phleb_data[[#All],[BLD]],Phleb_data[[#All],[OrgID]],$B43,Phleb_data[[#All],[Quarter]],E$2,Phleb_data[[#All],[Rel_D]],F$2)</f>
        <v>1083</v>
      </c>
      <c r="F43" s="166">
        <f>SUMIFS(Phleb_data[[#All],[GTT]],Phleb_data[[#All],[OrgID]],$B43,Phleb_data[[#All],[Quarter]],E$2,Phleb_data[[#All],[Rel_D]],F$2)</f>
        <v>0</v>
      </c>
      <c r="G43" s="182">
        <f t="shared" si="1"/>
        <v>3682.2</v>
      </c>
      <c r="H43" s="141">
        <f t="shared" si="2"/>
        <v>0</v>
      </c>
      <c r="I43" s="44">
        <f>SUMIFS(Phleb_data[[#All],[BLD]],Phleb_data[[#All],[OrgID]],$B43,Phleb_data[[#All],[Quarter]],I$2,Phleb_data[[#All],[Rel_D]],J$2)</f>
        <v>1206</v>
      </c>
      <c r="J43" s="44">
        <f>MAX(0,SUMIFS(Phleb_data[[#All],[BLD]],Phleb_data[[#All],[OrgID]],$B43,Phleb_data[[#All],[Quarter]],E$2,Phleb_data[[#All],[Rel_D]],J$2)-E43)</f>
        <v>0</v>
      </c>
      <c r="K43" s="44">
        <f>SUMIFS(Phleb_data[[#All],[GTT]],Phleb_data[[#All],[OrgID]],$B43,Phleb_data[[#All],[Quarter]],I$2,Phleb_data[[#All],[Rel_D]],J$2)</f>
        <v>0</v>
      </c>
      <c r="L43" s="44">
        <f>MAX(0,SUMIFS(Phleb_data[[#All],[GTT]],Phleb_data[[#All],[OrgID]],$B43,Phleb_data[[#All],[Quarter]],E$2,Phleb_data[[#All],[Rel_D]],J$2)-F43)</f>
        <v>0</v>
      </c>
      <c r="M43" s="143">
        <f t="shared" si="3"/>
        <v>4100.3999999999996</v>
      </c>
      <c r="N43" s="143">
        <f t="shared" si="4"/>
        <v>0</v>
      </c>
      <c r="O43" s="44">
        <f>SUMIFS(Phleb_data[[#All],[BLD]],Phleb_data[[#All],[OrgID]],$B43,Phleb_data[[#All],[Quarter]],O$2,Phleb_data[[#All],[Rel_D]],P$2)</f>
        <v>1224</v>
      </c>
      <c r="P43" s="44">
        <f>MAX(0,SUMIFS(Phleb_data[[#All],[BLD]],Phleb_data[[#All],[OrgID]],$B43,Phleb_data[[#All],[Quarter]],I$2,Phleb_data[[#All],[Rel_D]],P$2)-I43)</f>
        <v>5</v>
      </c>
      <c r="Q43" s="44">
        <f>SUMIFS(Phleb_data[[#All],[GTT]],Phleb_data[[#All],[OrgID]],$B43,Phleb_data[[#All],[Quarter]],O$2,Phleb_data[[#All],[Rel_D]],P$2)</f>
        <v>0</v>
      </c>
      <c r="R43" s="44">
        <f>MAX(0,SUMIFS(Phleb_data[[#All],[GTT]],Phleb_data[[#All],[OrgID]],$B43,Phleb_data[[#All],[Quarter]],I$2,Phleb_data[[#All],[Rel_D]],P$2)-K43)</f>
        <v>0</v>
      </c>
      <c r="S43" s="143">
        <f t="shared" si="5"/>
        <v>4178.5999999999995</v>
      </c>
      <c r="T43" s="143">
        <f t="shared" si="6"/>
        <v>0</v>
      </c>
      <c r="U43" s="44">
        <f>SUMIFS(Phleb_data[[#All],[BLD]],Phleb_data[[#All],[OrgID]],$B43,Phleb_data[[#All],[Quarter]],U$2,Phleb_data[[#All],[Rel_D]],V$2)</f>
        <v>1260</v>
      </c>
      <c r="V43" s="44">
        <f>MAX(0,SUMIFS(Phleb_data[[#All],[BLD]],Phleb_data[[#All],[OrgID]],$B43,Phleb_data[[#All],[Quarter]],O$2,Phleb_data[[#All],[Rel_D]],V$2)-O43)</f>
        <v>0</v>
      </c>
      <c r="W43" s="44">
        <f>SUMIFS(Phleb_data[[#All],[GTT]],Phleb_data[[#All],[OrgID]],$B43,Phleb_data[[#All],[Quarter]],U$2,Phleb_data[[#All],[Rel_D]],V$2)</f>
        <v>0</v>
      </c>
      <c r="X43" s="44">
        <f>MAX(0,SUMIFS(Phleb_data[[#All],[GTT]],Phleb_data[[#All],[OrgID]],$B43,Phleb_data[[#All],[Quarter]],O$2,Phleb_data[[#All],[Rel_D]],V$2)-Q43)</f>
        <v>0</v>
      </c>
      <c r="Y43" s="143">
        <f t="shared" si="7"/>
        <v>4284</v>
      </c>
      <c r="Z43" s="143">
        <f t="shared" si="8"/>
        <v>0</v>
      </c>
      <c r="AA43" s="141">
        <f>$G43+H43+$M43+N43+$S43+T43+$Y43+Z43</f>
        <v>16245.199999999999</v>
      </c>
      <c r="AB43" s="187">
        <f t="shared" si="9"/>
        <v>4773</v>
      </c>
    </row>
    <row r="44" spans="1:28" s="3" customFormat="1" x14ac:dyDescent="0.3">
      <c r="A44" s="132" t="s">
        <v>147</v>
      </c>
      <c r="B44" s="132" t="s">
        <v>55</v>
      </c>
      <c r="C44" s="148" t="s">
        <v>148</v>
      </c>
      <c r="D44" s="149">
        <v>1</v>
      </c>
      <c r="E44" s="131">
        <f>SUMIFS(Phleb_data[[#All],[BLD]],Phleb_data[[#All],[OrgID]],$B44,Phleb_data[[#All],[Quarter]],E$2,Phleb_data[[#All],[Rel_D]],F$2)</f>
        <v>0</v>
      </c>
      <c r="F44" s="178">
        <f>SUMIFS(Phleb_data[[#All],[GTT]],Phleb_data[[#All],[OrgID]],$B44,Phleb_data[[#All],[Quarter]],E$2,Phleb_data[[#All],[Rel_D]],F$2)</f>
        <v>0</v>
      </c>
      <c r="G44" s="190">
        <f>IF(D44=0,"-",E44*$G$4)</f>
        <v>0</v>
      </c>
      <c r="H44" s="145">
        <f t="shared" si="2"/>
        <v>0</v>
      </c>
      <c r="I44" s="131">
        <f>SUMIFS(Phleb_data[[#All],[BLD]],Phleb_data[[#All],[OrgID]],$B44,Phleb_data[[#All],[Quarter]],I$2,Phleb_data[[#All],[Rel_D]],J$2)</f>
        <v>0</v>
      </c>
      <c r="J44" s="131">
        <f>MAX(0,SUMIFS(Phleb_data[[#All],[BLD]],Phleb_data[[#All],[OrgID]],$B44,Phleb_data[[#All],[Quarter]],E$2,Phleb_data[[#All],[Rel_D]],J$2)-E44)</f>
        <v>0</v>
      </c>
      <c r="K44" s="131">
        <f>SUMIFS(Phleb_data[[#All],[GTT]],Phleb_data[[#All],[OrgID]],$B44,Phleb_data[[#All],[Quarter]],I$2,Phleb_data[[#All],[Rel_D]],J$2)</f>
        <v>0</v>
      </c>
      <c r="L44" s="131">
        <f>MAX(0,SUMIFS(Phleb_data[[#All],[GTT]],Phleb_data[[#All],[OrgID]],$B44,Phleb_data[[#All],[Quarter]],E$2,Phleb_data[[#All],[Rel_D]],J$2)-F44)</f>
        <v>0</v>
      </c>
      <c r="M44" s="183">
        <f t="shared" si="3"/>
        <v>0</v>
      </c>
      <c r="N44" s="183">
        <f t="shared" si="4"/>
        <v>0</v>
      </c>
      <c r="O44" s="131">
        <f>SUMIFS(Phleb_data[[#All],[BLD]],Phleb_data[[#All],[OrgID]],$B44,Phleb_data[[#All],[Quarter]],O$2,Phleb_data[[#All],[Rel_D]],P$2)</f>
        <v>6</v>
      </c>
      <c r="P44" s="131">
        <f>MAX(0,SUMIFS(Phleb_data[[#All],[BLD]],Phleb_data[[#All],[OrgID]],$B44,Phleb_data[[#All],[Quarter]],I$2,Phleb_data[[#All],[Rel_D]],P$2)-I44)</f>
        <v>0</v>
      </c>
      <c r="Q44" s="131">
        <f>SUMIFS(Phleb_data[[#All],[GTT]],Phleb_data[[#All],[OrgID]],$B44,Phleb_data[[#All],[Quarter]],O$2,Phleb_data[[#All],[Rel_D]],P$2)</f>
        <v>0</v>
      </c>
      <c r="R44" s="131">
        <f>MAX(0,SUMIFS(Phleb_data[[#All],[GTT]],Phleb_data[[#All],[OrgID]],$B44,Phleb_data[[#All],[Quarter]],I$2,Phleb_data[[#All],[Rel_D]],P$2)-K44)</f>
        <v>0</v>
      </c>
      <c r="S44" s="183">
        <f t="shared" si="5"/>
        <v>20.399999999999999</v>
      </c>
      <c r="T44" s="183">
        <f t="shared" si="6"/>
        <v>0</v>
      </c>
      <c r="U44" s="131">
        <f>SUMIFS(Phleb_data[[#All],[BLD]],Phleb_data[[#All],[OrgID]],$B44,Phleb_data[[#All],[Quarter]],U$2,Phleb_data[[#All],[Rel_D]],V$2)</f>
        <v>1</v>
      </c>
      <c r="V44" s="131">
        <f>MAX(0,SUMIFS(Phleb_data[[#All],[BLD]],Phleb_data[[#All],[OrgID]],$B44,Phleb_data[[#All],[Quarter]],O$2,Phleb_data[[#All],[Rel_D]],V$2)-O44)</f>
        <v>0</v>
      </c>
      <c r="W44" s="131">
        <f>SUMIFS(Phleb_data[[#All],[GTT]],Phleb_data[[#All],[OrgID]],$B44,Phleb_data[[#All],[Quarter]],U$2,Phleb_data[[#All],[Rel_D]],V$2)</f>
        <v>0</v>
      </c>
      <c r="X44" s="131">
        <f>MAX(0,SUMIFS(Phleb_data[[#All],[GTT]],Phleb_data[[#All],[OrgID]],$B44,Phleb_data[[#All],[Quarter]],O$2,Phleb_data[[#All],[Rel_D]],V$2)-Q44)</f>
        <v>0</v>
      </c>
      <c r="Y44" s="183">
        <f t="shared" si="7"/>
        <v>3.4</v>
      </c>
      <c r="Z44" s="183">
        <f t="shared" si="8"/>
        <v>0</v>
      </c>
      <c r="AA44" s="186">
        <f t="shared" si="10"/>
        <v>23.799999999999997</v>
      </c>
      <c r="AB44" s="188">
        <f t="shared" si="9"/>
        <v>7</v>
      </c>
    </row>
    <row r="45" spans="1:28" s="3" customFormat="1" x14ac:dyDescent="0.3">
      <c r="A45" s="132" t="s">
        <v>149</v>
      </c>
      <c r="B45" s="132" t="s">
        <v>57</v>
      </c>
      <c r="C45" s="148" t="s">
        <v>148</v>
      </c>
      <c r="D45" s="149">
        <v>1</v>
      </c>
      <c r="E45" s="131">
        <f>SUMIFS(Phleb_data[[#All],[BLD]],Phleb_data[[#All],[OrgID]],$B45,Phleb_data[[#All],[Quarter]],E$2,Phleb_data[[#All],[Rel_D]],F$2)</f>
        <v>0</v>
      </c>
      <c r="F45" s="178">
        <f>SUMIFS(Phleb_data[[#All],[GTT]],Phleb_data[[#All],[OrgID]],$B45,Phleb_data[[#All],[Quarter]],E$2,Phleb_data[[#All],[Rel_D]],F$2)</f>
        <v>0</v>
      </c>
      <c r="G45" s="190">
        <f t="shared" si="1"/>
        <v>0</v>
      </c>
      <c r="H45" s="145">
        <f t="shared" si="2"/>
        <v>0</v>
      </c>
      <c r="I45" s="131">
        <f>SUMIFS(Phleb_data[[#All],[BLD]],Phleb_data[[#All],[OrgID]],$B45,Phleb_data[[#All],[Quarter]],I$2,Phleb_data[[#All],[Rel_D]],J$2)</f>
        <v>1</v>
      </c>
      <c r="J45" s="131">
        <f>MAX(0,SUMIFS(Phleb_data[[#All],[BLD]],Phleb_data[[#All],[OrgID]],$B45,Phleb_data[[#All],[Quarter]],E$2,Phleb_data[[#All],[Rel_D]],J$2)-E45)</f>
        <v>0</v>
      </c>
      <c r="K45" s="131">
        <f>SUMIFS(Phleb_data[[#All],[GTT]],Phleb_data[[#All],[OrgID]],$B45,Phleb_data[[#All],[Quarter]],I$2,Phleb_data[[#All],[Rel_D]],J$2)</f>
        <v>0</v>
      </c>
      <c r="L45" s="131">
        <f>MAX(0,SUMIFS(Phleb_data[[#All],[GTT]],Phleb_data[[#All],[OrgID]],$B45,Phleb_data[[#All],[Quarter]],E$2,Phleb_data[[#All],[Rel_D]],J$2)-F45)</f>
        <v>0</v>
      </c>
      <c r="M45" s="183">
        <f t="shared" si="3"/>
        <v>3.4</v>
      </c>
      <c r="N45" s="183">
        <f t="shared" si="4"/>
        <v>0</v>
      </c>
      <c r="O45" s="131">
        <f>SUMIFS(Phleb_data[[#All],[BLD]],Phleb_data[[#All],[OrgID]],$B45,Phleb_data[[#All],[Quarter]],O$2,Phleb_data[[#All],[Rel_D]],P$2)</f>
        <v>3</v>
      </c>
      <c r="P45" s="131">
        <f>MAX(0,SUMIFS(Phleb_data[[#All],[BLD]],Phleb_data[[#All],[OrgID]],$B45,Phleb_data[[#All],[Quarter]],I$2,Phleb_data[[#All],[Rel_D]],P$2)-I45)</f>
        <v>0</v>
      </c>
      <c r="Q45" s="131">
        <f>SUMIFS(Phleb_data[[#All],[GTT]],Phleb_data[[#All],[OrgID]],$B45,Phleb_data[[#All],[Quarter]],O$2,Phleb_data[[#All],[Rel_D]],P$2)</f>
        <v>0</v>
      </c>
      <c r="R45" s="131">
        <f>MAX(0,SUMIFS(Phleb_data[[#All],[GTT]],Phleb_data[[#All],[OrgID]],$B45,Phleb_data[[#All],[Quarter]],I$2,Phleb_data[[#All],[Rel_D]],P$2)-K45)</f>
        <v>0</v>
      </c>
      <c r="S45" s="183">
        <f t="shared" si="5"/>
        <v>10.199999999999999</v>
      </c>
      <c r="T45" s="183">
        <f t="shared" si="6"/>
        <v>0</v>
      </c>
      <c r="U45" s="131">
        <f>SUMIFS(Phleb_data[[#All],[BLD]],Phleb_data[[#All],[OrgID]],$B45,Phleb_data[[#All],[Quarter]],U$2,Phleb_data[[#All],[Rel_D]],V$2)</f>
        <v>0</v>
      </c>
      <c r="V45" s="131">
        <f>MAX(0,SUMIFS(Phleb_data[[#All],[BLD]],Phleb_data[[#All],[OrgID]],$B45,Phleb_data[[#All],[Quarter]],O$2,Phleb_data[[#All],[Rel_D]],V$2)-O45)</f>
        <v>0</v>
      </c>
      <c r="W45" s="131">
        <f>SUMIFS(Phleb_data[[#All],[GTT]],Phleb_data[[#All],[OrgID]],$B45,Phleb_data[[#All],[Quarter]],U$2,Phleb_data[[#All],[Rel_D]],V$2)</f>
        <v>0</v>
      </c>
      <c r="X45" s="131">
        <f>MAX(0,SUMIFS(Phleb_data[[#All],[GTT]],Phleb_data[[#All],[OrgID]],$B45,Phleb_data[[#All],[Quarter]],O$2,Phleb_data[[#All],[Rel_D]],V$2)-Q45)</f>
        <v>0</v>
      </c>
      <c r="Y45" s="183">
        <f t="shared" si="7"/>
        <v>0</v>
      </c>
      <c r="Z45" s="183">
        <f t="shared" si="8"/>
        <v>0</v>
      </c>
      <c r="AA45" s="186">
        <f t="shared" si="10"/>
        <v>13.6</v>
      </c>
      <c r="AB45" s="188">
        <f t="shared" si="9"/>
        <v>4</v>
      </c>
    </row>
    <row r="46" spans="1:28" s="3" customFormat="1" x14ac:dyDescent="0.3">
      <c r="A46" s="132" t="s">
        <v>150</v>
      </c>
      <c r="B46" s="132" t="s">
        <v>58</v>
      </c>
      <c r="C46" s="148" t="s">
        <v>148</v>
      </c>
      <c r="D46" s="149">
        <v>1</v>
      </c>
      <c r="E46" s="131">
        <f>SUMIFS(Phleb_data[[#All],[BLD]],Phleb_data[[#All],[OrgID]],$B46,Phleb_data[[#All],[Quarter]],E$2,Phleb_data[[#All],[Rel_D]],F$2)</f>
        <v>0</v>
      </c>
      <c r="F46" s="178">
        <f>SUMIFS(Phleb_data[[#All],[GTT]],Phleb_data[[#All],[OrgID]],$B46,Phleb_data[[#All],[Quarter]],E$2,Phleb_data[[#All],[Rel_D]],F$2)</f>
        <v>0</v>
      </c>
      <c r="G46" s="190">
        <f t="shared" si="1"/>
        <v>0</v>
      </c>
      <c r="H46" s="145">
        <f t="shared" si="2"/>
        <v>0</v>
      </c>
      <c r="I46" s="131">
        <f>SUMIFS(Phleb_data[[#All],[BLD]],Phleb_data[[#All],[OrgID]],$B46,Phleb_data[[#All],[Quarter]],I$2,Phleb_data[[#All],[Rel_D]],J$2)</f>
        <v>0</v>
      </c>
      <c r="J46" s="131">
        <f>MAX(0,SUMIFS(Phleb_data[[#All],[BLD]],Phleb_data[[#All],[OrgID]],$B46,Phleb_data[[#All],[Quarter]],E$2,Phleb_data[[#All],[Rel_D]],J$2)-E46)</f>
        <v>0</v>
      </c>
      <c r="K46" s="131">
        <f>SUMIFS(Phleb_data[[#All],[GTT]],Phleb_data[[#All],[OrgID]],$B46,Phleb_data[[#All],[Quarter]],I$2,Phleb_data[[#All],[Rel_D]],J$2)</f>
        <v>0</v>
      </c>
      <c r="L46" s="131">
        <f>MAX(0,SUMIFS(Phleb_data[[#All],[GTT]],Phleb_data[[#All],[OrgID]],$B46,Phleb_data[[#All],[Quarter]],E$2,Phleb_data[[#All],[Rel_D]],J$2)-F46)</f>
        <v>0</v>
      </c>
      <c r="M46" s="183">
        <f t="shared" si="3"/>
        <v>0</v>
      </c>
      <c r="N46" s="183">
        <f t="shared" si="4"/>
        <v>0</v>
      </c>
      <c r="O46" s="131">
        <f>SUMIFS(Phleb_data[[#All],[BLD]],Phleb_data[[#All],[OrgID]],$B46,Phleb_data[[#All],[Quarter]],O$2,Phleb_data[[#All],[Rel_D]],P$2)</f>
        <v>0</v>
      </c>
      <c r="P46" s="131">
        <f>MAX(0,SUMIFS(Phleb_data[[#All],[BLD]],Phleb_data[[#All],[OrgID]],$B46,Phleb_data[[#All],[Quarter]],I$2,Phleb_data[[#All],[Rel_D]],P$2)-I46)</f>
        <v>0</v>
      </c>
      <c r="Q46" s="131">
        <f>SUMIFS(Phleb_data[[#All],[GTT]],Phleb_data[[#All],[OrgID]],$B46,Phleb_data[[#All],[Quarter]],O$2,Phleb_data[[#All],[Rel_D]],P$2)</f>
        <v>0</v>
      </c>
      <c r="R46" s="131">
        <f>MAX(0,SUMIFS(Phleb_data[[#All],[GTT]],Phleb_data[[#All],[OrgID]],$B46,Phleb_data[[#All],[Quarter]],I$2,Phleb_data[[#All],[Rel_D]],P$2)-K46)</f>
        <v>0</v>
      </c>
      <c r="S46" s="183">
        <f t="shared" si="5"/>
        <v>0</v>
      </c>
      <c r="T46" s="183">
        <f t="shared" si="6"/>
        <v>0</v>
      </c>
      <c r="U46" s="131">
        <f>SUMIFS(Phleb_data[[#All],[BLD]],Phleb_data[[#All],[OrgID]],$B46,Phleb_data[[#All],[Quarter]],U$2,Phleb_data[[#All],[Rel_D]],V$2)</f>
        <v>0</v>
      </c>
      <c r="V46" s="131">
        <f>MAX(0,SUMIFS(Phleb_data[[#All],[BLD]],Phleb_data[[#All],[OrgID]],$B46,Phleb_data[[#All],[Quarter]],O$2,Phleb_data[[#All],[Rel_D]],V$2)-O46)</f>
        <v>0</v>
      </c>
      <c r="W46" s="131">
        <f>SUMIFS(Phleb_data[[#All],[GTT]],Phleb_data[[#All],[OrgID]],$B46,Phleb_data[[#All],[Quarter]],U$2,Phleb_data[[#All],[Rel_D]],V$2)</f>
        <v>0</v>
      </c>
      <c r="X46" s="131">
        <f>MAX(0,SUMIFS(Phleb_data[[#All],[GTT]],Phleb_data[[#All],[OrgID]],$B46,Phleb_data[[#All],[Quarter]],O$2,Phleb_data[[#All],[Rel_D]],V$2)-Q46)</f>
        <v>0</v>
      </c>
      <c r="Y46" s="183">
        <f t="shared" si="7"/>
        <v>0</v>
      </c>
      <c r="Z46" s="183">
        <f t="shared" si="8"/>
        <v>0</v>
      </c>
      <c r="AA46" s="186">
        <f t="shared" si="10"/>
        <v>0</v>
      </c>
      <c r="AB46" s="188">
        <f t="shared" si="9"/>
        <v>0</v>
      </c>
    </row>
    <row r="47" spans="1:28" s="3" customFormat="1" x14ac:dyDescent="0.3">
      <c r="A47" s="28" t="s">
        <v>151</v>
      </c>
      <c r="B47" s="28" t="s">
        <v>152</v>
      </c>
      <c r="C47" s="28" t="s">
        <v>148</v>
      </c>
      <c r="D47" s="30">
        <v>1</v>
      </c>
      <c r="E47" s="131">
        <f>SUMIFS(Phleb_data[[#All],[BLD]],Phleb_data[[#All],[OrgID]],$B47,Phleb_data[[#All],[Quarter]],E$2,Phleb_data[[#All],[Rel_D]],F$2)</f>
        <v>0</v>
      </c>
      <c r="F47" s="178">
        <f>SUMIFS(Phleb_data[[#All],[GTT]],Phleb_data[[#All],[OrgID]],$B47,Phleb_data[[#All],[Quarter]],E$2,Phleb_data[[#All],[Rel_D]],F$2)</f>
        <v>0</v>
      </c>
      <c r="G47" s="190">
        <f t="shared" si="1"/>
        <v>0</v>
      </c>
      <c r="H47" s="145">
        <f t="shared" si="2"/>
        <v>0</v>
      </c>
      <c r="I47" s="131">
        <f>SUMIFS(Phleb_data[[#All],[BLD]],Phleb_data[[#All],[OrgID]],$B47,Phleb_data[[#All],[Quarter]],I$2,Phleb_data[[#All],[Rel_D]],J$2)</f>
        <v>0</v>
      </c>
      <c r="J47" s="131">
        <f>MAX(0,SUMIFS(Phleb_data[[#All],[BLD]],Phleb_data[[#All],[OrgID]],$B47,Phleb_data[[#All],[Quarter]],E$2,Phleb_data[[#All],[Rel_D]],J$2)-E47)</f>
        <v>0</v>
      </c>
      <c r="K47" s="131">
        <f>SUMIFS(Phleb_data[[#All],[GTT]],Phleb_data[[#All],[OrgID]],$B47,Phleb_data[[#All],[Quarter]],I$2,Phleb_data[[#All],[Rel_D]],J$2)</f>
        <v>0</v>
      </c>
      <c r="L47" s="131">
        <f>MAX(0,SUMIFS(Phleb_data[[#All],[GTT]],Phleb_data[[#All],[OrgID]],$B47,Phleb_data[[#All],[Quarter]],E$2,Phleb_data[[#All],[Rel_D]],J$2)-F47)</f>
        <v>0</v>
      </c>
      <c r="M47" s="183">
        <f t="shared" si="3"/>
        <v>0</v>
      </c>
      <c r="N47" s="183">
        <f t="shared" si="4"/>
        <v>0</v>
      </c>
      <c r="O47" s="131">
        <f>SUMIFS(Phleb_data[[#All],[BLD]],Phleb_data[[#All],[OrgID]],$B47,Phleb_data[[#All],[Quarter]],O$2,Phleb_data[[#All],[Rel_D]],P$2)</f>
        <v>0</v>
      </c>
      <c r="P47" s="131">
        <f>MAX(0,SUMIFS(Phleb_data[[#All],[BLD]],Phleb_data[[#All],[OrgID]],$B47,Phleb_data[[#All],[Quarter]],I$2,Phleb_data[[#All],[Rel_D]],P$2)-I47)</f>
        <v>0</v>
      </c>
      <c r="Q47" s="131">
        <f>SUMIFS(Phleb_data[[#All],[GTT]],Phleb_data[[#All],[OrgID]],$B47,Phleb_data[[#All],[Quarter]],O$2,Phleb_data[[#All],[Rel_D]],P$2)</f>
        <v>0</v>
      </c>
      <c r="R47" s="131">
        <f>MAX(0,SUMIFS(Phleb_data[[#All],[GTT]],Phleb_data[[#All],[OrgID]],$B47,Phleb_data[[#All],[Quarter]],I$2,Phleb_data[[#All],[Rel_D]],P$2)-K47)</f>
        <v>0</v>
      </c>
      <c r="S47" s="183">
        <f t="shared" si="5"/>
        <v>0</v>
      </c>
      <c r="T47" s="183">
        <f t="shared" si="6"/>
        <v>0</v>
      </c>
      <c r="U47" s="131">
        <f>SUMIFS(Phleb_data[[#All],[BLD]],Phleb_data[[#All],[OrgID]],$B47,Phleb_data[[#All],[Quarter]],U$2,Phleb_data[[#All],[Rel_D]],V$2)</f>
        <v>0</v>
      </c>
      <c r="V47" s="131">
        <f>MAX(0,SUMIFS(Phleb_data[[#All],[BLD]],Phleb_data[[#All],[OrgID]],$B47,Phleb_data[[#All],[Quarter]],O$2,Phleb_data[[#All],[Rel_D]],V$2)-O47)</f>
        <v>0</v>
      </c>
      <c r="W47" s="131">
        <f>SUMIFS(Phleb_data[[#All],[GTT]],Phleb_data[[#All],[OrgID]],$B47,Phleb_data[[#All],[Quarter]],U$2,Phleb_data[[#All],[Rel_D]],V$2)</f>
        <v>0</v>
      </c>
      <c r="X47" s="131">
        <f>MAX(0,SUMIFS(Phleb_data[[#All],[GTT]],Phleb_data[[#All],[OrgID]],$B47,Phleb_data[[#All],[Quarter]],O$2,Phleb_data[[#All],[Rel_D]],V$2)-Q47)</f>
        <v>0</v>
      </c>
      <c r="Y47" s="183">
        <f t="shared" si="7"/>
        <v>0</v>
      </c>
      <c r="Z47" s="183">
        <f t="shared" si="8"/>
        <v>0</v>
      </c>
      <c r="AA47" s="186">
        <f t="shared" si="10"/>
        <v>0</v>
      </c>
      <c r="AB47" s="188">
        <f t="shared" si="9"/>
        <v>0</v>
      </c>
    </row>
    <row r="48" spans="1:28" s="3" customFormat="1" x14ac:dyDescent="0.3">
      <c r="A48" s="28" t="s">
        <v>228</v>
      </c>
      <c r="B48" s="28" t="s">
        <v>229</v>
      </c>
      <c r="C48" s="29" t="s">
        <v>148</v>
      </c>
      <c r="D48" s="30">
        <v>1</v>
      </c>
      <c r="E48" s="131">
        <f>SUMIFS(Phleb_data[[#All],[BLD]],Phleb_data[[#All],[OrgID]],$B48,Phleb_data[[#All],[Quarter]],E$2,Phleb_data[[#All],[Rel_D]],F$2)</f>
        <v>0</v>
      </c>
      <c r="F48" s="178">
        <f>SUMIFS(Phleb_data[[#All],[GTT]],Phleb_data[[#All],[OrgID]],$B48,Phleb_data[[#All],[Quarter]],E$2,Phleb_data[[#All],[Rel_D]],F$2)</f>
        <v>0</v>
      </c>
      <c r="G48" s="190">
        <f t="shared" ref="G48" si="11">IF(D48=0,"-",E48*$G$4)</f>
        <v>0</v>
      </c>
      <c r="H48" s="145">
        <f t="shared" ref="H48" si="12">IF(D48=0,"-",F48*$H$4)</f>
        <v>0</v>
      </c>
      <c r="I48" s="131">
        <f>SUMIFS(Phleb_data[[#All],[BLD]],Phleb_data[[#All],[OrgID]],$B48,Phleb_data[[#All],[Quarter]],I$2,Phleb_data[[#All],[Rel_D]],J$2)</f>
        <v>0</v>
      </c>
      <c r="J48" s="131">
        <f>MAX(0,SUMIFS(Phleb_data[[#All],[BLD]],Phleb_data[[#All],[OrgID]],$B48,Phleb_data[[#All],[Quarter]],E$2,Phleb_data[[#All],[Rel_D]],J$2)-E48)</f>
        <v>0</v>
      </c>
      <c r="K48" s="131">
        <f>SUMIFS(Phleb_data[[#All],[GTT]],Phleb_data[[#All],[OrgID]],$B48,Phleb_data[[#All],[Quarter]],I$2,Phleb_data[[#All],[Rel_D]],J$2)</f>
        <v>0</v>
      </c>
      <c r="L48" s="131">
        <f>MAX(0,SUMIFS(Phleb_data[[#All],[GTT]],Phleb_data[[#All],[OrgID]],$B48,Phleb_data[[#All],[Quarter]],E$2,Phleb_data[[#All],[Rel_D]],J$2)-F48)</f>
        <v>0</v>
      </c>
      <c r="M48" s="183">
        <f t="shared" si="3"/>
        <v>0</v>
      </c>
      <c r="N48" s="183">
        <f t="shared" si="4"/>
        <v>0</v>
      </c>
      <c r="O48" s="131">
        <f>SUMIFS(Phleb_data[[#All],[BLD]],Phleb_data[[#All],[OrgID]],$B48,Phleb_data[[#All],[Quarter]],O$2,Phleb_data[[#All],[Rel_D]],P$2)</f>
        <v>0</v>
      </c>
      <c r="P48" s="131">
        <f>MAX(0,SUMIFS(Phleb_data[[#All],[BLD]],Phleb_data[[#All],[OrgID]],$B48,Phleb_data[[#All],[Quarter]],I$2,Phleb_data[[#All],[Rel_D]],P$2)-I48)</f>
        <v>0</v>
      </c>
      <c r="Q48" s="131">
        <f>SUMIFS(Phleb_data[[#All],[GTT]],Phleb_data[[#All],[OrgID]],$B48,Phleb_data[[#All],[Quarter]],O$2,Phleb_data[[#All],[Rel_D]],P$2)</f>
        <v>0</v>
      </c>
      <c r="R48" s="131">
        <f>MAX(0,SUMIFS(Phleb_data[[#All],[GTT]],Phleb_data[[#All],[OrgID]],$B48,Phleb_data[[#All],[Quarter]],I$2,Phleb_data[[#All],[Rel_D]],P$2)-K48)</f>
        <v>0</v>
      </c>
      <c r="S48" s="183">
        <f t="shared" si="5"/>
        <v>0</v>
      </c>
      <c r="T48" s="183">
        <f t="shared" si="6"/>
        <v>0</v>
      </c>
      <c r="U48" s="131">
        <f>SUMIFS(Phleb_data[[#All],[BLD]],Phleb_data[[#All],[OrgID]],$B48,Phleb_data[[#All],[Quarter]],U$2,Phleb_data[[#All],[Rel_D]],V$2)</f>
        <v>0</v>
      </c>
      <c r="V48" s="131">
        <f>MAX(0,SUMIFS(Phleb_data[[#All],[BLD]],Phleb_data[[#All],[OrgID]],$B48,Phleb_data[[#All],[Quarter]],O$2,Phleb_data[[#All],[Rel_D]],V$2)-O48)</f>
        <v>0</v>
      </c>
      <c r="W48" s="131">
        <f>SUMIFS(Phleb_data[[#All],[GTT]],Phleb_data[[#All],[OrgID]],$B48,Phleb_data[[#All],[Quarter]],U$2,Phleb_data[[#All],[Rel_D]],V$2)</f>
        <v>0</v>
      </c>
      <c r="X48" s="131">
        <f>MAX(0,SUMIFS(Phleb_data[[#All],[GTT]],Phleb_data[[#All],[OrgID]],$B48,Phleb_data[[#All],[Quarter]],O$2,Phleb_data[[#All],[Rel_D]],V$2)-Q48)</f>
        <v>0</v>
      </c>
      <c r="Y48" s="183">
        <f t="shared" si="7"/>
        <v>0</v>
      </c>
      <c r="Z48" s="183">
        <f t="shared" si="8"/>
        <v>0</v>
      </c>
      <c r="AA48" s="186">
        <f t="shared" ref="AA48" si="13">$G48+H48+$M48+N48+$S48+T48+$Y48+Z48</f>
        <v>0</v>
      </c>
      <c r="AB48" s="188">
        <f t="shared" ref="AB48" si="14">$E48+F48+$I48+K48+$O48+Q48+$U48+W48</f>
        <v>0</v>
      </c>
    </row>
    <row r="49" spans="1:28" s="3" customFormat="1" x14ac:dyDescent="0.3">
      <c r="A49" s="132" t="s">
        <v>153</v>
      </c>
      <c r="B49" s="132" t="s">
        <v>59</v>
      </c>
      <c r="C49" s="148" t="s">
        <v>148</v>
      </c>
      <c r="D49" s="149">
        <v>1</v>
      </c>
      <c r="E49" s="131">
        <f>SUMIFS(Phleb_data[[#All],[BLD]],Phleb_data[[#All],[OrgID]],$B49,Phleb_data[[#All],[Quarter]],E$2,Phleb_data[[#All],[Rel_D]],F$2)</f>
        <v>23</v>
      </c>
      <c r="F49" s="179">
        <f>SUMIFS(Phleb_data[[#All],[GTT]],Phleb_data[[#All],[OrgID]],$B49,Phleb_data[[#All],[Quarter]],E$2,Phleb_data[[#All],[Rel_D]],F$2)</f>
        <v>0</v>
      </c>
      <c r="G49" s="190">
        <f t="shared" si="1"/>
        <v>78.2</v>
      </c>
      <c r="H49" s="145">
        <f t="shared" si="2"/>
        <v>0</v>
      </c>
      <c r="I49" s="131">
        <f>SUMIFS(Phleb_data[[#All],[BLD]],Phleb_data[[#All],[OrgID]],$B49,Phleb_data[[#All],[Quarter]],I$2,Phleb_data[[#All],[Rel_D]],J$2)</f>
        <v>0</v>
      </c>
      <c r="J49" s="131">
        <f>MAX(0,SUMIFS(Phleb_data[[#All],[BLD]],Phleb_data[[#All],[OrgID]],$B49,Phleb_data[[#All],[Quarter]],E$2,Phleb_data[[#All],[Rel_D]],J$2)-E49)</f>
        <v>0</v>
      </c>
      <c r="K49" s="131">
        <f>SUMIFS(Phleb_data[[#All],[GTT]],Phleb_data[[#All],[OrgID]],$B49,Phleb_data[[#All],[Quarter]],I$2,Phleb_data[[#All],[Rel_D]],J$2)</f>
        <v>1</v>
      </c>
      <c r="L49" s="131">
        <f>MAX(0,SUMIFS(Phleb_data[[#All],[GTT]],Phleb_data[[#All],[OrgID]],$B49,Phleb_data[[#All],[Quarter]],E$2,Phleb_data[[#All],[Rel_D]],J$2)-F49)</f>
        <v>0</v>
      </c>
      <c r="M49" s="183">
        <f t="shared" si="3"/>
        <v>0</v>
      </c>
      <c r="N49" s="183">
        <f t="shared" si="4"/>
        <v>6.8</v>
      </c>
      <c r="O49" s="131">
        <f>SUMIFS(Phleb_data[[#All],[BLD]],Phleb_data[[#All],[OrgID]],$B49,Phleb_data[[#All],[Quarter]],O$2,Phleb_data[[#All],[Rel_D]],P$2)</f>
        <v>8</v>
      </c>
      <c r="P49" s="131">
        <f>MAX(0,SUMIFS(Phleb_data[[#All],[BLD]],Phleb_data[[#All],[OrgID]],$B49,Phleb_data[[#All],[Quarter]],I$2,Phleb_data[[#All],[Rel_D]],P$2)-I49)</f>
        <v>0</v>
      </c>
      <c r="Q49" s="131">
        <f>SUMIFS(Phleb_data[[#All],[GTT]],Phleb_data[[#All],[OrgID]],$B49,Phleb_data[[#All],[Quarter]],O$2,Phleb_data[[#All],[Rel_D]],P$2)</f>
        <v>0</v>
      </c>
      <c r="R49" s="131">
        <f>MAX(0,SUMIFS(Phleb_data[[#All],[GTT]],Phleb_data[[#All],[OrgID]],$B49,Phleb_data[[#All],[Quarter]],I$2,Phleb_data[[#All],[Rel_D]],P$2)-K49)</f>
        <v>0</v>
      </c>
      <c r="S49" s="183">
        <f t="shared" si="5"/>
        <v>27.2</v>
      </c>
      <c r="T49" s="183">
        <f t="shared" si="6"/>
        <v>0</v>
      </c>
      <c r="U49" s="131">
        <f>SUMIFS(Phleb_data[[#All],[BLD]],Phleb_data[[#All],[OrgID]],$B49,Phleb_data[[#All],[Quarter]],U$2,Phleb_data[[#All],[Rel_D]],V$2)</f>
        <v>2</v>
      </c>
      <c r="V49" s="131">
        <f>MAX(0,SUMIFS(Phleb_data[[#All],[BLD]],Phleb_data[[#All],[OrgID]],$B49,Phleb_data[[#All],[Quarter]],O$2,Phleb_data[[#All],[Rel_D]],V$2)-O49)</f>
        <v>0</v>
      </c>
      <c r="W49" s="131">
        <f>SUMIFS(Phleb_data[[#All],[GTT]],Phleb_data[[#All],[OrgID]],$B49,Phleb_data[[#All],[Quarter]],U$2,Phleb_data[[#All],[Rel_D]],V$2)</f>
        <v>0</v>
      </c>
      <c r="X49" s="131">
        <f>MAX(0,SUMIFS(Phleb_data[[#All],[GTT]],Phleb_data[[#All],[OrgID]],$B49,Phleb_data[[#All],[Quarter]],O$2,Phleb_data[[#All],[Rel_D]],V$2)-Q49)</f>
        <v>0</v>
      </c>
      <c r="Y49" s="183">
        <f t="shared" si="7"/>
        <v>6.8</v>
      </c>
      <c r="Z49" s="183">
        <f t="shared" si="8"/>
        <v>0</v>
      </c>
      <c r="AA49" s="186">
        <f t="shared" si="10"/>
        <v>119</v>
      </c>
      <c r="AB49" s="188">
        <f t="shared" si="9"/>
        <v>34</v>
      </c>
    </row>
    <row r="50" spans="1:28" s="4" customFormat="1" x14ac:dyDescent="0.3">
      <c r="A50" s="10" t="s">
        <v>181</v>
      </c>
      <c r="B50" s="10" t="s">
        <v>163</v>
      </c>
      <c r="C50" s="10"/>
      <c r="D50" s="23"/>
      <c r="E50" s="134">
        <f>SUM(E5:E49)</f>
        <v>26593</v>
      </c>
      <c r="F50" s="134">
        <f t="shared" ref="F50" si="15">SUM(F5:F49)</f>
        <v>1</v>
      </c>
      <c r="G50" s="144">
        <f>SUM(G5:G49)</f>
        <v>90416.199999999983</v>
      </c>
      <c r="H50" s="144">
        <f>SUM(H5:H49)</f>
        <v>6.8</v>
      </c>
      <c r="I50" s="134">
        <f>SUM(I5:I49)</f>
        <v>29224</v>
      </c>
      <c r="J50" s="134">
        <f>SUM(J5:J49)</f>
        <v>327</v>
      </c>
      <c r="K50" s="134">
        <f>SUM(K5:K49)</f>
        <v>1</v>
      </c>
      <c r="L50" s="134">
        <f>SUM(L5:L49)</f>
        <v>0</v>
      </c>
      <c r="M50" s="144">
        <f>SUM(M5:M49)</f>
        <v>100473.4</v>
      </c>
      <c r="N50" s="144">
        <f>SUM(N5:N49)</f>
        <v>6.8</v>
      </c>
      <c r="O50" s="134">
        <f>SUM(O5:O49)</f>
        <v>27014</v>
      </c>
      <c r="P50" s="134">
        <f>SUM(P5:P49)</f>
        <v>179</v>
      </c>
      <c r="Q50" s="134">
        <f>SUM(Q5:Q49)</f>
        <v>0</v>
      </c>
      <c r="R50" s="134">
        <f>SUM(R5:R49)</f>
        <v>0</v>
      </c>
      <c r="S50" s="144">
        <f>SUM(S5:S49)</f>
        <v>92456.200000000012</v>
      </c>
      <c r="T50" s="144">
        <f>SUM(T5:T49)</f>
        <v>0</v>
      </c>
      <c r="U50" s="134">
        <f>SUM(U5:U49)</f>
        <v>30826</v>
      </c>
      <c r="V50" s="134">
        <f>SUM(V5:V49)</f>
        <v>281</v>
      </c>
      <c r="W50" s="134">
        <f>SUM(W5:W49)</f>
        <v>1</v>
      </c>
      <c r="X50" s="134">
        <f>SUM(X5:X49)</f>
        <v>0</v>
      </c>
      <c r="Y50" s="144">
        <f>SUM(Y5:Y49)</f>
        <v>105763.80000000003</v>
      </c>
      <c r="Z50" s="173">
        <f>SUM(Z5:Z49)</f>
        <v>6.8</v>
      </c>
      <c r="AA50" s="144">
        <f>SUM(AA5:AA49)</f>
        <v>389129.99999999988</v>
      </c>
      <c r="AB50" s="134">
        <f>SUM(AB5:AB49)</f>
        <v>113660</v>
      </c>
    </row>
    <row r="51" spans="1:28" x14ac:dyDescent="0.3">
      <c r="A51" s="14"/>
      <c r="B51" s="14"/>
      <c r="C51" s="125" t="s">
        <v>182</v>
      </c>
      <c r="D51" s="14">
        <v>0</v>
      </c>
    </row>
    <row r="52" spans="1:28" x14ac:dyDescent="0.3">
      <c r="A52" s="14"/>
      <c r="B52" s="14"/>
      <c r="C52" s="14"/>
      <c r="D52" s="14"/>
    </row>
    <row r="55" spans="1:28" ht="14.4" x14ac:dyDescent="0.3">
      <c r="E55" s="146"/>
      <c r="F55" s="146"/>
    </row>
    <row r="56" spans="1:28" ht="14.4" x14ac:dyDescent="0.3">
      <c r="E56" s="165"/>
      <c r="F56" s="165"/>
      <c r="H56" s="168"/>
      <c r="I56" s="139"/>
    </row>
    <row r="57" spans="1:28" x14ac:dyDescent="0.3">
      <c r="I57" s="140"/>
    </row>
    <row r="58" spans="1:28" x14ac:dyDescent="0.3">
      <c r="E58" s="5"/>
      <c r="F58" s="150"/>
    </row>
    <row r="59" spans="1:28" x14ac:dyDescent="0.3">
      <c r="E59" s="5"/>
      <c r="F59" s="150"/>
    </row>
    <row r="60" spans="1:28" x14ac:dyDescent="0.3">
      <c r="E60" s="5"/>
      <c r="F60" s="150"/>
    </row>
    <row r="61" spans="1:28" x14ac:dyDescent="0.3">
      <c r="E61" s="5"/>
      <c r="F61" s="151"/>
    </row>
  </sheetData>
  <conditionalFormatting sqref="B39:B46 A5:D37 A40:D46 A49:D49 P5:P43 R5:R43 V5:V43 X5:X43">
    <cfRule type="expression" dxfId="142" priority="898">
      <formula>$D5=0</formula>
    </cfRule>
  </conditionalFormatting>
  <conditionalFormatting sqref="A39:D39">
    <cfRule type="expression" dxfId="141" priority="858">
      <formula>$D39=0</formula>
    </cfRule>
  </conditionalFormatting>
  <conditionalFormatting sqref="E50">
    <cfRule type="expression" dxfId="140" priority="837">
      <formula>E$50&lt;0</formula>
    </cfRule>
  </conditionalFormatting>
  <conditionalFormatting sqref="H50">
    <cfRule type="expression" dxfId="139" priority="659">
      <formula>H$50&lt;0</formula>
    </cfRule>
  </conditionalFormatting>
  <conditionalFormatting sqref="A38:D38">
    <cfRule type="expression" dxfId="138" priority="629">
      <formula>$D38=0</formula>
    </cfRule>
  </conditionalFormatting>
  <conditionalFormatting sqref="AA5:AA49">
    <cfRule type="expression" dxfId="137" priority="592">
      <formula>$D5=0</formula>
    </cfRule>
  </conditionalFormatting>
  <conditionalFormatting sqref="H5:H43">
    <cfRule type="expression" dxfId="136" priority="563">
      <formula>$D5=0</formula>
    </cfRule>
  </conditionalFormatting>
  <conditionalFormatting sqref="H5:H43">
    <cfRule type="expression" dxfId="135" priority="562">
      <formula>$D5=0</formula>
    </cfRule>
  </conditionalFormatting>
  <conditionalFormatting sqref="M5:N49">
    <cfRule type="expression" dxfId="134" priority="500">
      <formula>$D5=0</formula>
    </cfRule>
  </conditionalFormatting>
  <conditionalFormatting sqref="M5:N49">
    <cfRule type="expression" dxfId="133" priority="499">
      <formula>$D5=0</formula>
    </cfRule>
  </conditionalFormatting>
  <conditionalFormatting sqref="E39:E46 E49 E6:E37">
    <cfRule type="expression" dxfId="132" priority="485">
      <formula>$D6=0</formula>
    </cfRule>
  </conditionalFormatting>
  <conditionalFormatting sqref="E39:E46 E49 E6:E37">
    <cfRule type="expression" dxfId="131" priority="484">
      <formula>$D6=0</formula>
    </cfRule>
  </conditionalFormatting>
  <conditionalFormatting sqref="E38">
    <cfRule type="expression" dxfId="130" priority="481">
      <formula>$D38=0</formula>
    </cfRule>
  </conditionalFormatting>
  <conditionalFormatting sqref="E38">
    <cfRule type="expression" dxfId="129" priority="480">
      <formula>$D38=0</formula>
    </cfRule>
  </conditionalFormatting>
  <conditionalFormatting sqref="E5">
    <cfRule type="expression" dxfId="128" priority="479">
      <formula>$D5=0</formula>
    </cfRule>
  </conditionalFormatting>
  <conditionalFormatting sqref="K38">
    <cfRule type="expression" dxfId="127" priority="322">
      <formula>$D38=0</formula>
    </cfRule>
  </conditionalFormatting>
  <conditionalFormatting sqref="F38">
    <cfRule type="expression" dxfId="126" priority="342">
      <formula>$D38=0</formula>
    </cfRule>
  </conditionalFormatting>
  <conditionalFormatting sqref="I5">
    <cfRule type="expression" dxfId="125" priority="331">
      <formula>$D5=0</formula>
    </cfRule>
  </conditionalFormatting>
  <conditionalFormatting sqref="J38">
    <cfRule type="expression" dxfId="124" priority="313">
      <formula>$D38=0</formula>
    </cfRule>
  </conditionalFormatting>
  <conditionalFormatting sqref="J38">
    <cfRule type="expression" dxfId="123" priority="312">
      <formula>$D38=0</formula>
    </cfRule>
  </conditionalFormatting>
  <conditionalFormatting sqref="J47:J48">
    <cfRule type="expression" dxfId="122" priority="309">
      <formula>$D47=0</formula>
    </cfRule>
  </conditionalFormatting>
  <conditionalFormatting sqref="A47:D47 B48:D48">
    <cfRule type="expression" dxfId="121" priority="418">
      <formula>$B47="F84624"</formula>
    </cfRule>
    <cfRule type="expression" dxfId="120" priority="419">
      <formula>$B47="F84043"</formula>
    </cfRule>
    <cfRule type="expression" dxfId="119" priority="420">
      <formula>LEFT($B47,4)="CHIP"</formula>
    </cfRule>
    <cfRule type="expression" dxfId="118" priority="421">
      <formula>NOT(LEN($B47)=6)</formula>
    </cfRule>
  </conditionalFormatting>
  <conditionalFormatting sqref="E47:E48">
    <cfRule type="expression" dxfId="117" priority="399">
      <formula>$D47=0</formula>
    </cfRule>
  </conditionalFormatting>
  <conditionalFormatting sqref="E47:E48">
    <cfRule type="expression" dxfId="116" priority="398">
      <formula>$D47=0</formula>
    </cfRule>
  </conditionalFormatting>
  <conditionalFormatting sqref="T50">
    <cfRule type="expression" dxfId="115" priority="291">
      <formula>T$50&lt;0</formula>
    </cfRule>
  </conditionalFormatting>
  <conditionalFormatting sqref="K5">
    <cfRule type="expression" dxfId="114" priority="321">
      <formula>$D5=0</formula>
    </cfRule>
  </conditionalFormatting>
  <conditionalFormatting sqref="K47:K48">
    <cfRule type="expression" dxfId="113" priority="320">
      <formula>$D47=0</formula>
    </cfRule>
  </conditionalFormatting>
  <conditionalFormatting sqref="K47:K48">
    <cfRule type="expression" dxfId="112" priority="319">
      <formula>$D47=0</formula>
    </cfRule>
  </conditionalFormatting>
  <conditionalFormatting sqref="L39:L46 L49 L6:L37">
    <cfRule type="expression" dxfId="111" priority="307">
      <formula>$D6=0</formula>
    </cfRule>
  </conditionalFormatting>
  <conditionalFormatting sqref="L39:L46 L49 L6:L37">
    <cfRule type="expression" dxfId="110" priority="306">
      <formula>$D6=0</formula>
    </cfRule>
  </conditionalFormatting>
  <conditionalFormatting sqref="L38">
    <cfRule type="expression" dxfId="109" priority="302">
      <formula>$D38=0</formula>
    </cfRule>
  </conditionalFormatting>
  <conditionalFormatting sqref="F50">
    <cfRule type="expression" dxfId="108" priority="348">
      <formula>F$50&lt;0</formula>
    </cfRule>
  </conditionalFormatting>
  <conditionalFormatting sqref="F39:F46 F49 F6:F37">
    <cfRule type="expression" dxfId="107" priority="347">
      <formula>$D6=0</formula>
    </cfRule>
  </conditionalFormatting>
  <conditionalFormatting sqref="F39:F46 F49 F6:F37">
    <cfRule type="expression" dxfId="106" priority="346">
      <formula>$D6=0</formula>
    </cfRule>
  </conditionalFormatting>
  <conditionalFormatting sqref="F38">
    <cfRule type="expression" dxfId="105" priority="343">
      <formula>$D38=0</formula>
    </cfRule>
  </conditionalFormatting>
  <conditionalFormatting sqref="F5">
    <cfRule type="expression" dxfId="104" priority="341">
      <formula>$D5=0</formula>
    </cfRule>
  </conditionalFormatting>
  <conditionalFormatting sqref="F47:F48">
    <cfRule type="expression" dxfId="103" priority="340">
      <formula>$D47=0</formula>
    </cfRule>
  </conditionalFormatting>
  <conditionalFormatting sqref="F47:F48">
    <cfRule type="expression" dxfId="102" priority="339">
      <formula>$D47=0</formula>
    </cfRule>
  </conditionalFormatting>
  <conditionalFormatting sqref="I50:L50">
    <cfRule type="expression" dxfId="101" priority="338">
      <formula>I$50&lt;0</formula>
    </cfRule>
  </conditionalFormatting>
  <conditionalFormatting sqref="I39:I46 I49 I6:I37">
    <cfRule type="expression" dxfId="100" priority="337">
      <formula>$D6=0</formula>
    </cfRule>
  </conditionalFormatting>
  <conditionalFormatting sqref="I39:I46 I49 I6:I37">
    <cfRule type="expression" dxfId="99" priority="336">
      <formula>$D6=0</formula>
    </cfRule>
  </conditionalFormatting>
  <conditionalFormatting sqref="I38">
    <cfRule type="expression" dxfId="98" priority="333">
      <formula>$D38=0</formula>
    </cfRule>
  </conditionalFormatting>
  <conditionalFormatting sqref="I38">
    <cfRule type="expression" dxfId="97" priority="332">
      <formula>$D38=0</formula>
    </cfRule>
  </conditionalFormatting>
  <conditionalFormatting sqref="I47:I48">
    <cfRule type="expression" dxfId="96" priority="330">
      <formula>$D47=0</formula>
    </cfRule>
  </conditionalFormatting>
  <conditionalFormatting sqref="I47:I48">
    <cfRule type="expression" dxfId="95" priority="329">
      <formula>$D47=0</formula>
    </cfRule>
  </conditionalFormatting>
  <conditionalFormatting sqref="K39:K46 K49 K6:K37">
    <cfRule type="expression" dxfId="94" priority="327">
      <formula>$D6=0</formula>
    </cfRule>
  </conditionalFormatting>
  <conditionalFormatting sqref="K39:K46 K49 K6:K37">
    <cfRule type="expression" dxfId="93" priority="326">
      <formula>$D6=0</formula>
    </cfRule>
  </conditionalFormatting>
  <conditionalFormatting sqref="K38">
    <cfRule type="expression" dxfId="92" priority="323">
      <formula>$D38=0</formula>
    </cfRule>
  </conditionalFormatting>
  <conditionalFormatting sqref="J39:J46 J49 J6:J37">
    <cfRule type="expression" dxfId="91" priority="317">
      <formula>$D6=0</formula>
    </cfRule>
  </conditionalFormatting>
  <conditionalFormatting sqref="J39:J46 J49 J6:J37">
    <cfRule type="expression" dxfId="90" priority="316">
      <formula>$D6=0</formula>
    </cfRule>
  </conditionalFormatting>
  <conditionalFormatting sqref="J5">
    <cfRule type="expression" dxfId="89" priority="311">
      <formula>$D5=0</formula>
    </cfRule>
  </conditionalFormatting>
  <conditionalFormatting sqref="J47:J48">
    <cfRule type="expression" dxfId="88" priority="310">
      <formula>$D47=0</formula>
    </cfRule>
  </conditionalFormatting>
  <conditionalFormatting sqref="L38">
    <cfRule type="expression" dxfId="87" priority="303">
      <formula>$D38=0</formula>
    </cfRule>
  </conditionalFormatting>
  <conditionalFormatting sqref="L5">
    <cfRule type="expression" dxfId="86" priority="301">
      <formula>$D5=0</formula>
    </cfRule>
  </conditionalFormatting>
  <conditionalFormatting sqref="L47:L48">
    <cfRule type="expression" dxfId="85" priority="300">
      <formula>$D47=0</formula>
    </cfRule>
  </conditionalFormatting>
  <conditionalFormatting sqref="L47:L48">
    <cfRule type="expression" dxfId="84" priority="299">
      <formula>$D47=0</formula>
    </cfRule>
  </conditionalFormatting>
  <conditionalFormatting sqref="Z50">
    <cfRule type="expression" dxfId="83" priority="233">
      <formula>Z$50&lt;0</formula>
    </cfRule>
  </conditionalFormatting>
  <conditionalFormatting sqref="Q38">
    <cfRule type="expression" dxfId="82" priority="126">
      <formula>$D38=0</formula>
    </cfRule>
  </conditionalFormatting>
  <conditionalFormatting sqref="O5">
    <cfRule type="expression" dxfId="81" priority="135">
      <formula>$D5=0</formula>
    </cfRule>
  </conditionalFormatting>
  <conditionalFormatting sqref="Q5">
    <cfRule type="expression" dxfId="80" priority="125">
      <formula>$D5=0</formula>
    </cfRule>
  </conditionalFormatting>
  <conditionalFormatting sqref="Q47:Q48">
    <cfRule type="expression" dxfId="79" priority="124">
      <formula>$D47=0</formula>
    </cfRule>
  </conditionalFormatting>
  <conditionalFormatting sqref="Q47:Q48">
    <cfRule type="expression" dxfId="78" priority="123">
      <formula>$D47=0</formula>
    </cfRule>
  </conditionalFormatting>
  <conditionalFormatting sqref="O50:R50">
    <cfRule type="expression" dxfId="77" priority="142">
      <formula>O$50&lt;0</formula>
    </cfRule>
  </conditionalFormatting>
  <conditionalFormatting sqref="O39:O46 O49 O6:O37">
    <cfRule type="expression" dxfId="76" priority="141">
      <formula>$D6=0</formula>
    </cfRule>
  </conditionalFormatting>
  <conditionalFormatting sqref="O39:O46 O49 O6:O37">
    <cfRule type="expression" dxfId="75" priority="140">
      <formula>$D6=0</formula>
    </cfRule>
  </conditionalFormatting>
  <conditionalFormatting sqref="O38">
    <cfRule type="expression" dxfId="74" priority="137">
      <formula>$D38=0</formula>
    </cfRule>
  </conditionalFormatting>
  <conditionalFormatting sqref="O38">
    <cfRule type="expression" dxfId="73" priority="136">
      <formula>$D38=0</formula>
    </cfRule>
  </conditionalFormatting>
  <conditionalFormatting sqref="O47:O48">
    <cfRule type="expression" dxfId="72" priority="134">
      <formula>$D47=0</formula>
    </cfRule>
  </conditionalFormatting>
  <conditionalFormatting sqref="O47:O48">
    <cfRule type="expression" dxfId="71" priority="133">
      <formula>$D47=0</formula>
    </cfRule>
  </conditionalFormatting>
  <conditionalFormatting sqref="Q39:Q46 Q49 Q6:Q37">
    <cfRule type="expression" dxfId="70" priority="131">
      <formula>$D6=0</formula>
    </cfRule>
  </conditionalFormatting>
  <conditionalFormatting sqref="Q39:Q46 Q49 Q6:Q37">
    <cfRule type="expression" dxfId="69" priority="130">
      <formula>$D6=0</formula>
    </cfRule>
  </conditionalFormatting>
  <conditionalFormatting sqref="Q38">
    <cfRule type="expression" dxfId="68" priority="127">
      <formula>$D38=0</formula>
    </cfRule>
  </conditionalFormatting>
  <conditionalFormatting sqref="P44:P49">
    <cfRule type="expression" dxfId="67" priority="121">
      <formula>$D44=0</formula>
    </cfRule>
  </conditionalFormatting>
  <conditionalFormatting sqref="P44:P49">
    <cfRule type="expression" dxfId="66" priority="120">
      <formula>$D44=0</formula>
    </cfRule>
  </conditionalFormatting>
  <conditionalFormatting sqref="W38">
    <cfRule type="expression" dxfId="65" priority="86">
      <formula>$D38=0</formula>
    </cfRule>
  </conditionalFormatting>
  <conditionalFormatting sqref="U5">
    <cfRule type="expression" dxfId="64" priority="95">
      <formula>$D5=0</formula>
    </cfRule>
  </conditionalFormatting>
  <conditionalFormatting sqref="W5">
    <cfRule type="expression" dxfId="63" priority="85">
      <formula>$D5=0</formula>
    </cfRule>
  </conditionalFormatting>
  <conditionalFormatting sqref="W47:W48">
    <cfRule type="expression" dxfId="62" priority="84">
      <formula>$D47=0</formula>
    </cfRule>
  </conditionalFormatting>
  <conditionalFormatting sqref="W47:W48">
    <cfRule type="expression" dxfId="61" priority="83">
      <formula>$D47=0</formula>
    </cfRule>
  </conditionalFormatting>
  <conditionalFormatting sqref="U50:X50">
    <cfRule type="expression" dxfId="60" priority="102">
      <formula>U$50&lt;0</formula>
    </cfRule>
  </conditionalFormatting>
  <conditionalFormatting sqref="U39:U46 U49 U6:U37">
    <cfRule type="expression" dxfId="59" priority="101">
      <formula>$D6=0</formula>
    </cfRule>
  </conditionalFormatting>
  <conditionalFormatting sqref="U39:U46 U49 U6:U37">
    <cfRule type="expression" dxfId="58" priority="100">
      <formula>$D6=0</formula>
    </cfRule>
  </conditionalFormatting>
  <conditionalFormatting sqref="U38">
    <cfRule type="expression" dxfId="57" priority="97">
      <formula>$D38=0</formula>
    </cfRule>
  </conditionalFormatting>
  <conditionalFormatting sqref="U38">
    <cfRule type="expression" dxfId="56" priority="96">
      <formula>$D38=0</formula>
    </cfRule>
  </conditionalFormatting>
  <conditionalFormatting sqref="U47:U48">
    <cfRule type="expression" dxfId="55" priority="94">
      <formula>$D47=0</formula>
    </cfRule>
  </conditionalFormatting>
  <conditionalFormatting sqref="U47:U48">
    <cfRule type="expression" dxfId="54" priority="93">
      <formula>$D47=0</formula>
    </cfRule>
  </conditionalFormatting>
  <conditionalFormatting sqref="W39:W46 W49 W6:W37">
    <cfRule type="expression" dxfId="53" priority="91">
      <formula>$D6=0</formula>
    </cfRule>
  </conditionalFormatting>
  <conditionalFormatting sqref="W39:W46 W49 W6:W37">
    <cfRule type="expression" dxfId="52" priority="90">
      <formula>$D6=0</formula>
    </cfRule>
  </conditionalFormatting>
  <conditionalFormatting sqref="W38">
    <cfRule type="expression" dxfId="51" priority="87">
      <formula>$D38=0</formula>
    </cfRule>
  </conditionalFormatting>
  <conditionalFormatting sqref="R47:R48">
    <cfRule type="expression" dxfId="50" priority="49">
      <formula>$D47=0</formula>
    </cfRule>
  </conditionalFormatting>
  <conditionalFormatting sqref="R47:R48">
    <cfRule type="expression" dxfId="49" priority="48">
      <formula>$D47=0</formula>
    </cfRule>
  </conditionalFormatting>
  <conditionalFormatting sqref="R44:R46 R49">
    <cfRule type="expression" dxfId="48" priority="51">
      <formula>$D44=0</formula>
    </cfRule>
  </conditionalFormatting>
  <conditionalFormatting sqref="R44:R46 R49">
    <cfRule type="expression" dxfId="47" priority="50">
      <formula>$D44=0</formula>
    </cfRule>
  </conditionalFormatting>
  <conditionalFormatting sqref="V44:V46 V49">
    <cfRule type="expression" dxfId="46" priority="47">
      <formula>$D44=0</formula>
    </cfRule>
  </conditionalFormatting>
  <conditionalFormatting sqref="V44:V46 V49">
    <cfRule type="expression" dxfId="45" priority="46">
      <formula>$D44=0</formula>
    </cfRule>
  </conditionalFormatting>
  <conditionalFormatting sqref="V47:V48">
    <cfRule type="expression" dxfId="44" priority="45">
      <formula>$D47=0</formula>
    </cfRule>
  </conditionalFormatting>
  <conditionalFormatting sqref="V47:V48">
    <cfRule type="expression" dxfId="43" priority="44">
      <formula>$D47=0</formula>
    </cfRule>
  </conditionalFormatting>
  <conditionalFormatting sqref="X44:X46 X49">
    <cfRule type="expression" dxfId="42" priority="43">
      <formula>$D44=0</formula>
    </cfRule>
  </conditionalFormatting>
  <conditionalFormatting sqref="X44:X46 X49">
    <cfRule type="expression" dxfId="41" priority="42">
      <formula>$D44=0</formula>
    </cfRule>
  </conditionalFormatting>
  <conditionalFormatting sqref="X47:X48">
    <cfRule type="expression" dxfId="40" priority="41">
      <formula>$D47=0</formula>
    </cfRule>
  </conditionalFormatting>
  <conditionalFormatting sqref="X47:X48">
    <cfRule type="expression" dxfId="39" priority="40">
      <formula>$D47=0</formula>
    </cfRule>
  </conditionalFormatting>
  <conditionalFormatting sqref="H44:H46 H49">
    <cfRule type="expression" dxfId="38" priority="35">
      <formula>$D44=0</formula>
    </cfRule>
  </conditionalFormatting>
  <conditionalFormatting sqref="H44:H46 H49">
    <cfRule type="expression" dxfId="37" priority="34">
      <formula>$D44=0</formula>
    </cfRule>
  </conditionalFormatting>
  <conditionalFormatting sqref="H47:H48">
    <cfRule type="expression" dxfId="36" priority="33">
      <formula>$D47=0</formula>
    </cfRule>
  </conditionalFormatting>
  <conditionalFormatting sqref="H47:H48">
    <cfRule type="expression" dxfId="35" priority="32">
      <formula>$D47=0</formula>
    </cfRule>
  </conditionalFormatting>
  <conditionalFormatting sqref="G5:G49">
    <cfRule type="expression" dxfId="34" priority="31">
      <formula>$D5=0</formula>
    </cfRule>
  </conditionalFormatting>
  <conditionalFormatting sqref="G5:G49">
    <cfRule type="expression" dxfId="33" priority="30">
      <formula>$D5=0</formula>
    </cfRule>
  </conditionalFormatting>
  <conditionalFormatting sqref="M50:N50">
    <cfRule type="expression" dxfId="32" priority="25">
      <formula>M$50&lt;0</formula>
    </cfRule>
  </conditionalFormatting>
  <conditionalFormatting sqref="G50">
    <cfRule type="expression" dxfId="31" priority="24">
      <formula>G$50&lt;0</formula>
    </cfRule>
  </conditionalFormatting>
  <conditionalFormatting sqref="S50">
    <cfRule type="expression" dxfId="30" priority="23">
      <formula>S$50&lt;0</formula>
    </cfRule>
  </conditionalFormatting>
  <conditionalFormatting sqref="Y50">
    <cfRule type="expression" dxfId="29" priority="22">
      <formula>Y$50&lt;0</formula>
    </cfRule>
  </conditionalFormatting>
  <conditionalFormatting sqref="AA50">
    <cfRule type="expression" dxfId="28" priority="21">
      <formula>AA$50&lt;0</formula>
    </cfRule>
  </conditionalFormatting>
  <conditionalFormatting sqref="AB5:AB49">
    <cfRule type="expression" dxfId="27" priority="19">
      <formula>$D5=0</formula>
    </cfRule>
  </conditionalFormatting>
  <conditionalFormatting sqref="AB50">
    <cfRule type="expression" dxfId="26" priority="18">
      <formula>AB$50&lt;0</formula>
    </cfRule>
  </conditionalFormatting>
  <conditionalFormatting sqref="S5:T49">
    <cfRule type="expression" dxfId="25" priority="17">
      <formula>$D5=0</formula>
    </cfRule>
  </conditionalFormatting>
  <conditionalFormatting sqref="S5:T49">
    <cfRule type="expression" dxfId="24" priority="16">
      <formula>$D5=0</formula>
    </cfRule>
  </conditionalFormatting>
  <conditionalFormatting sqref="Y5:Z49">
    <cfRule type="expression" dxfId="23" priority="13">
      <formula>$D5=0</formula>
    </cfRule>
  </conditionalFormatting>
  <conditionalFormatting sqref="Y5:Z49">
    <cfRule type="expression" dxfId="22" priority="12">
      <formula>$D5=0</formula>
    </cfRule>
  </conditionalFormatting>
  <conditionalFormatting sqref="A48">
    <cfRule type="expression" dxfId="21" priority="1">
      <formula>$B48="F84624"</formula>
    </cfRule>
    <cfRule type="expression" dxfId="20" priority="2">
      <formula>$B48="F84043"</formula>
    </cfRule>
    <cfRule type="expression" dxfId="19" priority="3">
      <formula>LEFT($B48,4)="CHIP"</formula>
    </cfRule>
    <cfRule type="expression" dxfId="18" priority="4">
      <formula>NOT(LEN($B48)=6)</formula>
    </cfRule>
  </conditionalFormatting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71" id="{B6BD5A2F-842B-420F-9BE7-A275832BD3C6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D39</xm:sqref>
        </x14:conditionalFormatting>
        <x14:conditionalFormatting xmlns:xm="http://schemas.microsoft.com/office/excel/2006/main">
          <x14:cfRule type="iconSet" priority="1032" id="{BF8CB1CB-A8F0-4A83-9426-F2DDBA0C238E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D40:D46 D6:D37 D49:D51</xm:sqref>
        </x14:conditionalFormatting>
        <x14:conditionalFormatting xmlns:xm="http://schemas.microsoft.com/office/excel/2006/main">
          <x14:cfRule type="iconSet" priority="634" id="{1713CC4E-F047-434F-B0A5-0A5F9DF3859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D38</xm:sqref>
        </x14:conditionalFormatting>
        <x14:conditionalFormatting xmlns:xm="http://schemas.microsoft.com/office/excel/2006/main">
          <x14:cfRule type="iconSet" priority="597" id="{5B9EAAE5-CAB8-4B6C-8943-9BF89958AC29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D5</xm:sqref>
        </x14:conditionalFormatting>
        <x14:conditionalFormatting xmlns:xm="http://schemas.microsoft.com/office/excel/2006/main">
          <x14:cfRule type="iconSet" priority="423" id="{1355A266-C5FF-4AD5-A8C2-9258A746087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D47:D48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9">
    <tabColor theme="8" tint="0.39997558519241921"/>
  </sheetPr>
  <dimension ref="A1:H65"/>
  <sheetViews>
    <sheetView showGridLines="0" zoomScale="80" zoomScaleNormal="80" zoomScaleSheetLayoutView="50" workbookViewId="0">
      <pane xSplit="4" ySplit="3" topLeftCell="E4" activePane="bottomRight" state="frozen"/>
      <selection pane="topRight" activeCell="F2" sqref="F2:F5"/>
      <selection pane="bottomLeft" activeCell="F2" sqref="F2:F5"/>
      <selection pane="bottomRight" activeCell="A2" sqref="A2"/>
    </sheetView>
  </sheetViews>
  <sheetFormatPr defaultColWidth="9.109375" defaultRowHeight="13.8" x14ac:dyDescent="0.3"/>
  <cols>
    <col min="1" max="1" width="38.88671875" style="5" customWidth="1"/>
    <col min="2" max="2" width="13.5546875" style="5" customWidth="1"/>
    <col min="3" max="3" width="12" style="5" customWidth="1"/>
    <col min="4" max="4" width="7.5546875" style="5" customWidth="1"/>
    <col min="5" max="6" width="17.33203125" style="1" customWidth="1"/>
    <col min="7" max="16384" width="9.109375" style="1"/>
  </cols>
  <sheetData>
    <row r="1" spans="1:6" ht="21" x14ac:dyDescent="0.4">
      <c r="A1" s="8" t="s">
        <v>183</v>
      </c>
      <c r="B1" s="9"/>
      <c r="C1" s="9"/>
      <c r="D1" s="9"/>
      <c r="E1" s="21"/>
      <c r="F1" s="21"/>
    </row>
    <row r="2" spans="1:6" s="6" customFormat="1" ht="15.6" x14ac:dyDescent="0.3">
      <c r="A2" s="156" t="s">
        <v>6</v>
      </c>
      <c r="B2" s="157">
        <f>VLOOKUP(A2,CONTROL!Q8:S11,2,FALSE)</f>
        <v>44927</v>
      </c>
      <c r="C2" s="157">
        <f>VLOOKUP(A2,CONTROL!Q8:S11,3,FALSE)</f>
        <v>45017</v>
      </c>
      <c r="D2" s="47"/>
      <c r="E2" s="48"/>
      <c r="F2" s="48"/>
    </row>
    <row r="3" spans="1:6" s="3" customFormat="1" ht="43.5" customHeight="1" x14ac:dyDescent="0.3">
      <c r="A3" s="49" t="s">
        <v>102</v>
      </c>
      <c r="B3" s="49" t="s">
        <v>103</v>
      </c>
      <c r="C3" s="49" t="s">
        <v>177</v>
      </c>
      <c r="D3" s="49" t="s">
        <v>178</v>
      </c>
      <c r="E3" s="45" t="s">
        <v>184</v>
      </c>
      <c r="F3" s="45" t="s">
        <v>185</v>
      </c>
    </row>
    <row r="4" spans="1:6" s="3" customFormat="1" x14ac:dyDescent="0.3">
      <c r="A4" s="28" t="s">
        <v>108</v>
      </c>
      <c r="B4" s="28" t="s">
        <v>10</v>
      </c>
      <c r="C4" s="28" t="s">
        <v>35</v>
      </c>
      <c r="D4" s="30">
        <v>1</v>
      </c>
      <c r="E4" s="44">
        <f>SUMIFS(Phleb_data[[#All],[LD]],Phleb_data[[#All],[OrgID]],'LD &amp; &lt;12yrs'!$B4,Phleb_data[[#All],[Rel_D]],'LD &amp; &lt;12yrs'!C$2,Phleb_data[[#All],[Quarter]],'LD &amp; &lt;12yrs'!B$2)</f>
        <v>4</v>
      </c>
      <c r="F4" s="44">
        <f>SUMIFS(Phleb_data[[#All],[U12]],Phleb_data[[#All],[OrgID]],'LD &amp; &lt;12yrs'!$B4,Phleb_data[[#All],[Rel_D]],'LD &amp; &lt;12yrs'!C$2,Phleb_data[[#All],[Quarter]],'LD &amp; &lt;12yrs'!B$2)</f>
        <v>3</v>
      </c>
    </row>
    <row r="5" spans="1:6" s="3" customFormat="1" x14ac:dyDescent="0.3">
      <c r="A5" s="28" t="s">
        <v>109</v>
      </c>
      <c r="B5" s="28" t="s">
        <v>12</v>
      </c>
      <c r="C5" s="28" t="s">
        <v>48</v>
      </c>
      <c r="D5" s="30">
        <v>1</v>
      </c>
      <c r="E5" s="44">
        <f>SUMIFS(Phleb_data[[#All],[LD]],Phleb_data[[#All],[OrgID]],'LD &amp; &lt;12yrs'!$B5,Phleb_data[[#All],[Rel_D]],'LD &amp; &lt;12yrs'!C$2,Phleb_data[[#All],[Quarter]],'LD &amp; &lt;12yrs'!B$2)</f>
        <v>0</v>
      </c>
      <c r="F5" s="44">
        <f>SUMIFS(Phleb_data[[#All],[U12]],Phleb_data[[#All],[OrgID]],'LD &amp; &lt;12yrs'!$B5,Phleb_data[[#All],[Rel_D]],'LD &amp; &lt;12yrs'!C$2,Phleb_data[[#All],[Quarter]],'LD &amp; &lt;12yrs'!B$2)</f>
        <v>0</v>
      </c>
    </row>
    <row r="6" spans="1:6" s="3" customFormat="1" x14ac:dyDescent="0.3">
      <c r="A6" s="28" t="s">
        <v>110</v>
      </c>
      <c r="B6" s="28" t="s">
        <v>14</v>
      </c>
      <c r="C6" s="28" t="s">
        <v>42</v>
      </c>
      <c r="D6" s="30">
        <v>1</v>
      </c>
      <c r="E6" s="44">
        <f>SUMIFS(Phleb_data[[#All],[LD]],Phleb_data[[#All],[OrgID]],'LD &amp; &lt;12yrs'!$B6,Phleb_data[[#All],[Rel_D]],'LD &amp; &lt;12yrs'!C$2,Phleb_data[[#All],[Quarter]],'LD &amp; &lt;12yrs'!B$2)</f>
        <v>0</v>
      </c>
      <c r="F6" s="44">
        <f>SUMIFS(Phleb_data[[#All],[U12]],Phleb_data[[#All],[OrgID]],'LD &amp; &lt;12yrs'!$B6,Phleb_data[[#All],[Rel_D]],'LD &amp; &lt;12yrs'!C$2,Phleb_data[[#All],[Quarter]],'LD &amp; &lt;12yrs'!B$2)</f>
        <v>0</v>
      </c>
    </row>
    <row r="7" spans="1:6" s="3" customFormat="1" x14ac:dyDescent="0.3">
      <c r="A7" s="28" t="s">
        <v>111</v>
      </c>
      <c r="B7" s="28" t="s">
        <v>16</v>
      </c>
      <c r="C7" s="28" t="s">
        <v>42</v>
      </c>
      <c r="D7" s="30">
        <v>1</v>
      </c>
      <c r="E7" s="44">
        <f>SUMIFS(Phleb_data[[#All],[LD]],Phleb_data[[#All],[OrgID]],'LD &amp; &lt;12yrs'!$B7,Phleb_data[[#All],[Rel_D]],'LD &amp; &lt;12yrs'!C$2,Phleb_data[[#All],[Quarter]],'LD &amp; &lt;12yrs'!B$2)</f>
        <v>2</v>
      </c>
      <c r="F7" s="44">
        <f>SUMIFS(Phleb_data[[#All],[U12]],Phleb_data[[#All],[OrgID]],'LD &amp; &lt;12yrs'!$B7,Phleb_data[[#All],[Rel_D]],'LD &amp; &lt;12yrs'!C$2,Phleb_data[[#All],[Quarter]],'LD &amp; &lt;12yrs'!B$2)</f>
        <v>0</v>
      </c>
    </row>
    <row r="8" spans="1:6" s="3" customFormat="1" x14ac:dyDescent="0.3">
      <c r="A8" s="28" t="s">
        <v>112</v>
      </c>
      <c r="B8" s="28" t="s">
        <v>18</v>
      </c>
      <c r="C8" s="28" t="s">
        <v>56</v>
      </c>
      <c r="D8" s="30">
        <v>1</v>
      </c>
      <c r="E8" s="44">
        <f>SUMIFS(Phleb_data[[#All],[LD]],Phleb_data[[#All],[OrgID]],'LD &amp; &lt;12yrs'!$B8,Phleb_data[[#All],[Rel_D]],'LD &amp; &lt;12yrs'!C$2,Phleb_data[[#All],[Quarter]],'LD &amp; &lt;12yrs'!B$2)</f>
        <v>2</v>
      </c>
      <c r="F8" s="44">
        <f>SUMIFS(Phleb_data[[#All],[U12]],Phleb_data[[#All],[OrgID]],'LD &amp; &lt;12yrs'!$B8,Phleb_data[[#All],[Rel_D]],'LD &amp; &lt;12yrs'!C$2,Phleb_data[[#All],[Quarter]],'LD &amp; &lt;12yrs'!B$2)</f>
        <v>6</v>
      </c>
    </row>
    <row r="9" spans="1:6" s="167" customFormat="1" x14ac:dyDescent="0.3">
      <c r="A9" s="28" t="s">
        <v>113</v>
      </c>
      <c r="B9" s="28" t="s">
        <v>20</v>
      </c>
      <c r="C9" s="28" t="s">
        <v>42</v>
      </c>
      <c r="D9" s="172">
        <v>1</v>
      </c>
      <c r="E9" s="44">
        <f>IF(D9=0,"-",SUMIFS(Phleb_data[[#All],[LD]],Phleb_data[[#All],[OrgID]],'LD &amp; &lt;12yrs'!$B9,Phleb_data[[#All],[Rel_D]],'LD &amp; &lt;12yrs'!C$2,Phleb_data[[#All],[Quarter]],'LD &amp; &lt;12yrs'!B$2))</f>
        <v>1</v>
      </c>
      <c r="F9" s="44">
        <f>IF(D9=0,"-",SUMIFS(Phleb_data[[#All],[U12]],Phleb_data[[#All],[OrgID]],'LD &amp; &lt;12yrs'!$B9,Phleb_data[[#All],[Rel_D]],'LD &amp; &lt;12yrs'!C$2,Phleb_data[[#All],[Quarter]],'LD &amp; &lt;12yrs'!B$2))</f>
        <v>0</v>
      </c>
    </row>
    <row r="10" spans="1:6" s="3" customFormat="1" x14ac:dyDescent="0.3">
      <c r="A10" s="28" t="s">
        <v>114</v>
      </c>
      <c r="B10" s="28" t="s">
        <v>22</v>
      </c>
      <c r="C10" s="28" t="s">
        <v>35</v>
      </c>
      <c r="D10" s="30">
        <v>1</v>
      </c>
      <c r="E10" s="44">
        <f>SUMIFS(Phleb_data[[#All],[LD]],Phleb_data[[#All],[OrgID]],'LD &amp; &lt;12yrs'!$B10,Phleb_data[[#All],[Rel_D]],'LD &amp; &lt;12yrs'!C$2,Phleb_data[[#All],[Quarter]],'LD &amp; &lt;12yrs'!B$2)</f>
        <v>0</v>
      </c>
      <c r="F10" s="44">
        <f>SUMIFS(Phleb_data[[#All],[U12]],Phleb_data[[#All],[OrgID]],'LD &amp; &lt;12yrs'!$B10,Phleb_data[[#All],[Rel_D]],'LD &amp; &lt;12yrs'!C$2,Phleb_data[[#All],[Quarter]],'LD &amp; &lt;12yrs'!B$2)</f>
        <v>1</v>
      </c>
    </row>
    <row r="11" spans="1:6" s="3" customFormat="1" x14ac:dyDescent="0.3">
      <c r="A11" s="28" t="s">
        <v>115</v>
      </c>
      <c r="B11" s="28" t="s">
        <v>19</v>
      </c>
      <c r="C11" s="28" t="s">
        <v>30</v>
      </c>
      <c r="D11" s="18">
        <v>1</v>
      </c>
      <c r="E11" s="44">
        <f>SUMIFS(Phleb_data[[#All],[LD]],Phleb_data[[#All],[OrgID]],'LD &amp; &lt;12yrs'!$B11,Phleb_data[[#All],[Rel_D]],'LD &amp; &lt;12yrs'!C$2,Phleb_data[[#All],[Quarter]],'LD &amp; &lt;12yrs'!B$2)</f>
        <v>0</v>
      </c>
      <c r="F11" s="44">
        <f>SUMIFS(Phleb_data[[#All],[U12]],Phleb_data[[#All],[OrgID]],'LD &amp; &lt;12yrs'!$B11,Phleb_data[[#All],[Rel_D]],'LD &amp; &lt;12yrs'!C$2,Phleb_data[[#All],[Quarter]],'LD &amp; &lt;12yrs'!B$2)</f>
        <v>5</v>
      </c>
    </row>
    <row r="12" spans="1:6" s="3" customFormat="1" x14ac:dyDescent="0.3">
      <c r="A12" s="28" t="s">
        <v>116</v>
      </c>
      <c r="B12" s="28" t="s">
        <v>11</v>
      </c>
      <c r="C12" s="29" t="s">
        <v>17</v>
      </c>
      <c r="D12" s="30">
        <v>1</v>
      </c>
      <c r="E12" s="44">
        <f>SUMIFS(Phleb_data[[#All],[LD]],Phleb_data[[#All],[OrgID]],'LD &amp; &lt;12yrs'!$B12,Phleb_data[[#All],[Rel_D]],'LD &amp; &lt;12yrs'!C$2,Phleb_data[[#All],[Quarter]],'LD &amp; &lt;12yrs'!B$2)</f>
        <v>1</v>
      </c>
      <c r="F12" s="44">
        <f>SUMIFS(Phleb_data[[#All],[U12]],Phleb_data[[#All],[OrgID]],'LD &amp; &lt;12yrs'!$B12,Phleb_data[[#All],[Rel_D]],'LD &amp; &lt;12yrs'!C$2,Phleb_data[[#All],[Quarter]],'LD &amp; &lt;12yrs'!B$2)</f>
        <v>18</v>
      </c>
    </row>
    <row r="13" spans="1:6" s="3" customFormat="1" x14ac:dyDescent="0.3">
      <c r="A13" s="28" t="s">
        <v>117</v>
      </c>
      <c r="B13" s="28" t="s">
        <v>26</v>
      </c>
      <c r="C13" s="28" t="s">
        <v>56</v>
      </c>
      <c r="D13" s="31">
        <v>1</v>
      </c>
      <c r="E13" s="44">
        <f>SUMIFS(Phleb_data[[#All],[LD]],Phleb_data[[#All],[OrgID]],'LD &amp; &lt;12yrs'!$B13,Phleb_data[[#All],[Rel_D]],'LD &amp; &lt;12yrs'!C$2,Phleb_data[[#All],[Quarter]],'LD &amp; &lt;12yrs'!B$2)</f>
        <v>1</v>
      </c>
      <c r="F13" s="44">
        <f>SUMIFS(Phleb_data[[#All],[U12]],Phleb_data[[#All],[OrgID]],'LD &amp; &lt;12yrs'!$B13,Phleb_data[[#All],[Rel_D]],'LD &amp; &lt;12yrs'!C$2,Phleb_data[[#All],[Quarter]],'LD &amp; &lt;12yrs'!B$2)</f>
        <v>2</v>
      </c>
    </row>
    <row r="14" spans="1:6" s="3" customFormat="1" x14ac:dyDescent="0.3">
      <c r="A14" s="28" t="s">
        <v>118</v>
      </c>
      <c r="B14" s="28" t="s">
        <v>28</v>
      </c>
      <c r="C14" s="28" t="s">
        <v>60</v>
      </c>
      <c r="D14" s="30">
        <v>1</v>
      </c>
      <c r="E14" s="44">
        <f>SUMIFS(Phleb_data[[#All],[LD]],Phleb_data[[#All],[OrgID]],'LD &amp; &lt;12yrs'!$B14,Phleb_data[[#All],[Rel_D]],'LD &amp; &lt;12yrs'!C$2,Phleb_data[[#All],[Quarter]],'LD &amp; &lt;12yrs'!B$2)</f>
        <v>4</v>
      </c>
      <c r="F14" s="44">
        <f>SUMIFS(Phleb_data[[#All],[U12]],Phleb_data[[#All],[OrgID]],'LD &amp; &lt;12yrs'!$B14,Phleb_data[[#All],[Rel_D]],'LD &amp; &lt;12yrs'!C$2,Phleb_data[[#All],[Quarter]],'LD &amp; &lt;12yrs'!B$2)</f>
        <v>0</v>
      </c>
    </row>
    <row r="15" spans="1:6" s="3" customFormat="1" x14ac:dyDescent="0.3">
      <c r="A15" s="28" t="s">
        <v>119</v>
      </c>
      <c r="B15" s="28" t="s">
        <v>21</v>
      </c>
      <c r="C15" s="28" t="s">
        <v>30</v>
      </c>
      <c r="D15" s="30">
        <v>1</v>
      </c>
      <c r="E15" s="44">
        <f>SUMIFS(Phleb_data[[#All],[LD]],Phleb_data[[#All],[OrgID]],'LD &amp; &lt;12yrs'!$B15,Phleb_data[[#All],[Rel_D]],'LD &amp; &lt;12yrs'!C$2,Phleb_data[[#All],[Quarter]],'LD &amp; &lt;12yrs'!B$2)</f>
        <v>0</v>
      </c>
      <c r="F15" s="44">
        <f>SUMIFS(Phleb_data[[#All],[U12]],Phleb_data[[#All],[OrgID]],'LD &amp; &lt;12yrs'!$B15,Phleb_data[[#All],[Rel_D]],'LD &amp; &lt;12yrs'!C$2,Phleb_data[[#All],[Quarter]],'LD &amp; &lt;12yrs'!B$2)</f>
        <v>0</v>
      </c>
    </row>
    <row r="16" spans="1:6" s="3" customFormat="1" x14ac:dyDescent="0.3">
      <c r="A16" s="28" t="s">
        <v>120</v>
      </c>
      <c r="B16" s="28" t="s">
        <v>31</v>
      </c>
      <c r="C16" s="28" t="s">
        <v>54</v>
      </c>
      <c r="D16" s="30">
        <v>1</v>
      </c>
      <c r="E16" s="44">
        <f>SUMIFS(Phleb_data[[#All],[LD]],Phleb_data[[#All],[OrgID]],'LD &amp; &lt;12yrs'!$B16,Phleb_data[[#All],[Rel_D]],'LD &amp; &lt;12yrs'!C$2,Phleb_data[[#All],[Quarter]],'LD &amp; &lt;12yrs'!B$2)</f>
        <v>2</v>
      </c>
      <c r="F16" s="44">
        <f>SUMIFS(Phleb_data[[#All],[U12]],Phleb_data[[#All],[OrgID]],'LD &amp; &lt;12yrs'!$B16,Phleb_data[[#All],[Rel_D]],'LD &amp; &lt;12yrs'!C$2,Phleb_data[[#All],[Quarter]],'LD &amp; &lt;12yrs'!B$2)</f>
        <v>2</v>
      </c>
    </row>
    <row r="17" spans="1:6" s="3" customFormat="1" x14ac:dyDescent="0.3">
      <c r="A17" s="28" t="s">
        <v>121</v>
      </c>
      <c r="B17" s="28" t="s">
        <v>23</v>
      </c>
      <c r="C17" s="28" t="s">
        <v>30</v>
      </c>
      <c r="D17" s="30">
        <v>1</v>
      </c>
      <c r="E17" s="44">
        <f>SUMIFS(Phleb_data[[#All],[LD]],Phleb_data[[#All],[OrgID]],'LD &amp; &lt;12yrs'!$B17,Phleb_data[[#All],[Rel_D]],'LD &amp; &lt;12yrs'!C$2,Phleb_data[[#All],[Quarter]],'LD &amp; &lt;12yrs'!B$2)</f>
        <v>0</v>
      </c>
      <c r="F17" s="44">
        <f>SUMIFS(Phleb_data[[#All],[U12]],Phleb_data[[#All],[OrgID]],'LD &amp; &lt;12yrs'!$B17,Phleb_data[[#All],[Rel_D]],'LD &amp; &lt;12yrs'!C$2,Phleb_data[[#All],[Quarter]],'LD &amp; &lt;12yrs'!B$2)</f>
        <v>2</v>
      </c>
    </row>
    <row r="18" spans="1:6" s="3" customFormat="1" x14ac:dyDescent="0.3">
      <c r="A18" s="28" t="s">
        <v>122</v>
      </c>
      <c r="B18" s="28" t="s">
        <v>32</v>
      </c>
      <c r="C18" s="28" t="s">
        <v>54</v>
      </c>
      <c r="D18" s="30">
        <v>1</v>
      </c>
      <c r="E18" s="44">
        <f>SUMIFS(Phleb_data[[#All],[LD]],Phleb_data[[#All],[OrgID]],'LD &amp; &lt;12yrs'!$B18,Phleb_data[[#All],[Rel_D]],'LD &amp; &lt;12yrs'!C$2,Phleb_data[[#All],[Quarter]],'LD &amp; &lt;12yrs'!B$2)</f>
        <v>0</v>
      </c>
      <c r="F18" s="44">
        <f>SUMIFS(Phleb_data[[#All],[U12]],Phleb_data[[#All],[OrgID]],'LD &amp; &lt;12yrs'!$B18,Phleb_data[[#All],[Rel_D]],'LD &amp; &lt;12yrs'!C$2,Phleb_data[[#All],[Quarter]],'LD &amp; &lt;12yrs'!B$2)</f>
        <v>0</v>
      </c>
    </row>
    <row r="19" spans="1:6" s="3" customFormat="1" x14ac:dyDescent="0.3">
      <c r="A19" s="28" t="s">
        <v>123</v>
      </c>
      <c r="B19" s="28" t="s">
        <v>24</v>
      </c>
      <c r="C19" s="28" t="s">
        <v>30</v>
      </c>
      <c r="D19" s="30">
        <v>1</v>
      </c>
      <c r="E19" s="44">
        <f>SUMIFS(Phleb_data[[#All],[LD]],Phleb_data[[#All],[OrgID]],'LD &amp; &lt;12yrs'!$B19,Phleb_data[[#All],[Rel_D]],'LD &amp; &lt;12yrs'!C$2,Phleb_data[[#All],[Quarter]],'LD &amp; &lt;12yrs'!B$2)</f>
        <v>2</v>
      </c>
      <c r="F19" s="44">
        <f>SUMIFS(Phleb_data[[#All],[U12]],Phleb_data[[#All],[OrgID]],'LD &amp; &lt;12yrs'!$B19,Phleb_data[[#All],[Rel_D]],'LD &amp; &lt;12yrs'!C$2,Phleb_data[[#All],[Quarter]],'LD &amp; &lt;12yrs'!B$2)</f>
        <v>1</v>
      </c>
    </row>
    <row r="20" spans="1:6" s="3" customFormat="1" x14ac:dyDescent="0.3">
      <c r="A20" s="28" t="s">
        <v>124</v>
      </c>
      <c r="B20" s="28" t="s">
        <v>33</v>
      </c>
      <c r="C20" s="28" t="s">
        <v>35</v>
      </c>
      <c r="D20" s="30">
        <v>1</v>
      </c>
      <c r="E20" s="44">
        <f>SUMIFS(Phleb_data[[#All],[LD]],Phleb_data[[#All],[OrgID]],'LD &amp; &lt;12yrs'!$B20,Phleb_data[[#All],[Rel_D]],'LD &amp; &lt;12yrs'!C$2,Phleb_data[[#All],[Quarter]],'LD &amp; &lt;12yrs'!B$2)</f>
        <v>3</v>
      </c>
      <c r="F20" s="44">
        <f>SUMIFS(Phleb_data[[#All],[U12]],Phleb_data[[#All],[OrgID]],'LD &amp; &lt;12yrs'!$B20,Phleb_data[[#All],[Rel_D]],'LD &amp; &lt;12yrs'!C$2,Phleb_data[[#All],[Quarter]],'LD &amp; &lt;12yrs'!B$2)</f>
        <v>3</v>
      </c>
    </row>
    <row r="21" spans="1:6" s="3" customFormat="1" x14ac:dyDescent="0.3">
      <c r="A21" s="28" t="s">
        <v>125</v>
      </c>
      <c r="B21" s="28" t="s">
        <v>36</v>
      </c>
      <c r="C21" s="28" t="s">
        <v>60</v>
      </c>
      <c r="D21" s="30">
        <v>1</v>
      </c>
      <c r="E21" s="44">
        <f>SUMIFS(Phleb_data[[#All],[LD]],Phleb_data[[#All],[OrgID]],'LD &amp; &lt;12yrs'!$B21,Phleb_data[[#All],[Rel_D]],'LD &amp; &lt;12yrs'!C$2,Phleb_data[[#All],[Quarter]],'LD &amp; &lt;12yrs'!B$2)</f>
        <v>1</v>
      </c>
      <c r="F21" s="44">
        <f>SUMIFS(Phleb_data[[#All],[U12]],Phleb_data[[#All],[OrgID]],'LD &amp; &lt;12yrs'!$B21,Phleb_data[[#All],[Rel_D]],'LD &amp; &lt;12yrs'!C$2,Phleb_data[[#All],[Quarter]],'LD &amp; &lt;12yrs'!B$2)</f>
        <v>0</v>
      </c>
    </row>
    <row r="22" spans="1:6" s="3" customFormat="1" x14ac:dyDescent="0.3">
      <c r="A22" s="28" t="s">
        <v>126</v>
      </c>
      <c r="B22" s="28" t="s">
        <v>37</v>
      </c>
      <c r="C22" s="28" t="s">
        <v>48</v>
      </c>
      <c r="D22" s="30">
        <v>1</v>
      </c>
      <c r="E22" s="44">
        <f>SUMIFS(Phleb_data[[#All],[LD]],Phleb_data[[#All],[OrgID]],'LD &amp; &lt;12yrs'!$B22,Phleb_data[[#All],[Rel_D]],'LD &amp; &lt;12yrs'!C$2,Phleb_data[[#All],[Quarter]],'LD &amp; &lt;12yrs'!B$2)</f>
        <v>0</v>
      </c>
      <c r="F22" s="44">
        <f>SUMIFS(Phleb_data[[#All],[U12]],Phleb_data[[#All],[OrgID]],'LD &amp; &lt;12yrs'!$B22,Phleb_data[[#All],[Rel_D]],'LD &amp; &lt;12yrs'!C$2,Phleb_data[[#All],[Quarter]],'LD &amp; &lt;12yrs'!B$2)</f>
        <v>0</v>
      </c>
    </row>
    <row r="23" spans="1:6" s="3" customFormat="1" x14ac:dyDescent="0.3">
      <c r="A23" s="28" t="s">
        <v>127</v>
      </c>
      <c r="B23" s="28" t="s">
        <v>38</v>
      </c>
      <c r="C23" s="28" t="s">
        <v>54</v>
      </c>
      <c r="D23" s="31">
        <v>1</v>
      </c>
      <c r="E23" s="44">
        <f>SUMIFS(Phleb_data[[#All],[LD]],Phleb_data[[#All],[OrgID]],'LD &amp; &lt;12yrs'!$B23,Phleb_data[[#All],[Rel_D]],'LD &amp; &lt;12yrs'!C$2,Phleb_data[[#All],[Quarter]],'LD &amp; &lt;12yrs'!B$2)</f>
        <v>0</v>
      </c>
      <c r="F23" s="44">
        <f>SUMIFS(Phleb_data[[#All],[U12]],Phleb_data[[#All],[OrgID]],'LD &amp; &lt;12yrs'!$B23,Phleb_data[[#All],[Rel_D]],'LD &amp; &lt;12yrs'!C$2,Phleb_data[[#All],[Quarter]],'LD &amp; &lt;12yrs'!B$2)</f>
        <v>5</v>
      </c>
    </row>
    <row r="24" spans="1:6" s="3" customFormat="1" x14ac:dyDescent="0.3">
      <c r="A24" s="28" t="s">
        <v>128</v>
      </c>
      <c r="B24" s="28" t="s">
        <v>39</v>
      </c>
      <c r="C24" s="28" t="s">
        <v>60</v>
      </c>
      <c r="D24" s="30">
        <v>1</v>
      </c>
      <c r="E24" s="44">
        <f>SUMIFS(Phleb_data[[#All],[LD]],Phleb_data[[#All],[OrgID]],'LD &amp; &lt;12yrs'!$B24,Phleb_data[[#All],[Rel_D]],'LD &amp; &lt;12yrs'!C$2,Phleb_data[[#All],[Quarter]],'LD &amp; &lt;12yrs'!B$2)</f>
        <v>5</v>
      </c>
      <c r="F24" s="44">
        <f>SUMIFS(Phleb_data[[#All],[U12]],Phleb_data[[#All],[OrgID]],'LD &amp; &lt;12yrs'!$B24,Phleb_data[[#All],[Rel_D]],'LD &amp; &lt;12yrs'!C$2,Phleb_data[[#All],[Quarter]],'LD &amp; &lt;12yrs'!B$2)</f>
        <v>1</v>
      </c>
    </row>
    <row r="25" spans="1:6" s="3" customFormat="1" x14ac:dyDescent="0.3">
      <c r="A25" s="28" t="s">
        <v>129</v>
      </c>
      <c r="B25" s="28" t="s">
        <v>41</v>
      </c>
      <c r="C25" s="28" t="s">
        <v>48</v>
      </c>
      <c r="D25" s="30">
        <v>1</v>
      </c>
      <c r="E25" s="44">
        <f>SUMIFS(Phleb_data[[#All],[LD]],Phleb_data[[#All],[OrgID]],'LD &amp; &lt;12yrs'!$B25,Phleb_data[[#All],[Rel_D]],'LD &amp; &lt;12yrs'!C$2,Phleb_data[[#All],[Quarter]],'LD &amp; &lt;12yrs'!B$2)</f>
        <v>1</v>
      </c>
      <c r="F25" s="44">
        <f>SUMIFS(Phleb_data[[#All],[U12]],Phleb_data[[#All],[OrgID]],'LD &amp; &lt;12yrs'!$B25,Phleb_data[[#All],[Rel_D]],'LD &amp; &lt;12yrs'!C$2,Phleb_data[[#All],[Quarter]],'LD &amp; &lt;12yrs'!B$2)</f>
        <v>0</v>
      </c>
    </row>
    <row r="26" spans="1:6" s="3" customFormat="1" x14ac:dyDescent="0.3">
      <c r="A26" s="28" t="s">
        <v>130</v>
      </c>
      <c r="B26" s="28" t="s">
        <v>43</v>
      </c>
      <c r="C26" s="28" t="s">
        <v>56</v>
      </c>
      <c r="D26" s="30">
        <v>1</v>
      </c>
      <c r="E26" s="44">
        <f>SUMIFS(Phleb_data[[#All],[LD]],Phleb_data[[#All],[OrgID]],'LD &amp; &lt;12yrs'!$B26,Phleb_data[[#All],[Rel_D]],'LD &amp; &lt;12yrs'!C$2,Phleb_data[[#All],[Quarter]],'LD &amp; &lt;12yrs'!B$2)</f>
        <v>1</v>
      </c>
      <c r="F26" s="44">
        <f>SUMIFS(Phleb_data[[#All],[U12]],Phleb_data[[#All],[OrgID]],'LD &amp; &lt;12yrs'!$B26,Phleb_data[[#All],[Rel_D]],'LD &amp; &lt;12yrs'!C$2,Phleb_data[[#All],[Quarter]],'LD &amp; &lt;12yrs'!B$2)</f>
        <v>0</v>
      </c>
    </row>
    <row r="27" spans="1:6" s="3" customFormat="1" x14ac:dyDescent="0.3">
      <c r="A27" s="28" t="s">
        <v>131</v>
      </c>
      <c r="B27" s="28" t="s">
        <v>44</v>
      </c>
      <c r="C27" s="28" t="s">
        <v>48</v>
      </c>
      <c r="D27" s="30">
        <v>1</v>
      </c>
      <c r="E27" s="44">
        <f>SUMIFS(Phleb_data[[#All],[LD]],Phleb_data[[#All],[OrgID]],'LD &amp; &lt;12yrs'!$B27,Phleb_data[[#All],[Rel_D]],'LD &amp; &lt;12yrs'!C$2,Phleb_data[[#All],[Quarter]],'LD &amp; &lt;12yrs'!B$2)</f>
        <v>9</v>
      </c>
      <c r="F27" s="44">
        <f>SUMIFS(Phleb_data[[#All],[U12]],Phleb_data[[#All],[OrgID]],'LD &amp; &lt;12yrs'!$B27,Phleb_data[[#All],[Rel_D]],'LD &amp; &lt;12yrs'!C$2,Phleb_data[[#All],[Quarter]],'LD &amp; &lt;12yrs'!B$2)</f>
        <v>0</v>
      </c>
    </row>
    <row r="28" spans="1:6" s="3" customFormat="1" x14ac:dyDescent="0.3">
      <c r="A28" s="28" t="s">
        <v>132</v>
      </c>
      <c r="B28" s="28" t="s">
        <v>45</v>
      </c>
      <c r="C28" s="28" t="s">
        <v>60</v>
      </c>
      <c r="D28" s="30">
        <v>1</v>
      </c>
      <c r="E28" s="44">
        <f>SUMIFS(Phleb_data[[#All],[LD]],Phleb_data[[#All],[OrgID]],'LD &amp; &lt;12yrs'!$B28,Phleb_data[[#All],[Rel_D]],'LD &amp; &lt;12yrs'!C$2,Phleb_data[[#All],[Quarter]],'LD &amp; &lt;12yrs'!B$2)</f>
        <v>1</v>
      </c>
      <c r="F28" s="44">
        <f>SUMIFS(Phleb_data[[#All],[U12]],Phleb_data[[#All],[OrgID]],'LD &amp; &lt;12yrs'!$B28,Phleb_data[[#All],[Rel_D]],'LD &amp; &lt;12yrs'!C$2,Phleb_data[[#All],[Quarter]],'LD &amp; &lt;12yrs'!B$2)</f>
        <v>0</v>
      </c>
    </row>
    <row r="29" spans="1:6" s="3" customFormat="1" x14ac:dyDescent="0.3">
      <c r="A29" s="28" t="s">
        <v>133</v>
      </c>
      <c r="B29" s="28" t="s">
        <v>25</v>
      </c>
      <c r="C29" s="28" t="s">
        <v>30</v>
      </c>
      <c r="D29" s="30">
        <v>1</v>
      </c>
      <c r="E29" s="44">
        <f>SUMIFS(Phleb_data[[#All],[LD]],Phleb_data[[#All],[OrgID]],'LD &amp; &lt;12yrs'!$B29,Phleb_data[[#All],[Rel_D]],'LD &amp; &lt;12yrs'!C$2,Phleb_data[[#All],[Quarter]],'LD &amp; &lt;12yrs'!B$2)</f>
        <v>14</v>
      </c>
      <c r="F29" s="44">
        <f>SUMIFS(Phleb_data[[#All],[U12]],Phleb_data[[#All],[OrgID]],'LD &amp; &lt;12yrs'!$B29,Phleb_data[[#All],[Rel_D]],'LD &amp; &lt;12yrs'!C$2,Phleb_data[[#All],[Quarter]],'LD &amp; &lt;12yrs'!B$2)</f>
        <v>1</v>
      </c>
    </row>
    <row r="30" spans="1:6" s="3" customFormat="1" x14ac:dyDescent="0.3">
      <c r="A30" s="28" t="s">
        <v>134</v>
      </c>
      <c r="B30" s="28" t="s">
        <v>46</v>
      </c>
      <c r="C30" s="28" t="s">
        <v>56</v>
      </c>
      <c r="D30" s="30">
        <v>1</v>
      </c>
      <c r="E30" s="44">
        <f>SUMIFS(Phleb_data[[#All],[LD]],Phleb_data[[#All],[OrgID]],'LD &amp; &lt;12yrs'!$B30,Phleb_data[[#All],[Rel_D]],'LD &amp; &lt;12yrs'!C$2,Phleb_data[[#All],[Quarter]],'LD &amp; &lt;12yrs'!B$2)</f>
        <v>7</v>
      </c>
      <c r="F30" s="44">
        <f>SUMIFS(Phleb_data[[#All],[U12]],Phleb_data[[#All],[OrgID]],'LD &amp; &lt;12yrs'!$B30,Phleb_data[[#All],[Rel_D]],'LD &amp; &lt;12yrs'!C$2,Phleb_data[[#All],[Quarter]],'LD &amp; &lt;12yrs'!B$2)</f>
        <v>0</v>
      </c>
    </row>
    <row r="31" spans="1:6" s="3" customFormat="1" x14ac:dyDescent="0.3">
      <c r="A31" s="28" t="s">
        <v>135</v>
      </c>
      <c r="B31" s="28" t="s">
        <v>47</v>
      </c>
      <c r="C31" s="28" t="s">
        <v>56</v>
      </c>
      <c r="D31" s="30">
        <v>1</v>
      </c>
      <c r="E31" s="44">
        <f>SUMIFS(Phleb_data[[#All],[LD]],Phleb_data[[#All],[OrgID]],'LD &amp; &lt;12yrs'!$B31,Phleb_data[[#All],[Rel_D]],'LD &amp; &lt;12yrs'!C$2,Phleb_data[[#All],[Quarter]],'LD &amp; &lt;12yrs'!B$2)</f>
        <v>1</v>
      </c>
      <c r="F31" s="44">
        <f>SUMIFS(Phleb_data[[#All],[U12]],Phleb_data[[#All],[OrgID]],'LD &amp; &lt;12yrs'!$B31,Phleb_data[[#All],[Rel_D]],'LD &amp; &lt;12yrs'!C$2,Phleb_data[[#All],[Quarter]],'LD &amp; &lt;12yrs'!B$2)</f>
        <v>4</v>
      </c>
    </row>
    <row r="32" spans="1:6" s="3" customFormat="1" x14ac:dyDescent="0.3">
      <c r="A32" s="28" t="s">
        <v>136</v>
      </c>
      <c r="B32" s="28" t="s">
        <v>27</v>
      </c>
      <c r="C32" s="28" t="s">
        <v>30</v>
      </c>
      <c r="D32" s="30">
        <v>1</v>
      </c>
      <c r="E32" s="44">
        <f>SUMIFS(Phleb_data[[#All],[LD]],Phleb_data[[#All],[OrgID]],'LD &amp; &lt;12yrs'!$B32,Phleb_data[[#All],[Rel_D]],'LD &amp; &lt;12yrs'!C$2,Phleb_data[[#All],[Quarter]],'LD &amp; &lt;12yrs'!B$2)</f>
        <v>1</v>
      </c>
      <c r="F32" s="44">
        <f>SUMIFS(Phleb_data[[#All],[U12]],Phleb_data[[#All],[OrgID]],'LD &amp; &lt;12yrs'!$B32,Phleb_data[[#All],[Rel_D]],'LD &amp; &lt;12yrs'!C$2,Phleb_data[[#All],[Quarter]],'LD &amp; &lt;12yrs'!B$2)</f>
        <v>0</v>
      </c>
    </row>
    <row r="33" spans="1:6" s="3" customFormat="1" x14ac:dyDescent="0.3">
      <c r="A33" s="28" t="s">
        <v>137</v>
      </c>
      <c r="B33" s="28" t="s">
        <v>29</v>
      </c>
      <c r="C33" s="28" t="s">
        <v>30</v>
      </c>
      <c r="D33" s="18">
        <v>1</v>
      </c>
      <c r="E33" s="44">
        <f>SUMIFS(Phleb_data[[#All],[LD]],Phleb_data[[#All],[OrgID]],'LD &amp; &lt;12yrs'!$B33,Phleb_data[[#All],[Rel_D]],'LD &amp; &lt;12yrs'!C$2,Phleb_data[[#All],[Quarter]],'LD &amp; &lt;12yrs'!B$2)</f>
        <v>0</v>
      </c>
      <c r="F33" s="44">
        <f>SUMIFS(Phleb_data[[#All],[U12]],Phleb_data[[#All],[OrgID]],'LD &amp; &lt;12yrs'!$B33,Phleb_data[[#All],[Rel_D]],'LD &amp; &lt;12yrs'!C$2,Phleb_data[[#All],[Quarter]],'LD &amp; &lt;12yrs'!B$2)</f>
        <v>0</v>
      </c>
    </row>
    <row r="34" spans="1:6" s="3" customFormat="1" x14ac:dyDescent="0.3">
      <c r="A34" s="28" t="s">
        <v>138</v>
      </c>
      <c r="B34" s="28" t="s">
        <v>49</v>
      </c>
      <c r="C34" s="28" t="s">
        <v>56</v>
      </c>
      <c r="D34" s="31">
        <v>1</v>
      </c>
      <c r="E34" s="44">
        <f>SUMIFS(Phleb_data[[#All],[LD]],Phleb_data[[#All],[OrgID]],'LD &amp; &lt;12yrs'!$B34,Phleb_data[[#All],[Rel_D]],'LD &amp; &lt;12yrs'!C$2,Phleb_data[[#All],[Quarter]],'LD &amp; &lt;12yrs'!B$2)</f>
        <v>0</v>
      </c>
      <c r="F34" s="44">
        <f>SUMIFS(Phleb_data[[#All],[U12]],Phleb_data[[#All],[OrgID]],'LD &amp; &lt;12yrs'!$B34,Phleb_data[[#All],[Rel_D]],'LD &amp; &lt;12yrs'!C$2,Phleb_data[[#All],[Quarter]],'LD &amp; &lt;12yrs'!B$2)</f>
        <v>0</v>
      </c>
    </row>
    <row r="35" spans="1:6" s="3" customFormat="1" x14ac:dyDescent="0.3">
      <c r="A35" s="28" t="s">
        <v>139</v>
      </c>
      <c r="B35" s="28" t="s">
        <v>51</v>
      </c>
      <c r="C35" s="28" t="s">
        <v>60</v>
      </c>
      <c r="D35" s="30">
        <v>1</v>
      </c>
      <c r="E35" s="44">
        <f>SUMIFS(Phleb_data[[#All],[LD]],Phleb_data[[#All],[OrgID]],'LD &amp; &lt;12yrs'!$B35,Phleb_data[[#All],[Rel_D]],'LD &amp; &lt;12yrs'!C$2,Phleb_data[[#All],[Quarter]],'LD &amp; &lt;12yrs'!B$2)</f>
        <v>2</v>
      </c>
      <c r="F35" s="44">
        <f>SUMIFS(Phleb_data[[#All],[U12]],Phleb_data[[#All],[OrgID]],'LD &amp; &lt;12yrs'!$B35,Phleb_data[[#All],[Rel_D]],'LD &amp; &lt;12yrs'!C$2,Phleb_data[[#All],[Quarter]],'LD &amp; &lt;12yrs'!B$2)</f>
        <v>0</v>
      </c>
    </row>
    <row r="36" spans="1:6" s="3" customFormat="1" x14ac:dyDescent="0.3">
      <c r="A36" s="28" t="s">
        <v>140</v>
      </c>
      <c r="B36" s="28" t="s">
        <v>40</v>
      </c>
      <c r="C36" s="28" t="s">
        <v>42</v>
      </c>
      <c r="D36" s="30">
        <v>1</v>
      </c>
      <c r="E36" s="44">
        <f>SUMIFS(Phleb_data[[#All],[LD]],Phleb_data[[#All],[OrgID]],'LD &amp; &lt;12yrs'!$B36,Phleb_data[[#All],[Rel_D]],'LD &amp; &lt;12yrs'!C$2,Phleb_data[[#All],[Quarter]],'LD &amp; &lt;12yrs'!B$2)</f>
        <v>1</v>
      </c>
      <c r="F36" s="44">
        <f>SUMIFS(Phleb_data[[#All],[U12]],Phleb_data[[#All],[OrgID]],'LD &amp; &lt;12yrs'!$B36,Phleb_data[[#All],[Rel_D]],'LD &amp; &lt;12yrs'!C$2,Phleb_data[[#All],[Quarter]],'LD &amp; &lt;12yrs'!B$2)</f>
        <v>0</v>
      </c>
    </row>
    <row r="37" spans="1:6" s="3" customFormat="1" x14ac:dyDescent="0.3">
      <c r="A37" s="28" t="s">
        <v>141</v>
      </c>
      <c r="B37" s="28" t="s">
        <v>13</v>
      </c>
      <c r="C37" s="28" t="s">
        <v>17</v>
      </c>
      <c r="D37" s="30">
        <v>1</v>
      </c>
      <c r="E37" s="44">
        <f>SUMIFS(Phleb_data[[#All],[LD]],Phleb_data[[#All],[OrgID]],'LD &amp; &lt;12yrs'!$B37,Phleb_data[[#All],[Rel_D]],'LD &amp; &lt;12yrs'!C$2,Phleb_data[[#All],[Quarter]],'LD &amp; &lt;12yrs'!B$2)</f>
        <v>7</v>
      </c>
      <c r="F37" s="44">
        <f>SUMIFS(Phleb_data[[#All],[U12]],Phleb_data[[#All],[OrgID]],'LD &amp; &lt;12yrs'!$B37,Phleb_data[[#All],[Rel_D]],'LD &amp; &lt;12yrs'!C$2,Phleb_data[[#All],[Quarter]],'LD &amp; &lt;12yrs'!B$2)</f>
        <v>4</v>
      </c>
    </row>
    <row r="38" spans="1:6" s="3" customFormat="1" x14ac:dyDescent="0.3">
      <c r="A38" s="28" t="s">
        <v>142</v>
      </c>
      <c r="B38" s="28" t="s">
        <v>15</v>
      </c>
      <c r="C38" s="28" t="s">
        <v>17</v>
      </c>
      <c r="D38" s="30">
        <v>1</v>
      </c>
      <c r="E38" s="44">
        <f>SUMIFS(Phleb_data[[#All],[LD]],Phleb_data[[#All],[OrgID]],'LD &amp; &lt;12yrs'!$B38,Phleb_data[[#All],[Rel_D]],'LD &amp; &lt;12yrs'!C$2,Phleb_data[[#All],[Quarter]],'LD &amp; &lt;12yrs'!B$2)</f>
        <v>5</v>
      </c>
      <c r="F38" s="44">
        <f>SUMIFS(Phleb_data[[#All],[U12]],Phleb_data[[#All],[OrgID]],'LD &amp; &lt;12yrs'!$B38,Phleb_data[[#All],[Rel_D]],'LD &amp; &lt;12yrs'!C$2,Phleb_data[[#All],[Quarter]],'LD &amp; &lt;12yrs'!B$2)</f>
        <v>22</v>
      </c>
    </row>
    <row r="39" spans="1:6" s="3" customFormat="1" x14ac:dyDescent="0.3">
      <c r="A39" s="28" t="s">
        <v>143</v>
      </c>
      <c r="B39" s="28" t="s">
        <v>34</v>
      </c>
      <c r="C39" s="28" t="s">
        <v>35</v>
      </c>
      <c r="D39" s="30">
        <v>1</v>
      </c>
      <c r="E39" s="44">
        <f>SUMIFS(Phleb_data[[#All],[LD]],Phleb_data[[#All],[OrgID]],'LD &amp; &lt;12yrs'!$B39,Phleb_data[[#All],[Rel_D]],'LD &amp; &lt;12yrs'!C$2,Phleb_data[[#All],[Quarter]],'LD &amp; &lt;12yrs'!B$2)</f>
        <v>1</v>
      </c>
      <c r="F39" s="44">
        <f>SUMIFS(Phleb_data[[#All],[U12]],Phleb_data[[#All],[OrgID]],'LD &amp; &lt;12yrs'!$B39,Phleb_data[[#All],[Rel_D]],'LD &amp; &lt;12yrs'!C$2,Phleb_data[[#All],[Quarter]],'LD &amp; &lt;12yrs'!B$2)</f>
        <v>0</v>
      </c>
    </row>
    <row r="40" spans="1:6" s="3" customFormat="1" x14ac:dyDescent="0.3">
      <c r="A40" s="28" t="s">
        <v>144</v>
      </c>
      <c r="B40" s="28" t="s">
        <v>50</v>
      </c>
      <c r="C40" s="28" t="s">
        <v>54</v>
      </c>
      <c r="D40" s="30">
        <v>1</v>
      </c>
      <c r="E40" s="44">
        <f>SUMIFS(Phleb_data[[#All],[LD]],Phleb_data[[#All],[OrgID]],'LD &amp; &lt;12yrs'!$B40,Phleb_data[[#All],[Rel_D]],'LD &amp; &lt;12yrs'!C$2,Phleb_data[[#All],[Quarter]],'LD &amp; &lt;12yrs'!B$2)</f>
        <v>1</v>
      </c>
      <c r="F40" s="44">
        <f>SUMIFS(Phleb_data[[#All],[U12]],Phleb_data[[#All],[OrgID]],'LD &amp; &lt;12yrs'!$B40,Phleb_data[[#All],[Rel_D]],'LD &amp; &lt;12yrs'!C$2,Phleb_data[[#All],[Quarter]],'LD &amp; &lt;12yrs'!B$2)</f>
        <v>0</v>
      </c>
    </row>
    <row r="41" spans="1:6" s="3" customFormat="1" x14ac:dyDescent="0.3">
      <c r="A41" s="28" t="s">
        <v>145</v>
      </c>
      <c r="B41" s="28" t="s">
        <v>52</v>
      </c>
      <c r="C41" s="28" t="s">
        <v>54</v>
      </c>
      <c r="D41" s="30">
        <v>1</v>
      </c>
      <c r="E41" s="44">
        <f>SUMIFS(Phleb_data[[#All],[LD]],Phleb_data[[#All],[OrgID]],'LD &amp; &lt;12yrs'!$B41,Phleb_data[[#All],[Rel_D]],'LD &amp; &lt;12yrs'!C$2,Phleb_data[[#All],[Quarter]],'LD &amp; &lt;12yrs'!B$2)</f>
        <v>3</v>
      </c>
      <c r="F41" s="44">
        <f>SUMIFS(Phleb_data[[#All],[U12]],Phleb_data[[#All],[OrgID]],'LD &amp; &lt;12yrs'!$B41,Phleb_data[[#All],[Rel_D]],'LD &amp; &lt;12yrs'!C$2,Phleb_data[[#All],[Quarter]],'LD &amp; &lt;12yrs'!B$2)</f>
        <v>1</v>
      </c>
    </row>
    <row r="42" spans="1:6" s="3" customFormat="1" x14ac:dyDescent="0.3">
      <c r="A42" s="28" t="s">
        <v>146</v>
      </c>
      <c r="B42" s="28" t="s">
        <v>53</v>
      </c>
      <c r="C42" s="28" t="s">
        <v>54</v>
      </c>
      <c r="D42" s="30">
        <v>1</v>
      </c>
      <c r="E42" s="44">
        <f>SUMIFS(Phleb_data[[#All],[LD]],Phleb_data[[#All],[OrgID]],'LD &amp; &lt;12yrs'!$B42,Phleb_data[[#All],[Rel_D]],'LD &amp; &lt;12yrs'!C$2,Phleb_data[[#All],[Quarter]],'LD &amp; &lt;12yrs'!B$2)</f>
        <v>1</v>
      </c>
      <c r="F42" s="44">
        <f>SUMIFS(Phleb_data[[#All],[U12]],Phleb_data[[#All],[OrgID]],'LD &amp; &lt;12yrs'!$B42,Phleb_data[[#All],[Rel_D]],'LD &amp; &lt;12yrs'!C$2,Phleb_data[[#All],[Quarter]],'LD &amp; &lt;12yrs'!B$2)</f>
        <v>16</v>
      </c>
    </row>
    <row r="43" spans="1:6" s="3" customFormat="1" x14ac:dyDescent="0.3">
      <c r="A43" s="28" t="s">
        <v>147</v>
      </c>
      <c r="B43" s="28" t="s">
        <v>55</v>
      </c>
      <c r="C43" s="28" t="s">
        <v>148</v>
      </c>
      <c r="D43" s="30">
        <v>1</v>
      </c>
      <c r="E43" s="28">
        <f>SUMIFS(Phleb_data[[#All],[LD]],Phleb_data[[#All],[OrgID]],'LD &amp; &lt;12yrs'!$B43,Phleb_data[[#All],[Rel_D]],'LD &amp; &lt;12yrs'!C$2,Phleb_data[[#All],[Quarter]],'LD &amp; &lt;12yrs'!B$2)</f>
        <v>0</v>
      </c>
      <c r="F43" s="28">
        <f>SUMIFS(Phleb_data[[#All],[U12]],Phleb_data[[#All],[OrgID]],'LD &amp; &lt;12yrs'!$B43,Phleb_data[[#All],[Rel_D]],'LD &amp; &lt;12yrs'!C$2,Phleb_data[[#All],[Quarter]],'LD &amp; &lt;12yrs'!B$2)</f>
        <v>0</v>
      </c>
    </row>
    <row r="44" spans="1:6" s="3" customFormat="1" x14ac:dyDescent="0.3">
      <c r="A44" s="28" t="s">
        <v>149</v>
      </c>
      <c r="B44" s="28" t="s">
        <v>57</v>
      </c>
      <c r="C44" s="28" t="s">
        <v>148</v>
      </c>
      <c r="D44" s="30">
        <v>1</v>
      </c>
      <c r="E44" s="28">
        <f>SUMIFS(Phleb_data[[#All],[LD]],Phleb_data[[#All],[OrgID]],'LD &amp; &lt;12yrs'!$B44,Phleb_data[[#All],[Rel_D]],'LD &amp; &lt;12yrs'!C$2,Phleb_data[[#All],[Quarter]],'LD &amp; &lt;12yrs'!B$2)</f>
        <v>0</v>
      </c>
      <c r="F44" s="28">
        <f>SUMIFS(Phleb_data[[#All],[U12]],Phleb_data[[#All],[OrgID]],'LD &amp; &lt;12yrs'!$B44,Phleb_data[[#All],[Rel_D]],'LD &amp; &lt;12yrs'!C$2,Phleb_data[[#All],[Quarter]],'LD &amp; &lt;12yrs'!B$2)</f>
        <v>0</v>
      </c>
    </row>
    <row r="45" spans="1:6" s="3" customFormat="1" x14ac:dyDescent="0.3">
      <c r="A45" s="28" t="s">
        <v>150</v>
      </c>
      <c r="B45" s="28" t="s">
        <v>58</v>
      </c>
      <c r="C45" s="28" t="s">
        <v>148</v>
      </c>
      <c r="D45" s="30">
        <v>1</v>
      </c>
      <c r="E45" s="28">
        <f>SUMIFS(Phleb_data[[#All],[LD]],Phleb_data[[#All],[OrgID]],'LD &amp; &lt;12yrs'!$B45,Phleb_data[[#All],[Rel_D]],'LD &amp; &lt;12yrs'!C$2,Phleb_data[[#All],[Quarter]],'LD &amp; &lt;12yrs'!B$2)</f>
        <v>0</v>
      </c>
      <c r="F45" s="28">
        <f>SUMIFS(Phleb_data[[#All],[U12]],Phleb_data[[#All],[OrgID]],'LD &amp; &lt;12yrs'!$B45,Phleb_data[[#All],[Rel_D]],'LD &amp; &lt;12yrs'!C$2,Phleb_data[[#All],[Quarter]],'LD &amp; &lt;12yrs'!B$2)</f>
        <v>0</v>
      </c>
    </row>
    <row r="46" spans="1:6" s="3" customFormat="1" x14ac:dyDescent="0.3">
      <c r="A46" s="28" t="s">
        <v>151</v>
      </c>
      <c r="B46" s="28" t="s">
        <v>152</v>
      </c>
      <c r="C46" s="28" t="s">
        <v>148</v>
      </c>
      <c r="D46" s="30">
        <v>1</v>
      </c>
      <c r="E46" s="28">
        <f>SUMIFS(Phleb_data[[#All],[LD]],Phleb_data[[#All],[OrgID]],'LD &amp; &lt;12yrs'!$B46,Phleb_data[[#All],[Rel_D]],'LD &amp; &lt;12yrs'!C$2,Phleb_data[[#All],[Quarter]],'LD &amp; &lt;12yrs'!B$2)</f>
        <v>0</v>
      </c>
      <c r="F46" s="28">
        <f>SUMIFS(Phleb_data[[#All],[U12]],Phleb_data[[#All],[OrgID]],'LD &amp; &lt;12yrs'!$B46,Phleb_data[[#All],[Rel_D]],'LD &amp; &lt;12yrs'!C$2,Phleb_data[[#All],[Quarter]],'LD &amp; &lt;12yrs'!B$2)</f>
        <v>0</v>
      </c>
    </row>
    <row r="47" spans="1:6" s="3" customFormat="1" x14ac:dyDescent="0.3">
      <c r="A47" s="28" t="s">
        <v>228</v>
      </c>
      <c r="B47" s="28" t="s">
        <v>229</v>
      </c>
      <c r="C47" s="28" t="s">
        <v>148</v>
      </c>
      <c r="D47" s="30">
        <v>1</v>
      </c>
      <c r="E47" s="28">
        <f>SUMIFS(Phleb_data[[#All],[LD]],Phleb_data[[#All],[OrgID]],'LD &amp; &lt;12yrs'!$B47,Phleb_data[[#All],[Rel_D]],'LD &amp; &lt;12yrs'!C$2,Phleb_data[[#All],[Quarter]],'LD &amp; &lt;12yrs'!B$2)</f>
        <v>0</v>
      </c>
      <c r="F47" s="28">
        <f>SUMIFS(Phleb_data[[#All],[U12]],Phleb_data[[#All],[OrgID]],'LD &amp; &lt;12yrs'!$B47,Phleb_data[[#All],[Rel_D]],'LD &amp; &lt;12yrs'!C$2,Phleb_data[[#All],[Quarter]],'LD &amp; &lt;12yrs'!B$2)</f>
        <v>0</v>
      </c>
    </row>
    <row r="48" spans="1:6" s="3" customFormat="1" x14ac:dyDescent="0.3">
      <c r="A48" s="28" t="s">
        <v>153</v>
      </c>
      <c r="B48" s="28" t="s">
        <v>59</v>
      </c>
      <c r="C48" s="28" t="s">
        <v>148</v>
      </c>
      <c r="D48" s="30">
        <v>1</v>
      </c>
      <c r="E48" s="28">
        <f>SUMIFS(Phleb_data[[#All],[LD]],Phleb_data[[#All],[OrgID]],'LD &amp; &lt;12yrs'!$B48,Phleb_data[[#All],[Rel_D]],'LD &amp; &lt;12yrs'!C$2,Phleb_data[[#All],[Quarter]],'LD &amp; &lt;12yrs'!B$2)</f>
        <v>0</v>
      </c>
      <c r="F48" s="28">
        <f>SUMIFS(Phleb_data[[#All],[U12]],Phleb_data[[#All],[OrgID]],'LD &amp; &lt;12yrs'!$B48,Phleb_data[[#All],[Rel_D]],'LD &amp; &lt;12yrs'!C$2,Phleb_data[[#All],[Quarter]],'LD &amp; &lt;12yrs'!B$2)</f>
        <v>0</v>
      </c>
    </row>
    <row r="49" spans="1:8" s="3" customFormat="1" x14ac:dyDescent="0.3">
      <c r="A49" s="28" t="s">
        <v>154</v>
      </c>
      <c r="B49" s="28" t="s">
        <v>17</v>
      </c>
      <c r="C49" s="28"/>
      <c r="D49" s="30">
        <v>9</v>
      </c>
      <c r="E49" s="28">
        <f t="shared" ref="E49:E56" si="0">SUMIF($C$4:$C$42,$B49,$E$4:$E$42)</f>
        <v>13</v>
      </c>
      <c r="F49" s="28">
        <f t="shared" ref="F49:F56" si="1">SUMIF($C$4:$C$42,$B49,$F$4:$F$42)</f>
        <v>44</v>
      </c>
    </row>
    <row r="50" spans="1:8" s="3" customFormat="1" x14ac:dyDescent="0.3">
      <c r="A50" s="28" t="s">
        <v>155</v>
      </c>
      <c r="B50" s="28" t="s">
        <v>30</v>
      </c>
      <c r="C50" s="28"/>
      <c r="D50" s="30">
        <v>9</v>
      </c>
      <c r="E50" s="28">
        <f t="shared" si="0"/>
        <v>17</v>
      </c>
      <c r="F50" s="28">
        <f t="shared" si="1"/>
        <v>9</v>
      </c>
    </row>
    <row r="51" spans="1:8" s="3" customFormat="1" x14ac:dyDescent="0.3">
      <c r="A51" s="28" t="s">
        <v>156</v>
      </c>
      <c r="B51" s="28" t="s">
        <v>35</v>
      </c>
      <c r="C51" s="28"/>
      <c r="D51" s="30">
        <v>9</v>
      </c>
      <c r="E51" s="28">
        <f t="shared" si="0"/>
        <v>8</v>
      </c>
      <c r="F51" s="28">
        <f t="shared" si="1"/>
        <v>7</v>
      </c>
    </row>
    <row r="52" spans="1:8" s="3" customFormat="1" x14ac:dyDescent="0.3">
      <c r="A52" s="28" t="s">
        <v>157</v>
      </c>
      <c r="B52" s="28" t="s">
        <v>42</v>
      </c>
      <c r="C52" s="28"/>
      <c r="D52" s="30">
        <v>9</v>
      </c>
      <c r="E52" s="28">
        <f t="shared" si="0"/>
        <v>4</v>
      </c>
      <c r="F52" s="28">
        <f t="shared" si="1"/>
        <v>0</v>
      </c>
    </row>
    <row r="53" spans="1:8" s="3" customFormat="1" x14ac:dyDescent="0.3">
      <c r="A53" s="28" t="s">
        <v>158</v>
      </c>
      <c r="B53" s="28" t="s">
        <v>48</v>
      </c>
      <c r="C53" s="28"/>
      <c r="D53" s="30">
        <v>9</v>
      </c>
      <c r="E53" s="28">
        <f t="shared" si="0"/>
        <v>10</v>
      </c>
      <c r="F53" s="28">
        <f t="shared" si="1"/>
        <v>0</v>
      </c>
    </row>
    <row r="54" spans="1:8" s="3" customFormat="1" x14ac:dyDescent="0.3">
      <c r="A54" s="28" t="s">
        <v>159</v>
      </c>
      <c r="B54" s="28" t="s">
        <v>54</v>
      </c>
      <c r="C54" s="28"/>
      <c r="D54" s="30">
        <v>9</v>
      </c>
      <c r="E54" s="28">
        <f t="shared" si="0"/>
        <v>7</v>
      </c>
      <c r="F54" s="28">
        <f t="shared" si="1"/>
        <v>24</v>
      </c>
    </row>
    <row r="55" spans="1:8" s="3" customFormat="1" x14ac:dyDescent="0.3">
      <c r="A55" s="28" t="s">
        <v>160</v>
      </c>
      <c r="B55" s="28" t="s">
        <v>56</v>
      </c>
      <c r="C55" s="28"/>
      <c r="D55" s="30">
        <v>9</v>
      </c>
      <c r="E55" s="28">
        <f t="shared" si="0"/>
        <v>12</v>
      </c>
      <c r="F55" s="28">
        <f t="shared" si="1"/>
        <v>12</v>
      </c>
    </row>
    <row r="56" spans="1:8" s="4" customFormat="1" x14ac:dyDescent="0.3">
      <c r="A56" s="28" t="s">
        <v>161</v>
      </c>
      <c r="B56" s="28" t="s">
        <v>60</v>
      </c>
      <c r="C56" s="28"/>
      <c r="D56" s="30">
        <v>9</v>
      </c>
      <c r="E56" s="28">
        <f t="shared" si="0"/>
        <v>13</v>
      </c>
      <c r="F56" s="28">
        <f t="shared" si="1"/>
        <v>1</v>
      </c>
    </row>
    <row r="57" spans="1:8" x14ac:dyDescent="0.3">
      <c r="A57" s="133" t="s">
        <v>162</v>
      </c>
      <c r="B57" s="10" t="s">
        <v>163</v>
      </c>
      <c r="C57" s="10"/>
      <c r="D57" s="23">
        <v>1</v>
      </c>
      <c r="E57" s="10">
        <f>SUM(E49:E56)</f>
        <v>84</v>
      </c>
      <c r="F57" s="10">
        <f>SUM(F49:F56)</f>
        <v>97</v>
      </c>
      <c r="G57" s="3"/>
      <c r="H57" s="3"/>
    </row>
    <row r="58" spans="1:8" x14ac:dyDescent="0.3">
      <c r="A58" s="14"/>
      <c r="B58" s="14"/>
      <c r="C58" s="14"/>
      <c r="D58" s="14"/>
      <c r="E58" s="14"/>
      <c r="F58" s="14"/>
    </row>
    <row r="59" spans="1:8" x14ac:dyDescent="0.3">
      <c r="E59" s="5"/>
      <c r="F59" s="5"/>
    </row>
    <row r="61" spans="1:8" x14ac:dyDescent="0.3">
      <c r="E61" s="5"/>
      <c r="F61" s="5"/>
    </row>
    <row r="64" spans="1:8" x14ac:dyDescent="0.3">
      <c r="E64" s="5"/>
      <c r="F64" s="5"/>
    </row>
    <row r="65" spans="5:6" x14ac:dyDescent="0.3">
      <c r="E65" s="5"/>
      <c r="F65" s="5"/>
    </row>
  </sheetData>
  <conditionalFormatting sqref="A43:E56">
    <cfRule type="expression" dxfId="17" priority="21">
      <formula>$B43="F84624"</formula>
    </cfRule>
    <cfRule type="expression" dxfId="16" priority="22">
      <formula>$B43="F84043"</formula>
    </cfRule>
    <cfRule type="expression" dxfId="15" priority="23">
      <formula>LEFT($B43,4)="CHIP"</formula>
    </cfRule>
    <cfRule type="expression" dxfId="14" priority="24">
      <formula>NOT(LEN($B43)=6)</formula>
    </cfRule>
    <cfRule type="expression" dxfId="13" priority="25">
      <formula>$D43=0</formula>
    </cfRule>
  </conditionalFormatting>
  <conditionalFormatting sqref="F49:F56">
    <cfRule type="expression" dxfId="12" priority="6">
      <formula>$B49="F84624"</formula>
    </cfRule>
    <cfRule type="expression" dxfId="11" priority="7">
      <formula>$B49="F84043"</formula>
    </cfRule>
    <cfRule type="expression" dxfId="10" priority="8">
      <formula>LEFT($B49,4)="CHIP"</formula>
    </cfRule>
    <cfRule type="expression" dxfId="9" priority="9">
      <formula>NOT(LEN($B49)=6)</formula>
    </cfRule>
    <cfRule type="expression" dxfId="8" priority="10">
      <formula>$D49=0</formula>
    </cfRule>
  </conditionalFormatting>
  <conditionalFormatting sqref="F43:F48">
    <cfRule type="expression" dxfId="7" priority="1">
      <formula>$B43="F84624"</formula>
    </cfRule>
    <cfRule type="expression" dxfId="6" priority="2">
      <formula>$B43="F84043"</formula>
    </cfRule>
    <cfRule type="expression" dxfId="5" priority="3">
      <formula>LEFT($B43,4)="CHIP"</formula>
    </cfRule>
    <cfRule type="expression" dxfId="4" priority="4">
      <formula>NOT(LEN($B43)=6)</formula>
    </cfRule>
    <cfRule type="expression" dxfId="3" priority="5">
      <formula>$D43=0</formula>
    </cfRule>
  </conditionalFormatting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7" id="{33615490-DC17-4786-8A17-40DF7CABD9F7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D57 D4:D42</xm:sqref>
        </x14:conditionalFormatting>
        <x14:conditionalFormatting xmlns:xm="http://schemas.microsoft.com/office/excel/2006/main">
          <x14:cfRule type="iconSet" priority="26" id="{0C201E5E-8211-40AD-A836-5CA38CAF5DFC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D43:D56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800-000000000000}">
          <x14:formula1>
            <xm:f>CONTROL!$Q$8:$Q$11</xm:f>
          </x14:formula1>
          <xm:sqref>A2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41"/>
  <sheetViews>
    <sheetView topLeftCell="A19" workbookViewId="0">
      <selection activeCell="C47" sqref="C47"/>
    </sheetView>
  </sheetViews>
  <sheetFormatPr defaultRowHeight="14.4" x14ac:dyDescent="0.3"/>
  <cols>
    <col min="1" max="1" width="12.5546875" bestFit="1" customWidth="1"/>
    <col min="2" max="2" width="31" bestFit="1" customWidth="1"/>
    <col min="3" max="3" width="26.88671875" bestFit="1" customWidth="1"/>
  </cols>
  <sheetData>
    <row r="1" spans="1:3" x14ac:dyDescent="0.3">
      <c r="A1" s="154" t="s">
        <v>186</v>
      </c>
      <c r="B1" s="154" t="s">
        <v>187</v>
      </c>
      <c r="C1" s="154" t="s">
        <v>188</v>
      </c>
    </row>
    <row r="2" spans="1:3" x14ac:dyDescent="0.3">
      <c r="A2" s="154" t="s">
        <v>15</v>
      </c>
      <c r="B2" s="154" t="s">
        <v>79</v>
      </c>
      <c r="C2" s="154" t="s">
        <v>72</v>
      </c>
    </row>
    <row r="3" spans="1:3" x14ac:dyDescent="0.3">
      <c r="A3" s="154" t="s">
        <v>11</v>
      </c>
      <c r="B3" s="154" t="s">
        <v>116</v>
      </c>
      <c r="C3" s="154" t="s">
        <v>72</v>
      </c>
    </row>
    <row r="4" spans="1:3" x14ac:dyDescent="0.3">
      <c r="A4" s="154" t="s">
        <v>13</v>
      </c>
      <c r="B4" s="154" t="s">
        <v>189</v>
      </c>
      <c r="C4" s="154" t="s">
        <v>72</v>
      </c>
    </row>
    <row r="5" spans="1:3" x14ac:dyDescent="0.3">
      <c r="A5" s="154" t="s">
        <v>25</v>
      </c>
      <c r="B5" s="154" t="s">
        <v>190</v>
      </c>
      <c r="C5" s="154" t="s">
        <v>73</v>
      </c>
    </row>
    <row r="6" spans="1:3" x14ac:dyDescent="0.3">
      <c r="A6" s="154" t="s">
        <v>23</v>
      </c>
      <c r="B6" s="154" t="s">
        <v>191</v>
      </c>
      <c r="C6" s="154" t="s">
        <v>73</v>
      </c>
    </row>
    <row r="7" spans="1:3" x14ac:dyDescent="0.3">
      <c r="A7" s="154" t="s">
        <v>27</v>
      </c>
      <c r="B7" s="154" t="s">
        <v>192</v>
      </c>
      <c r="C7" s="154" t="s">
        <v>73</v>
      </c>
    </row>
    <row r="8" spans="1:3" x14ac:dyDescent="0.3">
      <c r="A8" s="154" t="s">
        <v>19</v>
      </c>
      <c r="B8" s="154" t="s">
        <v>115</v>
      </c>
      <c r="C8" s="154" t="s">
        <v>73</v>
      </c>
    </row>
    <row r="9" spans="1:3" x14ac:dyDescent="0.3">
      <c r="A9" s="154" t="s">
        <v>21</v>
      </c>
      <c r="B9" s="154" t="s">
        <v>119</v>
      </c>
      <c r="C9" s="154" t="s">
        <v>73</v>
      </c>
    </row>
    <row r="10" spans="1:3" x14ac:dyDescent="0.3">
      <c r="A10" s="154" t="s">
        <v>29</v>
      </c>
      <c r="B10" s="154" t="s">
        <v>137</v>
      </c>
      <c r="C10" s="154" t="s">
        <v>73</v>
      </c>
    </row>
    <row r="11" spans="1:3" x14ac:dyDescent="0.3">
      <c r="A11" s="154" t="s">
        <v>24</v>
      </c>
      <c r="B11" s="154" t="s">
        <v>123</v>
      </c>
      <c r="C11" s="154" t="s">
        <v>73</v>
      </c>
    </row>
    <row r="12" spans="1:3" x14ac:dyDescent="0.3">
      <c r="A12" s="154" t="s">
        <v>22</v>
      </c>
      <c r="B12" s="154" t="s">
        <v>114</v>
      </c>
      <c r="C12" s="154" t="s">
        <v>75</v>
      </c>
    </row>
    <row r="13" spans="1:3" x14ac:dyDescent="0.3">
      <c r="A13" s="154" t="s">
        <v>34</v>
      </c>
      <c r="B13" s="154" t="s">
        <v>143</v>
      </c>
      <c r="C13" s="154" t="s">
        <v>75</v>
      </c>
    </row>
    <row r="14" spans="1:3" x14ac:dyDescent="0.3">
      <c r="A14" s="154" t="s">
        <v>33</v>
      </c>
      <c r="B14" s="154" t="s">
        <v>193</v>
      </c>
      <c r="C14" s="154" t="s">
        <v>75</v>
      </c>
    </row>
    <row r="15" spans="1:3" x14ac:dyDescent="0.3">
      <c r="A15" s="154" t="s">
        <v>10</v>
      </c>
      <c r="B15" s="154" t="s">
        <v>194</v>
      </c>
      <c r="C15" s="154" t="s">
        <v>75</v>
      </c>
    </row>
    <row r="16" spans="1:3" x14ac:dyDescent="0.3">
      <c r="A16" s="154" t="s">
        <v>16</v>
      </c>
      <c r="B16" s="154" t="s">
        <v>111</v>
      </c>
      <c r="C16" s="154" t="s">
        <v>71</v>
      </c>
    </row>
    <row r="17" spans="1:3" x14ac:dyDescent="0.3">
      <c r="A17" s="154" t="s">
        <v>40</v>
      </c>
      <c r="B17" s="154" t="s">
        <v>195</v>
      </c>
      <c r="C17" s="154" t="s">
        <v>71</v>
      </c>
    </row>
    <row r="18" spans="1:3" x14ac:dyDescent="0.3">
      <c r="A18" s="154" t="s">
        <v>14</v>
      </c>
      <c r="B18" s="154" t="s">
        <v>110</v>
      </c>
      <c r="C18" s="154" t="s">
        <v>71</v>
      </c>
    </row>
    <row r="19" spans="1:3" x14ac:dyDescent="0.3">
      <c r="A19" s="154" t="s">
        <v>20</v>
      </c>
      <c r="B19" s="154" t="s">
        <v>113</v>
      </c>
      <c r="C19" s="154" t="s">
        <v>71</v>
      </c>
    </row>
    <row r="20" spans="1:3" x14ac:dyDescent="0.3">
      <c r="A20" s="154" t="s">
        <v>44</v>
      </c>
      <c r="B20" s="154" t="s">
        <v>196</v>
      </c>
      <c r="C20" s="154" t="s">
        <v>70</v>
      </c>
    </row>
    <row r="21" spans="1:3" x14ac:dyDescent="0.3">
      <c r="A21" s="154" t="s">
        <v>37</v>
      </c>
      <c r="B21" s="154" t="s">
        <v>126</v>
      </c>
      <c r="C21" s="154" t="s">
        <v>70</v>
      </c>
    </row>
    <row r="22" spans="1:3" x14ac:dyDescent="0.3">
      <c r="A22" s="154" t="s">
        <v>12</v>
      </c>
      <c r="B22" s="154" t="s">
        <v>109</v>
      </c>
      <c r="C22" s="154" t="s">
        <v>70</v>
      </c>
    </row>
    <row r="23" spans="1:3" x14ac:dyDescent="0.3">
      <c r="A23" s="154" t="s">
        <v>41</v>
      </c>
      <c r="B23" s="154" t="s">
        <v>197</v>
      </c>
      <c r="C23" s="154" t="s">
        <v>70</v>
      </c>
    </row>
    <row r="24" spans="1:3" x14ac:dyDescent="0.3">
      <c r="A24" s="154" t="s">
        <v>38</v>
      </c>
      <c r="B24" s="154" t="s">
        <v>127</v>
      </c>
      <c r="C24" s="154" t="s">
        <v>70</v>
      </c>
    </row>
    <row r="25" spans="1:3" x14ac:dyDescent="0.3">
      <c r="A25" s="154" t="s">
        <v>52</v>
      </c>
      <c r="B25" s="154" t="s">
        <v>198</v>
      </c>
      <c r="C25" s="154" t="s">
        <v>77</v>
      </c>
    </row>
    <row r="26" spans="1:3" x14ac:dyDescent="0.3">
      <c r="A26" s="154" t="s">
        <v>31</v>
      </c>
      <c r="B26" s="154" t="s">
        <v>120</v>
      </c>
      <c r="C26" s="154" t="s">
        <v>77</v>
      </c>
    </row>
    <row r="27" spans="1:3" x14ac:dyDescent="0.3">
      <c r="A27" s="154" t="s">
        <v>53</v>
      </c>
      <c r="B27" s="154" t="s">
        <v>199</v>
      </c>
      <c r="C27" s="154" t="s">
        <v>77</v>
      </c>
    </row>
    <row r="28" spans="1:3" x14ac:dyDescent="0.3">
      <c r="A28" s="154" t="s">
        <v>32</v>
      </c>
      <c r="B28" s="154" t="s">
        <v>200</v>
      </c>
      <c r="C28" s="154" t="s">
        <v>77</v>
      </c>
    </row>
    <row r="29" spans="1:3" x14ac:dyDescent="0.3">
      <c r="A29" s="154" t="s">
        <v>50</v>
      </c>
      <c r="B29" s="154" t="s">
        <v>201</v>
      </c>
      <c r="C29" s="154" t="s">
        <v>77</v>
      </c>
    </row>
    <row r="30" spans="1:3" x14ac:dyDescent="0.3">
      <c r="A30" s="154" t="s">
        <v>43</v>
      </c>
      <c r="B30" s="154" t="s">
        <v>130</v>
      </c>
      <c r="C30" s="154" t="s">
        <v>74</v>
      </c>
    </row>
    <row r="31" spans="1:3" x14ac:dyDescent="0.3">
      <c r="A31" s="154" t="s">
        <v>47</v>
      </c>
      <c r="B31" s="154" t="s">
        <v>202</v>
      </c>
      <c r="C31" s="154" t="s">
        <v>74</v>
      </c>
    </row>
    <row r="32" spans="1:3" x14ac:dyDescent="0.3">
      <c r="A32" s="154" t="s">
        <v>18</v>
      </c>
      <c r="B32" s="154" t="s">
        <v>112</v>
      </c>
      <c r="C32" s="154" t="s">
        <v>74</v>
      </c>
    </row>
    <row r="33" spans="1:3" x14ac:dyDescent="0.3">
      <c r="A33" s="154" t="s">
        <v>26</v>
      </c>
      <c r="B33" s="154" t="s">
        <v>117</v>
      </c>
      <c r="C33" s="154" t="s">
        <v>74</v>
      </c>
    </row>
    <row r="34" spans="1:3" x14ac:dyDescent="0.3">
      <c r="A34" s="154" t="s">
        <v>46</v>
      </c>
      <c r="B34" s="154" t="s">
        <v>134</v>
      </c>
      <c r="C34" s="154" t="s">
        <v>74</v>
      </c>
    </row>
    <row r="35" spans="1:3" x14ac:dyDescent="0.3">
      <c r="A35" s="154" t="s">
        <v>49</v>
      </c>
      <c r="B35" s="154" t="s">
        <v>203</v>
      </c>
      <c r="C35" s="154" t="s">
        <v>74</v>
      </c>
    </row>
    <row r="36" spans="1:3" x14ac:dyDescent="0.3">
      <c r="A36" s="154" t="s">
        <v>45</v>
      </c>
      <c r="B36" s="154" t="s">
        <v>204</v>
      </c>
      <c r="C36" s="154" t="s">
        <v>76</v>
      </c>
    </row>
    <row r="37" spans="1:3" x14ac:dyDescent="0.3">
      <c r="A37" s="154" t="s">
        <v>28</v>
      </c>
      <c r="B37" s="154" t="s">
        <v>118</v>
      </c>
      <c r="C37" s="154" t="s">
        <v>76</v>
      </c>
    </row>
    <row r="38" spans="1:3" x14ac:dyDescent="0.3">
      <c r="A38" s="154" t="s">
        <v>39</v>
      </c>
      <c r="B38" s="154" t="s">
        <v>205</v>
      </c>
      <c r="C38" s="154" t="s">
        <v>76</v>
      </c>
    </row>
    <row r="39" spans="1:3" x14ac:dyDescent="0.3">
      <c r="A39" s="154" t="s">
        <v>51</v>
      </c>
      <c r="B39" s="154" t="s">
        <v>139</v>
      </c>
      <c r="C39" s="154" t="s">
        <v>76</v>
      </c>
    </row>
    <row r="40" spans="1:3" x14ac:dyDescent="0.3">
      <c r="A40" s="154" t="s">
        <v>36</v>
      </c>
      <c r="B40" s="154" t="s">
        <v>206</v>
      </c>
      <c r="C40" s="154" t="s">
        <v>76</v>
      </c>
    </row>
    <row r="41" spans="1:3" x14ac:dyDescent="0.3">
      <c r="A41" s="154" t="s">
        <v>207</v>
      </c>
      <c r="B41" s="154" t="s">
        <v>153</v>
      </c>
      <c r="C41" s="154"/>
    </row>
  </sheetData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3"/>
  <sheetViews>
    <sheetView workbookViewId="0">
      <selection activeCell="L21" sqref="L21"/>
    </sheetView>
  </sheetViews>
  <sheetFormatPr defaultRowHeight="14.4" x14ac:dyDescent="0.3"/>
  <sheetData>
    <row r="1" spans="1:2" x14ac:dyDescent="0.3">
      <c r="A1" t="s">
        <v>210</v>
      </c>
      <c r="B1" t="s">
        <v>211</v>
      </c>
    </row>
    <row r="2" spans="1:2" x14ac:dyDescent="0.3">
      <c r="A2" t="s">
        <v>224</v>
      </c>
      <c r="B2" t="s">
        <v>225</v>
      </c>
    </row>
    <row r="3" spans="1:2" x14ac:dyDescent="0.3">
      <c r="A3" t="s">
        <v>230</v>
      </c>
      <c r="B3" t="s">
        <v>231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�� 
</file>

<file path=customXml/itemProps1.xml><?xml version="1.0" encoding="utf-8"?>
<ds:datastoreItem xmlns:ds="http://schemas.openxmlformats.org/officeDocument/2006/customXml" ds:itemID="{34251B8F-FE09-4013-BF09-34B811DA5475}">
  <ds:schemaRefs>
    <ds:schemaRef ds:uri="http://www.w3.org/XML/1998/namespace"/>
    <ds:schemaRef ds:uri="http://schemas.microsoft.com/sharepoint/v3"/>
    <ds:schemaRef ds:uri="http://purl.org/dc/dcmitype/"/>
    <ds:schemaRef ds:uri="http://purl.org/dc/elements/1.1/"/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6649982f-b66b-4072-8006-4697fed55f9d"/>
    <ds:schemaRef ds:uri="d5efd484-15aa-41a0-83f6-0646502cb6d6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3C82EE62-08E5-4F09-B888-29A1F8F5BA78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0EAB272A-F80D-4C0C-8CC9-7BBE49B00314}"/>
</file>

<file path=customXml/itemProps4.xml><?xml version="1.0" encoding="utf-8"?>
<ds:datastoreItem xmlns:ds="http://schemas.openxmlformats.org/officeDocument/2006/customXml" ds:itemID="{ECAEFA3F-45D1-4981-94F4-D2F09D08F4D6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359CF179-C763-4643-AFB2-D76BCC45D46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</vt:i4>
      </vt:variant>
    </vt:vector>
  </HeadingPairs>
  <TitlesOfParts>
    <vt:vector size="13" baseType="lpstr">
      <vt:lpstr>CONTROL</vt:lpstr>
      <vt:lpstr>PRAC-SELECT</vt:lpstr>
      <vt:lpstr>Data</vt:lpstr>
      <vt:lpstr>PRACTICE DETAIL</vt:lpstr>
      <vt:lpstr>Bleeds</vt:lpstr>
      <vt:lpstr>GTT</vt:lpstr>
      <vt:lpstr>Unsuccessful Bleeds</vt:lpstr>
      <vt:lpstr>PAYMENTS - Q1-Q4</vt:lpstr>
      <vt:lpstr>LD &amp; &lt;12yrs</vt:lpstr>
      <vt:lpstr>Practice</vt:lpstr>
      <vt:lpstr>Change Log</vt:lpstr>
      <vt:lpstr>Payment</vt:lpstr>
      <vt:lpstr>Payments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r.south</dc:creator>
  <cp:keywords/>
  <dc:description/>
  <cp:lastModifiedBy>Tommy Lay</cp:lastModifiedBy>
  <cp:revision/>
  <dcterms:created xsi:type="dcterms:W3CDTF">2014-03-27T14:41:37Z</dcterms:created>
  <dcterms:modified xsi:type="dcterms:W3CDTF">2023-04-27T09:48:06Z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