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BHR/2020-21/[RB] End of life Care/"/>
    </mc:Choice>
  </mc:AlternateContent>
  <xr:revisionPtr revIDLastSave="245" documentId="8_{192A0EDF-398A-46C3-802D-E5925373DA71}" xr6:coauthVersionLast="47" xr6:coauthVersionMax="47" xr10:uidLastSave="{12734DF6-956F-4A6F-9985-3A0C0223F829}"/>
  <bookViews>
    <workbookView xWindow="-120" yWindow="-120" windowWidth="29040" windowHeight="15840" tabRatio="516" xr2:uid="{00000000-000D-0000-FFFF-FFFF00000000}"/>
  </bookViews>
  <sheets>
    <sheet name="Information" sheetId="2" r:id="rId1"/>
    <sheet name="End of Life Care" sheetId="3" r:id="rId2"/>
    <sheet name="Chart Data" sheetId="17" state="hidden" r:id="rId3"/>
    <sheet name="Control Panel" sheetId="4" state="hidden" r:id="rId4"/>
    <sheet name="Data" sheetId="18" state="hidden" r:id="rId5"/>
    <sheet name="EMIS Data" sheetId="15" state="hidden" r:id="rId6"/>
  </sheets>
  <definedNames>
    <definedName name="_xlnm._FilterDatabase" localSheetId="1" hidden="1">'End of Life Care'!$B$13:$F$55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M10" i="15" l="1"/>
  <c r="AR10" i="18" s="1"/>
  <c r="DM11" i="15"/>
  <c r="AR11" i="18" s="1"/>
  <c r="DM12" i="15"/>
  <c r="AR12" i="18" s="1"/>
  <c r="DM13" i="15"/>
  <c r="AR13" i="18" s="1"/>
  <c r="DM14" i="15"/>
  <c r="AR14" i="18" s="1"/>
  <c r="DM15" i="15"/>
  <c r="AR15" i="18" s="1"/>
  <c r="DM16" i="15"/>
  <c r="AR16" i="18" s="1"/>
  <c r="DM17" i="15"/>
  <c r="DM18" i="15"/>
  <c r="AR17" i="18" s="1"/>
  <c r="R52" i="3" s="1"/>
  <c r="DM19" i="15"/>
  <c r="AR18" i="18" s="1"/>
  <c r="DM20" i="15"/>
  <c r="AR19" i="18" s="1"/>
  <c r="DL11" i="15"/>
  <c r="AL11" i="18" s="1"/>
  <c r="DL12" i="15"/>
  <c r="AL12" i="18" s="1"/>
  <c r="DL13" i="15"/>
  <c r="AL13" i="18" s="1"/>
  <c r="DL14" i="15"/>
  <c r="AL14" i="18" s="1"/>
  <c r="DL15" i="15"/>
  <c r="AL15" i="18" s="1"/>
  <c r="DL16" i="15"/>
  <c r="AL16" i="18" s="1"/>
  <c r="DL17" i="15"/>
  <c r="DL18" i="15"/>
  <c r="AL17" i="18" s="1"/>
  <c r="R37" i="3" s="1"/>
  <c r="DL19" i="15"/>
  <c r="AL18" i="18" s="1"/>
  <c r="DL20" i="15"/>
  <c r="DL10" i="15"/>
  <c r="AL10" i="18" s="1"/>
  <c r="AQ19" i="18"/>
  <c r="AP19" i="18"/>
  <c r="AN19" i="18"/>
  <c r="AM19" i="18"/>
  <c r="AK19" i="18"/>
  <c r="AJ19" i="18"/>
  <c r="AI19" i="18"/>
  <c r="AH19" i="18"/>
  <c r="AG19" i="18"/>
  <c r="AF19" i="18"/>
  <c r="AE19" i="18"/>
  <c r="AD19" i="18"/>
  <c r="AC19" i="18"/>
  <c r="AA19" i="18"/>
  <c r="Z19" i="18"/>
  <c r="Y19" i="18"/>
  <c r="X19" i="18"/>
  <c r="W19" i="18"/>
  <c r="V19" i="18"/>
  <c r="U19" i="18"/>
  <c r="T19" i="18"/>
  <c r="S19" i="18"/>
  <c r="R19" i="18"/>
  <c r="Q19" i="18"/>
  <c r="P19" i="18"/>
  <c r="O19" i="18"/>
  <c r="N19" i="18"/>
  <c r="M19" i="18"/>
  <c r="L19" i="18"/>
  <c r="K19" i="18"/>
  <c r="J19" i="18"/>
  <c r="I19" i="18"/>
  <c r="H19" i="18"/>
  <c r="G19" i="18"/>
  <c r="F19" i="18"/>
  <c r="E19" i="18"/>
  <c r="C19" i="18"/>
  <c r="AL19" i="18"/>
  <c r="DI20" i="15"/>
  <c r="AO19" i="18" s="1"/>
  <c r="DJ20" i="15"/>
  <c r="AB19" i="18" s="1"/>
  <c r="DK20" i="15"/>
  <c r="D19" i="18" s="1"/>
  <c r="C10" i="18"/>
  <c r="DI10" i="15"/>
  <c r="AO10" i="18" s="1"/>
  <c r="DJ10" i="15"/>
  <c r="AB10" i="18" s="1"/>
  <c r="DK10" i="15"/>
  <c r="D10" i="18" s="1"/>
  <c r="DI11" i="15"/>
  <c r="AO11" i="18" s="1"/>
  <c r="DJ11" i="15"/>
  <c r="AB11" i="18" s="1"/>
  <c r="DK11" i="15"/>
  <c r="D11" i="18" s="1"/>
  <c r="E21" i="3" s="1"/>
  <c r="DI12" i="15"/>
  <c r="AO12" i="18" s="1"/>
  <c r="DJ12" i="15"/>
  <c r="AB12" i="18" s="1"/>
  <c r="DK12" i="15"/>
  <c r="D12" i="18" s="1"/>
  <c r="DI13" i="15"/>
  <c r="AO13" i="18" s="1"/>
  <c r="DJ13" i="15"/>
  <c r="AB13" i="18" s="1"/>
  <c r="DK13" i="15"/>
  <c r="D13" i="18" s="1"/>
  <c r="DI14" i="15"/>
  <c r="AO14" i="18" s="1"/>
  <c r="DJ14" i="15"/>
  <c r="AB14" i="18" s="1"/>
  <c r="DK14" i="15"/>
  <c r="D14" i="18" s="1"/>
  <c r="DI15" i="15"/>
  <c r="AO15" i="18" s="1"/>
  <c r="DJ15" i="15"/>
  <c r="AB15" i="18" s="1"/>
  <c r="DK15" i="15"/>
  <c r="D15" i="18" s="1"/>
  <c r="DI16" i="15"/>
  <c r="AO16" i="18" s="1"/>
  <c r="DJ16" i="15"/>
  <c r="AB16" i="18" s="1"/>
  <c r="DK16" i="15"/>
  <c r="D16" i="18" s="1"/>
  <c r="DI17" i="15"/>
  <c r="DJ17" i="15"/>
  <c r="DK17" i="15"/>
  <c r="DI18" i="15"/>
  <c r="AO17" i="18" s="1"/>
  <c r="R51" i="3" s="1"/>
  <c r="DJ18" i="15"/>
  <c r="AB17" i="18" s="1"/>
  <c r="R36" i="3" s="1"/>
  <c r="DK18" i="15"/>
  <c r="DI19" i="15"/>
  <c r="AO18" i="18" s="1"/>
  <c r="DJ19" i="15"/>
  <c r="AB18" i="18" s="1"/>
  <c r="DK19" i="15"/>
  <c r="D18" i="18" s="1"/>
  <c r="E10" i="18"/>
  <c r="F10" i="18"/>
  <c r="G10" i="18"/>
  <c r="H10" i="18"/>
  <c r="I10" i="18"/>
  <c r="J10" i="18"/>
  <c r="K10" i="18"/>
  <c r="L10" i="18"/>
  <c r="M10" i="18"/>
  <c r="N10" i="18"/>
  <c r="O10" i="18"/>
  <c r="P10" i="18"/>
  <c r="Q10" i="18"/>
  <c r="R10" i="18"/>
  <c r="S10" i="18"/>
  <c r="T10" i="18"/>
  <c r="U10" i="18"/>
  <c r="V10" i="18"/>
  <c r="W10" i="18"/>
  <c r="X10" i="18"/>
  <c r="Y10" i="18"/>
  <c r="Z10" i="18"/>
  <c r="AA10" i="18"/>
  <c r="AC10" i="18"/>
  <c r="AD10" i="18"/>
  <c r="AE10" i="18"/>
  <c r="AF10" i="18"/>
  <c r="AG10" i="18"/>
  <c r="AH10" i="18"/>
  <c r="AI10" i="18"/>
  <c r="AJ10" i="18"/>
  <c r="AK10" i="18"/>
  <c r="AM10" i="18"/>
  <c r="AN10" i="18"/>
  <c r="AP10" i="18"/>
  <c r="AQ10" i="18"/>
  <c r="E11" i="18"/>
  <c r="E15" i="3" s="1"/>
  <c r="F11" i="18"/>
  <c r="E16" i="3" s="1"/>
  <c r="G11" i="18"/>
  <c r="E17" i="3" s="1"/>
  <c r="H11" i="18"/>
  <c r="E18" i="3" s="1"/>
  <c r="I11" i="18"/>
  <c r="E19" i="3" s="1"/>
  <c r="J11" i="18"/>
  <c r="E20" i="3" s="1"/>
  <c r="K11" i="18"/>
  <c r="E22" i="3" s="1"/>
  <c r="L11" i="18"/>
  <c r="E23" i="3" s="1"/>
  <c r="M11" i="18"/>
  <c r="E24" i="3" s="1"/>
  <c r="N11" i="18"/>
  <c r="E25" i="3" s="1"/>
  <c r="O11" i="18"/>
  <c r="E26" i="3" s="1"/>
  <c r="P11" i="18"/>
  <c r="E53" i="3" s="1"/>
  <c r="Q11" i="18"/>
  <c r="E55" i="3" s="1"/>
  <c r="R11" i="18"/>
  <c r="E27" i="3" s="1"/>
  <c r="S11" i="18"/>
  <c r="E28" i="3" s="1"/>
  <c r="T11" i="18"/>
  <c r="U11" i="18"/>
  <c r="E54" i="3" s="1"/>
  <c r="V11" i="18"/>
  <c r="W11" i="18"/>
  <c r="X11" i="18"/>
  <c r="Y11" i="18"/>
  <c r="Z11" i="18"/>
  <c r="AA11" i="18"/>
  <c r="AC11" i="18"/>
  <c r="AD11" i="18"/>
  <c r="AE11" i="18"/>
  <c r="AF11" i="18"/>
  <c r="AG11" i="18"/>
  <c r="AH11" i="18"/>
  <c r="AI11" i="18"/>
  <c r="AJ11" i="18"/>
  <c r="AK11" i="18"/>
  <c r="AM11" i="18"/>
  <c r="AN11" i="18"/>
  <c r="AP11" i="18"/>
  <c r="AQ11" i="18"/>
  <c r="E12" i="18"/>
  <c r="F12" i="18"/>
  <c r="G12" i="18"/>
  <c r="H12" i="18"/>
  <c r="I12" i="18"/>
  <c r="J12" i="18"/>
  <c r="K12" i="18"/>
  <c r="L12" i="18"/>
  <c r="M12" i="18"/>
  <c r="N12" i="18"/>
  <c r="O12" i="18"/>
  <c r="P12" i="18"/>
  <c r="Q12" i="18"/>
  <c r="R12" i="18"/>
  <c r="S12" i="18"/>
  <c r="T12" i="18"/>
  <c r="U12" i="18"/>
  <c r="V12" i="18"/>
  <c r="W12" i="18"/>
  <c r="X12" i="18"/>
  <c r="Y12" i="18"/>
  <c r="Z12" i="18"/>
  <c r="AA12" i="18"/>
  <c r="AC12" i="18"/>
  <c r="AD12" i="18"/>
  <c r="AE12" i="18"/>
  <c r="AF12" i="18"/>
  <c r="AG12" i="18"/>
  <c r="AH12" i="18"/>
  <c r="AI12" i="18"/>
  <c r="AJ12" i="18"/>
  <c r="AK12" i="18"/>
  <c r="AM12" i="18"/>
  <c r="AN12" i="18"/>
  <c r="AP12" i="18"/>
  <c r="AQ12" i="18"/>
  <c r="E13" i="18"/>
  <c r="F13" i="18"/>
  <c r="G13" i="18"/>
  <c r="H13" i="18"/>
  <c r="I13" i="18"/>
  <c r="J13" i="18"/>
  <c r="K13" i="18"/>
  <c r="L13" i="18"/>
  <c r="M13" i="18"/>
  <c r="N13" i="18"/>
  <c r="O13" i="18"/>
  <c r="P13" i="18"/>
  <c r="Q13" i="18"/>
  <c r="R13" i="18"/>
  <c r="S13" i="18"/>
  <c r="T13" i="18"/>
  <c r="U13" i="18"/>
  <c r="V13" i="18"/>
  <c r="W13" i="18"/>
  <c r="X13" i="18"/>
  <c r="Y13" i="18"/>
  <c r="Z13" i="18"/>
  <c r="AA13" i="18"/>
  <c r="AC13" i="18"/>
  <c r="AD13" i="18"/>
  <c r="AE13" i="18"/>
  <c r="AF13" i="18"/>
  <c r="AG13" i="18"/>
  <c r="AH13" i="18"/>
  <c r="AI13" i="18"/>
  <c r="AJ13" i="18"/>
  <c r="AK13" i="18"/>
  <c r="AM13" i="18"/>
  <c r="AN13" i="18"/>
  <c r="AP13" i="18"/>
  <c r="AQ13" i="18"/>
  <c r="E14" i="18"/>
  <c r="F14" i="18"/>
  <c r="G14" i="18"/>
  <c r="H14" i="18"/>
  <c r="I14" i="18"/>
  <c r="J14" i="18"/>
  <c r="K14" i="18"/>
  <c r="L14" i="18"/>
  <c r="M14" i="18"/>
  <c r="N14" i="18"/>
  <c r="O14" i="18"/>
  <c r="P14" i="18"/>
  <c r="Q14" i="18"/>
  <c r="R14" i="18"/>
  <c r="S14" i="18"/>
  <c r="T14" i="18"/>
  <c r="U14" i="18"/>
  <c r="V14" i="18"/>
  <c r="W14" i="18"/>
  <c r="X14" i="18"/>
  <c r="Y14" i="18"/>
  <c r="Z14" i="18"/>
  <c r="AA14" i="18"/>
  <c r="AC14" i="18"/>
  <c r="AD14" i="18"/>
  <c r="AE14" i="18"/>
  <c r="AF14" i="18"/>
  <c r="AG14" i="18"/>
  <c r="AH14" i="18"/>
  <c r="AI14" i="18"/>
  <c r="AJ14" i="18"/>
  <c r="AK14" i="18"/>
  <c r="AM14" i="18"/>
  <c r="AN14" i="18"/>
  <c r="AP14" i="18"/>
  <c r="AQ14" i="18"/>
  <c r="E15" i="18"/>
  <c r="F15" i="18"/>
  <c r="G15" i="18"/>
  <c r="H15" i="18"/>
  <c r="I15" i="18"/>
  <c r="J15" i="18"/>
  <c r="K15" i="18"/>
  <c r="L15" i="18"/>
  <c r="M15" i="18"/>
  <c r="N15" i="18"/>
  <c r="O15" i="18"/>
  <c r="P15" i="18"/>
  <c r="Q15" i="18"/>
  <c r="R15" i="18"/>
  <c r="S15" i="18"/>
  <c r="T15" i="18"/>
  <c r="U15" i="18"/>
  <c r="V15" i="18"/>
  <c r="W15" i="18"/>
  <c r="X15" i="18"/>
  <c r="Y15" i="18"/>
  <c r="Z15" i="18"/>
  <c r="AA15" i="18"/>
  <c r="AC15" i="18"/>
  <c r="AD15" i="18"/>
  <c r="AE15" i="18"/>
  <c r="AF15" i="18"/>
  <c r="AG15" i="18"/>
  <c r="AH15" i="18"/>
  <c r="AI15" i="18"/>
  <c r="AJ15" i="18"/>
  <c r="AK15" i="18"/>
  <c r="AM15" i="18"/>
  <c r="AN15" i="18"/>
  <c r="AP15" i="18"/>
  <c r="AQ15" i="18"/>
  <c r="E16" i="18"/>
  <c r="F16" i="18"/>
  <c r="G16" i="18"/>
  <c r="H16" i="18"/>
  <c r="I16" i="18"/>
  <c r="J16" i="18"/>
  <c r="K16" i="18"/>
  <c r="L16" i="18"/>
  <c r="M16" i="18"/>
  <c r="N16" i="18"/>
  <c r="O16" i="18"/>
  <c r="P16" i="18"/>
  <c r="Q16" i="18"/>
  <c r="R16" i="18"/>
  <c r="S16" i="18"/>
  <c r="T16" i="18"/>
  <c r="U16" i="18"/>
  <c r="V16" i="18"/>
  <c r="W16" i="18"/>
  <c r="X16" i="18"/>
  <c r="Y16" i="18"/>
  <c r="Z16" i="18"/>
  <c r="AA16" i="18"/>
  <c r="AC16" i="18"/>
  <c r="AD16" i="18"/>
  <c r="AE16" i="18"/>
  <c r="AF16" i="18"/>
  <c r="AG16" i="18"/>
  <c r="AH16" i="18"/>
  <c r="AI16" i="18"/>
  <c r="AJ16" i="18"/>
  <c r="AK16" i="18"/>
  <c r="AM16" i="18"/>
  <c r="AN16" i="18"/>
  <c r="AP16" i="18"/>
  <c r="AQ16" i="18"/>
  <c r="D17" i="18"/>
  <c r="R21" i="3" s="1"/>
  <c r="E17" i="18"/>
  <c r="R15" i="3" s="1"/>
  <c r="F17" i="18"/>
  <c r="R16" i="3" s="1"/>
  <c r="G17" i="18"/>
  <c r="R17" i="3" s="1"/>
  <c r="H17" i="18"/>
  <c r="R18" i="3" s="1"/>
  <c r="I17" i="18"/>
  <c r="R19" i="3" s="1"/>
  <c r="J17" i="18"/>
  <c r="R20" i="3" s="1"/>
  <c r="K17" i="18"/>
  <c r="R22" i="3" s="1"/>
  <c r="L17" i="18"/>
  <c r="R23" i="3" s="1"/>
  <c r="M17" i="18"/>
  <c r="R24" i="3" s="1"/>
  <c r="N17" i="18"/>
  <c r="R25" i="3" s="1"/>
  <c r="O17" i="18"/>
  <c r="R26" i="3" s="1"/>
  <c r="P17" i="18"/>
  <c r="R53" i="3" s="1"/>
  <c r="Q17" i="18"/>
  <c r="R55" i="3" s="1"/>
  <c r="R17" i="18"/>
  <c r="R27" i="3" s="1"/>
  <c r="S17" i="18"/>
  <c r="R28" i="3" s="1"/>
  <c r="T17" i="18"/>
  <c r="R29" i="3" s="1"/>
  <c r="U17" i="18"/>
  <c r="R54" i="3" s="1"/>
  <c r="V17" i="18"/>
  <c r="R30" i="3" s="1"/>
  <c r="W17" i="18"/>
  <c r="R31" i="3" s="1"/>
  <c r="X17" i="18"/>
  <c r="R32" i="3" s="1"/>
  <c r="Y17" i="18"/>
  <c r="R33" i="3" s="1"/>
  <c r="Z17" i="18"/>
  <c r="R34" i="3" s="1"/>
  <c r="AA17" i="18"/>
  <c r="R35" i="3" s="1"/>
  <c r="AC17" i="18"/>
  <c r="R38" i="3" s="1"/>
  <c r="AD17" i="18"/>
  <c r="R39" i="3" s="1"/>
  <c r="AE17" i="18"/>
  <c r="R40" i="3" s="1"/>
  <c r="AF17" i="18"/>
  <c r="R41" i="3" s="1"/>
  <c r="AG17" i="18"/>
  <c r="R42" i="3" s="1"/>
  <c r="AH17" i="18"/>
  <c r="R43" i="3" s="1"/>
  <c r="AI17" i="18"/>
  <c r="R44" i="3" s="1"/>
  <c r="AJ17" i="18"/>
  <c r="R47" i="3" s="1"/>
  <c r="AK17" i="18"/>
  <c r="R45" i="3" s="1"/>
  <c r="AM17" i="18"/>
  <c r="R46" i="3" s="1"/>
  <c r="AN17" i="18"/>
  <c r="R48" i="3" s="1"/>
  <c r="AP17" i="18"/>
  <c r="R49" i="3" s="1"/>
  <c r="AQ17" i="18"/>
  <c r="R50" i="3" s="1"/>
  <c r="E18" i="18"/>
  <c r="F18" i="18"/>
  <c r="G18" i="18"/>
  <c r="H18" i="18"/>
  <c r="I18" i="18"/>
  <c r="J18" i="18"/>
  <c r="K18" i="18"/>
  <c r="L18" i="18"/>
  <c r="M18" i="18"/>
  <c r="N18" i="18"/>
  <c r="O18" i="18"/>
  <c r="P18" i="18"/>
  <c r="Q18" i="18"/>
  <c r="R18" i="18"/>
  <c r="S18" i="18"/>
  <c r="T18" i="18"/>
  <c r="U18" i="18"/>
  <c r="V18" i="18"/>
  <c r="W18" i="18"/>
  <c r="X18" i="18"/>
  <c r="Y18" i="18"/>
  <c r="Z18" i="18"/>
  <c r="AA18" i="18"/>
  <c r="AC18" i="18"/>
  <c r="AD18" i="18"/>
  <c r="AE18" i="18"/>
  <c r="AF18" i="18"/>
  <c r="AG18" i="18"/>
  <c r="AH18" i="18"/>
  <c r="AI18" i="18"/>
  <c r="AJ18" i="18"/>
  <c r="AK18" i="18"/>
  <c r="AM18" i="18"/>
  <c r="AN18" i="18"/>
  <c r="AP18" i="18"/>
  <c r="AQ18" i="18"/>
  <c r="C11" i="18"/>
  <c r="E14" i="3" s="1"/>
  <c r="C12" i="18"/>
  <c r="C13" i="18"/>
  <c r="C14" i="18"/>
  <c r="C15" i="18"/>
  <c r="C16" i="18"/>
  <c r="C17" i="18"/>
  <c r="R14" i="3" s="1"/>
  <c r="C18" i="18"/>
  <c r="R12" i="3" l="1"/>
  <c r="R11" i="3"/>
  <c r="E12" i="3"/>
  <c r="E8" i="3"/>
  <c r="E7" i="3"/>
  <c r="R9" i="3"/>
  <c r="R10" i="3"/>
  <c r="R8" i="3"/>
  <c r="R7" i="3"/>
  <c r="E37" i="3"/>
  <c r="E31" i="3"/>
  <c r="E48" i="3"/>
  <c r="E40" i="3"/>
  <c r="E30" i="3"/>
  <c r="E33" i="3"/>
  <c r="E42" i="3"/>
  <c r="E35" i="3"/>
  <c r="E50" i="3"/>
  <c r="E47" i="3"/>
  <c r="E39" i="3"/>
  <c r="E29" i="3"/>
  <c r="E44" i="3"/>
  <c r="E45" i="3"/>
  <c r="E38" i="3"/>
  <c r="E46" i="3"/>
  <c r="E43" i="3"/>
  <c r="E34" i="3"/>
  <c r="E36" i="3"/>
  <c r="E51" i="3"/>
  <c r="E49" i="3"/>
  <c r="E41" i="3"/>
  <c r="E32" i="3"/>
  <c r="E52" i="3"/>
  <c r="C5" i="3"/>
  <c r="E9" i="3" l="1"/>
  <c r="E11" i="3"/>
  <c r="E10" i="3"/>
  <c r="A1" i="18"/>
  <c r="F2" i="2" l="1"/>
  <c r="B56" i="17" l="1"/>
  <c r="S4" i="3" l="1"/>
  <c r="T4" i="3"/>
  <c r="R4" i="3"/>
  <c r="T31" i="3" l="1"/>
  <c r="T16" i="3"/>
  <c r="T26" i="3"/>
  <c r="T38" i="3"/>
  <c r="T23" i="3"/>
  <c r="T35" i="3"/>
  <c r="T14" i="3"/>
  <c r="T24" i="3"/>
  <c r="T50" i="3"/>
  <c r="T17" i="3"/>
  <c r="T49" i="3"/>
  <c r="T28" i="3"/>
  <c r="T43" i="3"/>
  <c r="T42" i="3"/>
  <c r="T46" i="3"/>
  <c r="T45" i="3"/>
  <c r="T34" i="3"/>
  <c r="T33" i="3"/>
  <c r="T41" i="3"/>
  <c r="T21" i="3"/>
  <c r="T25" i="3"/>
  <c r="T29" i="3"/>
  <c r="T18" i="3"/>
  <c r="T39" i="3"/>
  <c r="T51" i="3"/>
  <c r="T54" i="3"/>
  <c r="T47" i="3"/>
  <c r="T37" i="3"/>
  <c r="T44" i="3"/>
  <c r="T27" i="3"/>
  <c r="T55" i="3"/>
  <c r="T32" i="3"/>
  <c r="T30" i="3"/>
  <c r="T15" i="3"/>
  <c r="T36" i="3"/>
  <c r="T48" i="3"/>
  <c r="T40" i="3"/>
  <c r="T22" i="3"/>
  <c r="T20" i="3"/>
  <c r="T19" i="3"/>
  <c r="T53" i="3"/>
  <c r="T52" i="3"/>
  <c r="S34" i="3"/>
  <c r="S31" i="3"/>
  <c r="S36" i="3"/>
  <c r="S37" i="3"/>
  <c r="S38" i="3"/>
  <c r="S46" i="3"/>
  <c r="S25" i="3"/>
  <c r="S22" i="3"/>
  <c r="S45" i="3"/>
  <c r="S16" i="3"/>
  <c r="S41" i="3"/>
  <c r="S18" i="3"/>
  <c r="S52" i="3"/>
  <c r="S30" i="3"/>
  <c r="S49" i="3"/>
  <c r="S53" i="3"/>
  <c r="S20" i="3"/>
  <c r="S28" i="3"/>
  <c r="S40" i="3"/>
  <c r="S32" i="3"/>
  <c r="S51" i="3"/>
  <c r="S27" i="3"/>
  <c r="S35" i="3"/>
  <c r="S48" i="3"/>
  <c r="S42" i="3"/>
  <c r="S19" i="3"/>
  <c r="S44" i="3"/>
  <c r="S47" i="3"/>
  <c r="S21" i="3"/>
  <c r="S15" i="3"/>
  <c r="S24" i="3"/>
  <c r="S43" i="3"/>
  <c r="S17" i="3"/>
  <c r="S50" i="3"/>
  <c r="S55" i="3"/>
  <c r="S14" i="3"/>
  <c r="S29" i="3"/>
  <c r="S33" i="3"/>
  <c r="S23" i="3"/>
  <c r="S54" i="3"/>
  <c r="S26" i="3"/>
  <c r="S39" i="3"/>
  <c r="G4" i="3"/>
  <c r="I4" i="3"/>
  <c r="K4" i="3"/>
  <c r="M4" i="3"/>
  <c r="O4" i="3"/>
  <c r="F14" i="4"/>
  <c r="E14" i="4"/>
  <c r="P4" i="3" s="1"/>
  <c r="F12" i="4"/>
  <c r="E12" i="4"/>
  <c r="N4" i="3" s="1"/>
  <c r="F10" i="4"/>
  <c r="E10" i="4"/>
  <c r="L4" i="3" s="1"/>
  <c r="F8" i="4"/>
  <c r="E8" i="4"/>
  <c r="J4" i="3" s="1"/>
  <c r="F6" i="4"/>
  <c r="E6" i="4"/>
  <c r="F4" i="4"/>
  <c r="E4" i="4"/>
  <c r="F4" i="3" s="1"/>
  <c r="U19" i="3" l="1"/>
  <c r="U39" i="3"/>
  <c r="U45" i="3"/>
  <c r="T12" i="3"/>
  <c r="U24" i="3"/>
  <c r="S11" i="3"/>
  <c r="S9" i="3"/>
  <c r="T7" i="3"/>
  <c r="S10" i="3"/>
  <c r="T8" i="3"/>
  <c r="T9" i="3"/>
  <c r="T11" i="3"/>
  <c r="T10" i="3"/>
  <c r="S7" i="3"/>
  <c r="S8" i="3"/>
  <c r="S12" i="3"/>
  <c r="G42" i="3"/>
  <c r="H42" i="3" s="1"/>
  <c r="G48" i="3"/>
  <c r="G39" i="3"/>
  <c r="H39" i="3" s="1"/>
  <c r="G29" i="3"/>
  <c r="G28" i="3"/>
  <c r="H28" i="3" s="1"/>
  <c r="G34" i="3"/>
  <c r="H34" i="3" s="1"/>
  <c r="G40" i="3"/>
  <c r="H40" i="3" s="1"/>
  <c r="G22" i="3"/>
  <c r="G27" i="3"/>
  <c r="H27" i="3" s="1"/>
  <c r="G35" i="3"/>
  <c r="H35" i="3" s="1"/>
  <c r="G32" i="3"/>
  <c r="H32" i="3" s="1"/>
  <c r="G54" i="3"/>
  <c r="H54" i="3" s="1"/>
  <c r="G23" i="3"/>
  <c r="H23" i="3" s="1"/>
  <c r="G53" i="3"/>
  <c r="G30" i="3"/>
  <c r="H30" i="3" s="1"/>
  <c r="G14" i="3"/>
  <c r="G24" i="3"/>
  <c r="H24" i="3" s="1"/>
  <c r="G52" i="3"/>
  <c r="H52" i="3" s="1"/>
  <c r="G20" i="3"/>
  <c r="H20" i="3" s="1"/>
  <c r="G33" i="3"/>
  <c r="H33" i="3" s="1"/>
  <c r="G44" i="3"/>
  <c r="H44" i="3" s="1"/>
  <c r="G18" i="3"/>
  <c r="H18" i="3" s="1"/>
  <c r="G51" i="3"/>
  <c r="H51" i="3" s="1"/>
  <c r="G49" i="3"/>
  <c r="H49" i="3" s="1"/>
  <c r="G25" i="3"/>
  <c r="H25" i="3" s="1"/>
  <c r="G15" i="3"/>
  <c r="H15" i="3" s="1"/>
  <c r="G21" i="3"/>
  <c r="H21" i="3" s="1"/>
  <c r="G41" i="3"/>
  <c r="H41" i="3" s="1"/>
  <c r="G16" i="3"/>
  <c r="H16" i="3" s="1"/>
  <c r="G43" i="3"/>
  <c r="H43" i="3" s="1"/>
  <c r="G31" i="3"/>
  <c r="H31" i="3" s="1"/>
  <c r="G55" i="3"/>
  <c r="H55" i="3" s="1"/>
  <c r="G37" i="3"/>
  <c r="G19" i="3"/>
  <c r="H19" i="3" s="1"/>
  <c r="G26" i="3"/>
  <c r="H26" i="3" s="1"/>
  <c r="G45" i="3"/>
  <c r="H45" i="3" s="1"/>
  <c r="G47" i="3"/>
  <c r="H47" i="3" s="1"/>
  <c r="G36" i="3"/>
  <c r="H36" i="3" s="1"/>
  <c r="G50" i="3"/>
  <c r="H50" i="3" s="1"/>
  <c r="G17" i="3"/>
  <c r="H17" i="3" s="1"/>
  <c r="G46" i="3"/>
  <c r="H46" i="3" s="1"/>
  <c r="G38" i="3"/>
  <c r="H38" i="3" s="1"/>
  <c r="U20" i="3"/>
  <c r="U55" i="3"/>
  <c r="U18" i="3"/>
  <c r="U46" i="3"/>
  <c r="U14" i="3"/>
  <c r="U22" i="3"/>
  <c r="U27" i="3"/>
  <c r="U29" i="3"/>
  <c r="U42" i="3"/>
  <c r="U35" i="3"/>
  <c r="U40" i="3"/>
  <c r="U44" i="3"/>
  <c r="U25" i="3"/>
  <c r="U43" i="3"/>
  <c r="U23" i="3"/>
  <c r="U48" i="3"/>
  <c r="U37" i="3"/>
  <c r="U21" i="3"/>
  <c r="U28" i="3"/>
  <c r="U38" i="3"/>
  <c r="U32" i="3"/>
  <c r="O26" i="3"/>
  <c r="P26" i="3" s="1"/>
  <c r="O54" i="3"/>
  <c r="P54" i="3" s="1"/>
  <c r="O23" i="3"/>
  <c r="P23" i="3" s="1"/>
  <c r="O32" i="3"/>
  <c r="P32" i="3" s="1"/>
  <c r="O19" i="3"/>
  <c r="P19" i="3" s="1"/>
  <c r="O24" i="3"/>
  <c r="P24" i="3" s="1"/>
  <c r="O50" i="3"/>
  <c r="P50" i="3" s="1"/>
  <c r="O17" i="3"/>
  <c r="P17" i="3" s="1"/>
  <c r="O53" i="3"/>
  <c r="O48" i="3"/>
  <c r="O51" i="3"/>
  <c r="P51" i="3" s="1"/>
  <c r="O42" i="3"/>
  <c r="P42" i="3" s="1"/>
  <c r="O21" i="3"/>
  <c r="P21" i="3" s="1"/>
  <c r="O40" i="3"/>
  <c r="P40" i="3" s="1"/>
  <c r="O15" i="3"/>
  <c r="P15" i="3" s="1"/>
  <c r="O38" i="3"/>
  <c r="P38" i="3" s="1"/>
  <c r="O20" i="3"/>
  <c r="P20" i="3" s="1"/>
  <c r="O30" i="3"/>
  <c r="P30" i="3" s="1"/>
  <c r="O52" i="3"/>
  <c r="P52" i="3" s="1"/>
  <c r="O25" i="3"/>
  <c r="P25" i="3" s="1"/>
  <c r="O47" i="3"/>
  <c r="P47" i="3" s="1"/>
  <c r="O18" i="3"/>
  <c r="P18" i="3" s="1"/>
  <c r="O44" i="3"/>
  <c r="P44" i="3" s="1"/>
  <c r="O37" i="3"/>
  <c r="O43" i="3"/>
  <c r="P43" i="3" s="1"/>
  <c r="O49" i="3"/>
  <c r="P49" i="3" s="1"/>
  <c r="O16" i="3"/>
  <c r="P16" i="3" s="1"/>
  <c r="O35" i="3"/>
  <c r="P35" i="3" s="1"/>
  <c r="O34" i="3"/>
  <c r="P34" i="3" s="1"/>
  <c r="O55" i="3"/>
  <c r="P55" i="3" s="1"/>
  <c r="O41" i="3"/>
  <c r="P41" i="3" s="1"/>
  <c r="O36" i="3"/>
  <c r="P36" i="3" s="1"/>
  <c r="O46" i="3"/>
  <c r="P46" i="3" s="1"/>
  <c r="O45" i="3"/>
  <c r="P45" i="3" s="1"/>
  <c r="O28" i="3"/>
  <c r="P28" i="3" s="1"/>
  <c r="O27" i="3"/>
  <c r="P27" i="3" s="1"/>
  <c r="O33" i="3"/>
  <c r="P33" i="3" s="1"/>
  <c r="O31" i="3"/>
  <c r="P31" i="3" s="1"/>
  <c r="O14" i="3"/>
  <c r="O39" i="3"/>
  <c r="P39" i="3" s="1"/>
  <c r="O29" i="3"/>
  <c r="O22" i="3"/>
  <c r="U36" i="3"/>
  <c r="U47" i="3"/>
  <c r="U41" i="3"/>
  <c r="U49" i="3"/>
  <c r="U26" i="3"/>
  <c r="M39" i="3"/>
  <c r="N39" i="3" s="1"/>
  <c r="M28" i="3"/>
  <c r="N28" i="3" s="1"/>
  <c r="M52" i="3"/>
  <c r="N52" i="3" s="1"/>
  <c r="M24" i="3"/>
  <c r="N24" i="3" s="1"/>
  <c r="M50" i="3"/>
  <c r="N50" i="3" s="1"/>
  <c r="M49" i="3"/>
  <c r="N49" i="3" s="1"/>
  <c r="M41" i="3"/>
  <c r="N41" i="3" s="1"/>
  <c r="M22" i="3"/>
  <c r="M15" i="3"/>
  <c r="N15" i="3" s="1"/>
  <c r="M42" i="3"/>
  <c r="N42" i="3" s="1"/>
  <c r="M48" i="3"/>
  <c r="M46" i="3"/>
  <c r="N46" i="3" s="1"/>
  <c r="M45" i="3"/>
  <c r="N45" i="3" s="1"/>
  <c r="M54" i="3"/>
  <c r="N54" i="3" s="1"/>
  <c r="M43" i="3"/>
  <c r="N43" i="3" s="1"/>
  <c r="M32" i="3"/>
  <c r="N32" i="3" s="1"/>
  <c r="M31" i="3"/>
  <c r="N31" i="3" s="1"/>
  <c r="M51" i="3"/>
  <c r="N51" i="3" s="1"/>
  <c r="M40" i="3"/>
  <c r="N40" i="3" s="1"/>
  <c r="M44" i="3"/>
  <c r="N44" i="3" s="1"/>
  <c r="M30" i="3"/>
  <c r="N30" i="3" s="1"/>
  <c r="M14" i="3"/>
  <c r="M38" i="3"/>
  <c r="N38" i="3" s="1"/>
  <c r="M33" i="3"/>
  <c r="N33" i="3" s="1"/>
  <c r="M53" i="3"/>
  <c r="M36" i="3"/>
  <c r="N36" i="3" s="1"/>
  <c r="M26" i="3"/>
  <c r="N26" i="3" s="1"/>
  <c r="M29" i="3"/>
  <c r="M34" i="3"/>
  <c r="N34" i="3" s="1"/>
  <c r="M55" i="3"/>
  <c r="N55" i="3" s="1"/>
  <c r="M18" i="3"/>
  <c r="N18" i="3" s="1"/>
  <c r="M17" i="3"/>
  <c r="N17" i="3" s="1"/>
  <c r="M25" i="3"/>
  <c r="N25" i="3" s="1"/>
  <c r="M35" i="3"/>
  <c r="N35" i="3" s="1"/>
  <c r="M23" i="3"/>
  <c r="N23" i="3" s="1"/>
  <c r="M27" i="3"/>
  <c r="N27" i="3" s="1"/>
  <c r="M19" i="3"/>
  <c r="N19" i="3" s="1"/>
  <c r="M16" i="3"/>
  <c r="N16" i="3" s="1"/>
  <c r="M37" i="3"/>
  <c r="M47" i="3"/>
  <c r="N47" i="3" s="1"/>
  <c r="M20" i="3"/>
  <c r="N20" i="3" s="1"/>
  <c r="M21" i="3"/>
  <c r="N21" i="3" s="1"/>
  <c r="U52" i="3"/>
  <c r="U15" i="3"/>
  <c r="U54" i="3"/>
  <c r="U33" i="3"/>
  <c r="U17" i="3"/>
  <c r="U16" i="3"/>
  <c r="I35" i="3"/>
  <c r="J35" i="3" s="1"/>
  <c r="I21" i="3"/>
  <c r="J21" i="3" s="1"/>
  <c r="I28" i="3"/>
  <c r="J28" i="3" s="1"/>
  <c r="I24" i="3"/>
  <c r="J24" i="3" s="1"/>
  <c r="I50" i="3"/>
  <c r="J50" i="3" s="1"/>
  <c r="I49" i="3"/>
  <c r="J49" i="3" s="1"/>
  <c r="I22" i="3"/>
  <c r="I37" i="3"/>
  <c r="I39" i="3"/>
  <c r="J39" i="3" s="1"/>
  <c r="I42" i="3"/>
  <c r="J42" i="3" s="1"/>
  <c r="I41" i="3"/>
  <c r="J41" i="3" s="1"/>
  <c r="I48" i="3"/>
  <c r="I43" i="3"/>
  <c r="J43" i="3" s="1"/>
  <c r="I32" i="3"/>
  <c r="J32" i="3" s="1"/>
  <c r="I31" i="3"/>
  <c r="J31" i="3" s="1"/>
  <c r="I45" i="3"/>
  <c r="J45" i="3" s="1"/>
  <c r="I40" i="3"/>
  <c r="J40" i="3" s="1"/>
  <c r="I46" i="3"/>
  <c r="J46" i="3" s="1"/>
  <c r="I38" i="3"/>
  <c r="J38" i="3" s="1"/>
  <c r="I54" i="3"/>
  <c r="J54" i="3" s="1"/>
  <c r="I14" i="3"/>
  <c r="I44" i="3"/>
  <c r="J44" i="3" s="1"/>
  <c r="I33" i="3"/>
  <c r="J33" i="3" s="1"/>
  <c r="I52" i="3"/>
  <c r="J52" i="3" s="1"/>
  <c r="I53" i="3"/>
  <c r="I51" i="3"/>
  <c r="J51" i="3" s="1"/>
  <c r="I26" i="3"/>
  <c r="J26" i="3" s="1"/>
  <c r="I30" i="3"/>
  <c r="J30" i="3" s="1"/>
  <c r="I25" i="3"/>
  <c r="J25" i="3" s="1"/>
  <c r="I36" i="3"/>
  <c r="J36" i="3" s="1"/>
  <c r="I29" i="3"/>
  <c r="I34" i="3"/>
  <c r="J34" i="3" s="1"/>
  <c r="I55" i="3"/>
  <c r="J55" i="3" s="1"/>
  <c r="I18" i="3"/>
  <c r="J18" i="3" s="1"/>
  <c r="I17" i="3"/>
  <c r="J17" i="3" s="1"/>
  <c r="I23" i="3"/>
  <c r="J23" i="3" s="1"/>
  <c r="I27" i="3"/>
  <c r="J27" i="3" s="1"/>
  <c r="I19" i="3"/>
  <c r="J19" i="3" s="1"/>
  <c r="I15" i="3"/>
  <c r="J15" i="3" s="1"/>
  <c r="I16" i="3"/>
  <c r="J16" i="3" s="1"/>
  <c r="I47" i="3"/>
  <c r="J47" i="3" s="1"/>
  <c r="I20" i="3"/>
  <c r="J20" i="3" s="1"/>
  <c r="K32" i="3"/>
  <c r="L32" i="3" s="1"/>
  <c r="K40" i="3"/>
  <c r="L40" i="3" s="1"/>
  <c r="K54" i="3"/>
  <c r="L54" i="3" s="1"/>
  <c r="K23" i="3"/>
  <c r="L23" i="3" s="1"/>
  <c r="K22" i="3"/>
  <c r="K27" i="3"/>
  <c r="L27" i="3" s="1"/>
  <c r="K24" i="3"/>
  <c r="L24" i="3" s="1"/>
  <c r="K20" i="3"/>
  <c r="L20" i="3" s="1"/>
  <c r="K53" i="3"/>
  <c r="K30" i="3"/>
  <c r="L30" i="3" s="1"/>
  <c r="K28" i="3"/>
  <c r="L28" i="3" s="1"/>
  <c r="K18" i="3"/>
  <c r="L18" i="3" s="1"/>
  <c r="K19" i="3"/>
  <c r="L19" i="3" s="1"/>
  <c r="K49" i="3"/>
  <c r="L49" i="3" s="1"/>
  <c r="K25" i="3"/>
  <c r="L25" i="3" s="1"/>
  <c r="K15" i="3"/>
  <c r="L15" i="3" s="1"/>
  <c r="K43" i="3"/>
  <c r="L43" i="3" s="1"/>
  <c r="K41" i="3"/>
  <c r="L41" i="3" s="1"/>
  <c r="K55" i="3"/>
  <c r="L55" i="3" s="1"/>
  <c r="K16" i="3"/>
  <c r="L16" i="3" s="1"/>
  <c r="K31" i="3"/>
  <c r="L31" i="3" s="1"/>
  <c r="K47" i="3"/>
  <c r="L47" i="3" s="1"/>
  <c r="K21" i="3"/>
  <c r="L21" i="3" s="1"/>
  <c r="K48" i="3"/>
  <c r="K39" i="3"/>
  <c r="L39" i="3" s="1"/>
  <c r="K29" i="3"/>
  <c r="K26" i="3"/>
  <c r="L26" i="3" s="1"/>
  <c r="K52" i="3"/>
  <c r="L52" i="3" s="1"/>
  <c r="K45" i="3"/>
  <c r="L45" i="3" s="1"/>
  <c r="K33" i="3"/>
  <c r="L33" i="3" s="1"/>
  <c r="K42" i="3"/>
  <c r="L42" i="3" s="1"/>
  <c r="K50" i="3"/>
  <c r="L50" i="3" s="1"/>
  <c r="K37" i="3"/>
  <c r="K17" i="3"/>
  <c r="L17" i="3" s="1"/>
  <c r="K36" i="3"/>
  <c r="L36" i="3" s="1"/>
  <c r="K46" i="3"/>
  <c r="L46" i="3" s="1"/>
  <c r="K38" i="3"/>
  <c r="L38" i="3" s="1"/>
  <c r="K35" i="3"/>
  <c r="L35" i="3" s="1"/>
  <c r="K44" i="3"/>
  <c r="L44" i="3" s="1"/>
  <c r="K51" i="3"/>
  <c r="L51" i="3" s="1"/>
  <c r="K14" i="3"/>
  <c r="K34" i="3"/>
  <c r="L34" i="3" s="1"/>
  <c r="U53" i="3"/>
  <c r="U30" i="3"/>
  <c r="U51" i="3"/>
  <c r="U34" i="3"/>
  <c r="U50" i="3"/>
  <c r="U31" i="3"/>
  <c r="J5" i="3"/>
  <c r="L5" i="3"/>
  <c r="S5" i="3"/>
  <c r="T5" i="3"/>
  <c r="U5" i="3" s="1"/>
  <c r="F5" i="3"/>
  <c r="N5" i="3"/>
  <c r="P5" i="3"/>
  <c r="R5" i="3"/>
  <c r="O5" i="3"/>
  <c r="I5" i="3"/>
  <c r="M5" i="3"/>
  <c r="G5" i="3"/>
  <c r="K5" i="3"/>
  <c r="E5" i="3"/>
  <c r="H4" i="3"/>
  <c r="H5" i="3" s="1"/>
  <c r="J37" i="3" l="1"/>
  <c r="I10" i="3"/>
  <c r="P14" i="3"/>
  <c r="O7" i="3"/>
  <c r="H53" i="3"/>
  <c r="G12" i="3"/>
  <c r="L22" i="3"/>
  <c r="K8" i="3"/>
  <c r="J29" i="3"/>
  <c r="I9" i="3"/>
  <c r="J22" i="3"/>
  <c r="I8" i="3"/>
  <c r="N37" i="3"/>
  <c r="M10" i="3"/>
  <c r="N22" i="3"/>
  <c r="M8" i="3"/>
  <c r="N14" i="3"/>
  <c r="M7" i="3"/>
  <c r="H29" i="3"/>
  <c r="G9" i="3"/>
  <c r="J14" i="3"/>
  <c r="I7" i="3"/>
  <c r="J48" i="3"/>
  <c r="I11" i="3"/>
  <c r="N29" i="3"/>
  <c r="M9" i="3"/>
  <c r="H48" i="3"/>
  <c r="G11" i="3"/>
  <c r="L29" i="3"/>
  <c r="K9" i="3"/>
  <c r="L14" i="3"/>
  <c r="K7" i="3"/>
  <c r="L37" i="3"/>
  <c r="K10" i="3"/>
  <c r="L53" i="3"/>
  <c r="K12" i="3"/>
  <c r="N48" i="3"/>
  <c r="M11" i="3"/>
  <c r="P22" i="3"/>
  <c r="O8" i="3"/>
  <c r="P48" i="3"/>
  <c r="O11" i="3"/>
  <c r="H37" i="3"/>
  <c r="G10" i="3"/>
  <c r="L48" i="3"/>
  <c r="K11" i="3"/>
  <c r="P29" i="3"/>
  <c r="O9" i="3"/>
  <c r="P53" i="3"/>
  <c r="O12" i="3"/>
  <c r="H14" i="3"/>
  <c r="G7" i="3"/>
  <c r="H22" i="3"/>
  <c r="G8" i="3"/>
  <c r="J53" i="3"/>
  <c r="I12" i="3"/>
  <c r="N53" i="3"/>
  <c r="M12" i="3"/>
  <c r="P37" i="3"/>
  <c r="O10" i="3"/>
  <c r="T6" i="3"/>
  <c r="R6" i="3"/>
  <c r="S6" i="3"/>
  <c r="U12" i="3"/>
  <c r="U10" i="3"/>
  <c r="U11" i="3"/>
  <c r="U9" i="3"/>
  <c r="U8" i="3"/>
  <c r="U7" i="3"/>
  <c r="D4" i="3"/>
  <c r="D55" i="3" s="1"/>
  <c r="F55" i="3" s="1"/>
  <c r="U6" i="3" l="1"/>
  <c r="I6" i="3"/>
  <c r="M6" i="3"/>
  <c r="K6" i="3"/>
  <c r="O6" i="3"/>
  <c r="D30" i="3"/>
  <c r="F30" i="3" s="1"/>
  <c r="D16" i="3"/>
  <c r="F16" i="3" s="1"/>
  <c r="D23" i="3"/>
  <c r="F23" i="3" s="1"/>
  <c r="D46" i="3"/>
  <c r="F46" i="3" s="1"/>
  <c r="D35" i="3"/>
  <c r="F35" i="3" s="1"/>
  <c r="D42" i="3"/>
  <c r="F42" i="3" s="1"/>
  <c r="D39" i="3"/>
  <c r="F39" i="3" s="1"/>
  <c r="D34" i="3"/>
  <c r="F34" i="3" s="1"/>
  <c r="D29" i="3"/>
  <c r="D32" i="3"/>
  <c r="F32" i="3" s="1"/>
  <c r="D54" i="3"/>
  <c r="F54" i="3" s="1"/>
  <c r="D26" i="3"/>
  <c r="F26" i="3" s="1"/>
  <c r="D14" i="3"/>
  <c r="D21" i="3"/>
  <c r="F21" i="3" s="1"/>
  <c r="D28" i="3"/>
  <c r="F28" i="3" s="1"/>
  <c r="D38" i="3"/>
  <c r="F38" i="3" s="1"/>
  <c r="D43" i="3"/>
  <c r="F43" i="3" s="1"/>
  <c r="D47" i="3"/>
  <c r="F47" i="3" s="1"/>
  <c r="D52" i="3"/>
  <c r="F52" i="3" s="1"/>
  <c r="D48" i="3"/>
  <c r="D17" i="3"/>
  <c r="F17" i="3" s="1"/>
  <c r="D15" i="3"/>
  <c r="F15" i="3" s="1"/>
  <c r="D33" i="3"/>
  <c r="F33" i="3" s="1"/>
  <c r="D25" i="3"/>
  <c r="F25" i="3" s="1"/>
  <c r="D19" i="3"/>
  <c r="F19" i="3" s="1"/>
  <c r="D41" i="3"/>
  <c r="F41" i="3" s="1"/>
  <c r="D49" i="3"/>
  <c r="F49" i="3" s="1"/>
  <c r="D22" i="3"/>
  <c r="D51" i="3"/>
  <c r="F51" i="3" s="1"/>
  <c r="D36" i="3"/>
  <c r="F36" i="3" s="1"/>
  <c r="D27" i="3"/>
  <c r="F27" i="3" s="1"/>
  <c r="D24" i="3"/>
  <c r="F24" i="3" s="1"/>
  <c r="D31" i="3"/>
  <c r="F31" i="3" s="1"/>
  <c r="D50" i="3"/>
  <c r="F50" i="3" s="1"/>
  <c r="D40" i="3"/>
  <c r="F40" i="3" s="1"/>
  <c r="D44" i="3"/>
  <c r="F44" i="3" s="1"/>
  <c r="D45" i="3"/>
  <c r="F45" i="3" s="1"/>
  <c r="D20" i="3"/>
  <c r="F20" i="3" s="1"/>
  <c r="D53" i="3"/>
  <c r="D37" i="3"/>
  <c r="D18" i="3"/>
  <c r="F18" i="3" s="1"/>
  <c r="P11" i="3"/>
  <c r="L11" i="3"/>
  <c r="P9" i="3"/>
  <c r="N10" i="3"/>
  <c r="P10" i="3"/>
  <c r="J10" i="3"/>
  <c r="J9" i="3"/>
  <c r="H9" i="3"/>
  <c r="L10" i="3"/>
  <c r="J11" i="3"/>
  <c r="N8" i="3"/>
  <c r="H8" i="3"/>
  <c r="H10" i="3"/>
  <c r="J8" i="3"/>
  <c r="L9" i="3"/>
  <c r="P8" i="3"/>
  <c r="H11" i="3"/>
  <c r="J12" i="3"/>
  <c r="J7" i="3"/>
  <c r="L8" i="3"/>
  <c r="L12" i="3"/>
  <c r="N12" i="3"/>
  <c r="D5" i="3"/>
  <c r="D63" i="17" s="1"/>
  <c r="N7" i="3"/>
  <c r="H12" i="3"/>
  <c r="N9" i="3"/>
  <c r="L7" i="3"/>
  <c r="P12" i="3"/>
  <c r="P7" i="3"/>
  <c r="E6" i="3"/>
  <c r="H7" i="3"/>
  <c r="G6" i="3"/>
  <c r="N11" i="3"/>
  <c r="F29" i="3" l="1"/>
  <c r="D9" i="3"/>
  <c r="F9" i="3" s="1"/>
  <c r="F37" i="3"/>
  <c r="D10" i="3"/>
  <c r="F10" i="3" s="1"/>
  <c r="F53" i="3"/>
  <c r="D12" i="3"/>
  <c r="F12" i="3" s="1"/>
  <c r="F14" i="3"/>
  <c r="D7" i="3"/>
  <c r="F22" i="3"/>
  <c r="D8" i="3"/>
  <c r="F8" i="3" s="1"/>
  <c r="F48" i="3"/>
  <c r="D11" i="3"/>
  <c r="F11" i="3" s="1"/>
  <c r="H6" i="3"/>
  <c r="P6" i="3"/>
  <c r="L6" i="3"/>
  <c r="N6" i="3"/>
  <c r="J6" i="3"/>
  <c r="C63" i="17"/>
  <c r="D3" i="17"/>
  <c r="F3" i="17"/>
  <c r="D6" i="3" l="1"/>
  <c r="F6" i="3" s="1"/>
  <c r="F7" i="3"/>
  <c r="F63" i="17"/>
  <c r="G63" i="17" s="1"/>
  <c r="E63" i="17"/>
  <c r="G3" i="17"/>
  <c r="C3" i="17" l="1"/>
  <c r="E3" i="17"/>
  <c r="C58" i="17"/>
  <c r="C59" i="17"/>
  <c r="E8" i="17"/>
  <c r="C60" i="17" l="1"/>
  <c r="E9" i="17"/>
  <c r="G9" i="17"/>
  <c r="H9" i="17" s="1"/>
  <c r="F21" i="17"/>
  <c r="C39" i="17"/>
  <c r="E34" i="17"/>
  <c r="G34" i="17"/>
  <c r="D37" i="17"/>
  <c r="G44" i="17"/>
  <c r="G37" i="17"/>
  <c r="D22" i="17"/>
  <c r="C17" i="17"/>
  <c r="G46" i="17"/>
  <c r="C43" i="17"/>
  <c r="G14" i="17"/>
  <c r="D27" i="17"/>
  <c r="D50" i="17"/>
  <c r="E11" i="17"/>
  <c r="E22" i="17"/>
  <c r="D31" i="17"/>
  <c r="E32" i="17"/>
  <c r="C47" i="17"/>
  <c r="E20" i="17"/>
  <c r="F26" i="17"/>
  <c r="E17" i="17"/>
  <c r="E28" i="17"/>
  <c r="E2" i="17" s="1"/>
  <c r="F20" i="17"/>
  <c r="G35" i="17"/>
  <c r="E82" i="17"/>
  <c r="D95" i="17"/>
  <c r="C100" i="17"/>
  <c r="E75" i="17"/>
  <c r="D80" i="17"/>
  <c r="C85" i="17"/>
  <c r="E84" i="17"/>
  <c r="D89" i="17"/>
  <c r="C102" i="17"/>
  <c r="E77" i="17"/>
  <c r="D82" i="17"/>
  <c r="C95" i="17"/>
  <c r="E102" i="17"/>
  <c r="E95" i="17"/>
  <c r="D100" i="17"/>
  <c r="C105" i="17"/>
  <c r="E80" i="17"/>
  <c r="D85" i="17"/>
  <c r="C90" i="17"/>
  <c r="F95" i="17"/>
  <c r="G95" i="17" s="1"/>
  <c r="D10" i="17"/>
  <c r="D65" i="17"/>
  <c r="F85" i="17"/>
  <c r="G85" i="17" s="1"/>
  <c r="F94" i="17"/>
  <c r="G94" i="17" s="1"/>
  <c r="G38" i="17"/>
  <c r="F47" i="17"/>
  <c r="F40" i="17"/>
  <c r="D20" i="17"/>
  <c r="C45" i="17"/>
  <c r="F38" i="17"/>
  <c r="D42" i="17"/>
  <c r="G21" i="17"/>
  <c r="C24" i="17"/>
  <c r="C51" i="17"/>
  <c r="G42" i="17"/>
  <c r="C44" i="17"/>
  <c r="D14" i="17"/>
  <c r="D19" i="17"/>
  <c r="G12" i="17"/>
  <c r="E42" i="17"/>
  <c r="E29" i="17"/>
  <c r="G11" i="17"/>
  <c r="D45" i="17"/>
  <c r="C50" i="17"/>
  <c r="E41" i="17"/>
  <c r="E13" i="17"/>
  <c r="C31" i="17"/>
  <c r="D15" i="17"/>
  <c r="D51" i="17"/>
  <c r="F50" i="17"/>
  <c r="E90" i="17"/>
  <c r="D103" i="17"/>
  <c r="E83" i="17"/>
  <c r="D88" i="17"/>
  <c r="C93" i="17"/>
  <c r="E92" i="17"/>
  <c r="D97" i="17"/>
  <c r="E85" i="17"/>
  <c r="D90" i="17"/>
  <c r="E103" i="17"/>
  <c r="E88" i="17"/>
  <c r="D93" i="17"/>
  <c r="C98" i="17"/>
  <c r="F102" i="17"/>
  <c r="G102" i="17" s="1"/>
  <c r="F86" i="17"/>
  <c r="G86" i="17" s="1"/>
  <c r="E65" i="17"/>
  <c r="F99" i="17"/>
  <c r="G99" i="17" s="1"/>
  <c r="F70" i="17"/>
  <c r="G70" i="17" s="1"/>
  <c r="F81" i="17"/>
  <c r="G81" i="17" s="1"/>
  <c r="E14" i="17"/>
  <c r="G15" i="17"/>
  <c r="F28" i="17"/>
  <c r="F2" i="17" s="1"/>
  <c r="C14" i="17"/>
  <c r="G45" i="17"/>
  <c r="F18" i="17"/>
  <c r="F43" i="17"/>
  <c r="D12" i="17"/>
  <c r="G41" i="17"/>
  <c r="G26" i="17"/>
  <c r="F27" i="17"/>
  <c r="E47" i="17"/>
  <c r="E45" i="17"/>
  <c r="C46" i="17"/>
  <c r="G33" i="17"/>
  <c r="E43" i="17"/>
  <c r="D18" i="17"/>
  <c r="F25" i="17"/>
  <c r="G29" i="17"/>
  <c r="E39" i="17"/>
  <c r="C29" i="17"/>
  <c r="D47" i="17"/>
  <c r="D48" i="17"/>
  <c r="D44" i="17"/>
  <c r="E98" i="17"/>
  <c r="E91" i="17"/>
  <c r="D96" i="17"/>
  <c r="C101" i="17"/>
  <c r="E100" i="17"/>
  <c r="D105" i="17"/>
  <c r="E93" i="17"/>
  <c r="D98" i="17"/>
  <c r="D78" i="17"/>
  <c r="E89" i="17"/>
  <c r="E81" i="17"/>
  <c r="E96" i="17"/>
  <c r="D101" i="17"/>
  <c r="C106" i="17"/>
  <c r="F103" i="17"/>
  <c r="G103" i="17" s="1"/>
  <c r="F67" i="17"/>
  <c r="G67" i="17" s="1"/>
  <c r="C65" i="17"/>
  <c r="F90" i="17"/>
  <c r="G90" i="17" s="1"/>
  <c r="F80" i="17"/>
  <c r="G80" i="17" s="1"/>
  <c r="G22" i="17"/>
  <c r="D24" i="17"/>
  <c r="G50" i="17"/>
  <c r="D36" i="17"/>
  <c r="E30" i="17"/>
  <c r="D38" i="17"/>
  <c r="E25" i="17"/>
  <c r="C41" i="17"/>
  <c r="D32" i="17"/>
  <c r="G28" i="17"/>
  <c r="G2" i="17" s="1"/>
  <c r="F51" i="17"/>
  <c r="E33" i="17"/>
  <c r="D34" i="17"/>
  <c r="D29" i="17"/>
  <c r="G51" i="17"/>
  <c r="G25" i="17"/>
  <c r="E36" i="17"/>
  <c r="F45" i="17"/>
  <c r="C36" i="17"/>
  <c r="D39" i="17"/>
  <c r="G16" i="17"/>
  <c r="E23" i="17"/>
  <c r="E46" i="17"/>
  <c r="F32" i="17"/>
  <c r="D23" i="17"/>
  <c r="G36" i="17"/>
  <c r="E106" i="17"/>
  <c r="E99" i="17"/>
  <c r="C103" i="17"/>
  <c r="E101" i="17"/>
  <c r="D106" i="17"/>
  <c r="C83" i="17"/>
  <c r="D67" i="17"/>
  <c r="C72" i="17"/>
  <c r="E105" i="17"/>
  <c r="F106" i="17"/>
  <c r="G106" i="17" s="1"/>
  <c r="E31" i="17"/>
  <c r="D33" i="17"/>
  <c r="F24" i="17"/>
  <c r="F44" i="17"/>
  <c r="F37" i="17"/>
  <c r="F33" i="17"/>
  <c r="F29" i="17"/>
  <c r="G40" i="17"/>
  <c r="C13" i="17"/>
  <c r="F15" i="17"/>
  <c r="D35" i="17"/>
  <c r="G24" i="17"/>
  <c r="C21" i="17"/>
  <c r="D13" i="17"/>
  <c r="F48" i="17"/>
  <c r="F19" i="17"/>
  <c r="C16" i="17"/>
  <c r="E26" i="17"/>
  <c r="E24" i="17"/>
  <c r="F30" i="17"/>
  <c r="G48" i="17"/>
  <c r="C27" i="17"/>
  <c r="C33" i="17"/>
  <c r="F16" i="17"/>
  <c r="F31" i="17"/>
  <c r="D16" i="17"/>
  <c r="C68" i="17"/>
  <c r="C70" i="17"/>
  <c r="E70" i="17"/>
  <c r="D75" i="17"/>
  <c r="C80" i="17"/>
  <c r="D86" i="17"/>
  <c r="D68" i="17"/>
  <c r="C73" i="17"/>
  <c r="D70" i="17"/>
  <c r="F84" i="17"/>
  <c r="G84" i="17" s="1"/>
  <c r="F88" i="17"/>
  <c r="G88" i="17" s="1"/>
  <c r="F87" i="17"/>
  <c r="G87" i="17" s="1"/>
  <c r="F101" i="17"/>
  <c r="G101" i="17" s="1"/>
  <c r="F93" i="17"/>
  <c r="G93" i="17" s="1"/>
  <c r="F73" i="17"/>
  <c r="G73" i="17" s="1"/>
  <c r="E15" i="17"/>
  <c r="D40" i="17"/>
  <c r="C42" i="17"/>
  <c r="F12" i="17"/>
  <c r="D46" i="17"/>
  <c r="C37" i="17"/>
  <c r="F23" i="17"/>
  <c r="C15" i="17"/>
  <c r="C35" i="17"/>
  <c r="G20" i="17"/>
  <c r="F14" i="17"/>
  <c r="F41" i="17"/>
  <c r="C19" i="17"/>
  <c r="G43" i="17"/>
  <c r="G23" i="17"/>
  <c r="E37" i="17"/>
  <c r="C28" i="17"/>
  <c r="E44" i="17"/>
  <c r="G47" i="17"/>
  <c r="E35" i="17"/>
  <c r="C22" i="17"/>
  <c r="C20" i="17"/>
  <c r="C25" i="17"/>
  <c r="C11" i="17"/>
  <c r="E62" i="17"/>
  <c r="C76" i="17"/>
  <c r="D102" i="17"/>
  <c r="C78" i="17"/>
  <c r="D94" i="17"/>
  <c r="E78" i="17"/>
  <c r="D83" i="17"/>
  <c r="C88" i="17"/>
  <c r="C75" i="17"/>
  <c r="D76" i="17"/>
  <c r="C81" i="17"/>
  <c r="C67" i="17"/>
  <c r="C66" i="17"/>
  <c r="E73" i="17"/>
  <c r="F97" i="17"/>
  <c r="G97" i="17" s="1"/>
  <c r="F89" i="17"/>
  <c r="G89" i="17" s="1"/>
  <c r="F100" i="17"/>
  <c r="G100" i="17" s="1"/>
  <c r="F69" i="17"/>
  <c r="G69" i="17" s="1"/>
  <c r="F72" i="17"/>
  <c r="G72" i="17" s="1"/>
  <c r="C23" i="17"/>
  <c r="C48" i="17"/>
  <c r="G18" i="17"/>
  <c r="D21" i="17"/>
  <c r="F46" i="17"/>
  <c r="D28" i="17"/>
  <c r="D2" i="17" s="1"/>
  <c r="F17" i="17"/>
  <c r="D43" i="17"/>
  <c r="D26" i="17"/>
  <c r="F35" i="17"/>
  <c r="E48" i="17"/>
  <c r="D17" i="17"/>
  <c r="D41" i="17"/>
  <c r="C34" i="17"/>
  <c r="D11" i="17"/>
  <c r="G17" i="17"/>
  <c r="G32" i="17"/>
  <c r="F11" i="17"/>
  <c r="E38" i="17"/>
  <c r="F34" i="17"/>
  <c r="E19" i="17"/>
  <c r="C12" i="17"/>
  <c r="G19" i="17"/>
  <c r="E27" i="17"/>
  <c r="G13" i="17"/>
  <c r="E66" i="17"/>
  <c r="D71" i="17"/>
  <c r="C84" i="17"/>
  <c r="C99" i="17"/>
  <c r="C69" i="17"/>
  <c r="E68" i="17"/>
  <c r="D73" i="17"/>
  <c r="C86" i="17"/>
  <c r="C91" i="17"/>
  <c r="D66" i="17"/>
  <c r="C71" i="17"/>
  <c r="E86" i="17"/>
  <c r="D91" i="17"/>
  <c r="C96" i="17"/>
  <c r="E71" i="17"/>
  <c r="D84" i="17"/>
  <c r="C89" i="17"/>
  <c r="D69" i="17"/>
  <c r="C74" i="17"/>
  <c r="E97" i="17"/>
  <c r="F96" i="17"/>
  <c r="G96" i="17" s="1"/>
  <c r="C10" i="17"/>
  <c r="F83" i="17"/>
  <c r="G83" i="17" s="1"/>
  <c r="F75" i="17"/>
  <c r="G75" i="17" s="1"/>
  <c r="F82" i="17"/>
  <c r="G82" i="17" s="1"/>
  <c r="F71" i="17"/>
  <c r="G71" i="17" s="1"/>
  <c r="F98" i="17"/>
  <c r="G98" i="17" s="1"/>
  <c r="G31" i="17"/>
  <c r="E18" i="17"/>
  <c r="C26" i="17"/>
  <c r="C30" i="17"/>
  <c r="F39" i="17"/>
  <c r="E51" i="17"/>
  <c r="E12" i="17"/>
  <c r="D30" i="17"/>
  <c r="C32" i="17"/>
  <c r="F22" i="17"/>
  <c r="G30" i="17"/>
  <c r="E40" i="17"/>
  <c r="D25" i="17"/>
  <c r="C38" i="17"/>
  <c r="E50" i="17"/>
  <c r="G27" i="17"/>
  <c r="G39" i="17"/>
  <c r="E16" i="17"/>
  <c r="E21" i="17"/>
  <c r="F42" i="17"/>
  <c r="C18" i="17"/>
  <c r="C40" i="17"/>
  <c r="F36" i="17"/>
  <c r="F13" i="17"/>
  <c r="E74" i="17"/>
  <c r="D87" i="17"/>
  <c r="C92" i="17"/>
  <c r="E67" i="17"/>
  <c r="D72" i="17"/>
  <c r="C77" i="17"/>
  <c r="E76" i="17"/>
  <c r="D81" i="17"/>
  <c r="C94" i="17"/>
  <c r="E69" i="17"/>
  <c r="D74" i="17"/>
  <c r="C87" i="17"/>
  <c r="E94" i="17"/>
  <c r="D99" i="17"/>
  <c r="E87" i="17"/>
  <c r="D92" i="17"/>
  <c r="C97" i="17"/>
  <c r="E72" i="17"/>
  <c r="D77" i="17"/>
  <c r="C82" i="17"/>
  <c r="F92" i="17"/>
  <c r="G92" i="17" s="1"/>
  <c r="F68" i="17"/>
  <c r="G68" i="17" s="1"/>
  <c r="F10" i="17"/>
  <c r="F91" i="17"/>
  <c r="G91" i="17" s="1"/>
  <c r="F105" i="17"/>
  <c r="G105" i="17" s="1"/>
  <c r="F66" i="17"/>
  <c r="G66" i="17" s="1"/>
  <c r="F74" i="17"/>
  <c r="G74" i="17" s="1"/>
  <c r="F77" i="17"/>
  <c r="G77" i="17" s="1"/>
  <c r="F65" i="17"/>
  <c r="G65" i="17" s="1"/>
  <c r="F78" i="17"/>
  <c r="G78" i="17" s="1"/>
  <c r="C62" i="17"/>
  <c r="E79" i="17"/>
  <c r="C8" i="17"/>
  <c r="F8" i="17"/>
  <c r="C79" i="17"/>
  <c r="F9" i="17"/>
  <c r="D62" i="17"/>
  <c r="D61" i="17"/>
  <c r="C9" i="17"/>
  <c r="E61" i="17"/>
  <c r="D79" i="17"/>
  <c r="E10" i="17"/>
  <c r="F79" i="17"/>
  <c r="G79" i="17" s="1"/>
  <c r="F62" i="17"/>
  <c r="G62" i="17" s="1"/>
  <c r="F76" i="17"/>
  <c r="G76" i="17" s="1"/>
  <c r="C61" i="17"/>
  <c r="G10" i="17"/>
  <c r="D9" i="17"/>
  <c r="F61" i="17"/>
  <c r="G61" i="17" s="1"/>
  <c r="D8" i="17"/>
  <c r="G8" i="17"/>
  <c r="H8" i="17" s="1"/>
  <c r="C57" i="17"/>
  <c r="D57" i="17"/>
  <c r="E57" i="17"/>
  <c r="E60" i="17"/>
  <c r="F7" i="17"/>
  <c r="E59" i="17"/>
  <c r="F6" i="17"/>
  <c r="F5" i="17"/>
  <c r="E58" i="17"/>
  <c r="C7" i="17"/>
  <c r="D7" i="17"/>
  <c r="C6" i="17"/>
  <c r="D6" i="17"/>
  <c r="C5" i="17"/>
  <c r="D5" i="17"/>
  <c r="H27" i="17" l="1"/>
  <c r="A27" i="17"/>
  <c r="H17" i="17"/>
  <c r="A17" i="17"/>
  <c r="H40" i="17"/>
  <c r="A40" i="17"/>
  <c r="H22" i="17"/>
  <c r="A22" i="17"/>
  <c r="H21" i="17"/>
  <c r="A21" i="17"/>
  <c r="H37" i="17"/>
  <c r="A37" i="17"/>
  <c r="H19" i="17"/>
  <c r="A19" i="17"/>
  <c r="H23" i="17"/>
  <c r="A23" i="17"/>
  <c r="H25" i="17"/>
  <c r="A25" i="17"/>
  <c r="H45" i="17"/>
  <c r="A45" i="17"/>
  <c r="H12" i="17"/>
  <c r="A12" i="17"/>
  <c r="H44" i="17"/>
  <c r="A44" i="17"/>
  <c r="H43" i="17"/>
  <c r="A43" i="17"/>
  <c r="H51" i="17"/>
  <c r="A51" i="17"/>
  <c r="H29" i="17"/>
  <c r="A29" i="17"/>
  <c r="H10" i="17"/>
  <c r="A10" i="17"/>
  <c r="H48" i="17"/>
  <c r="A48" i="17"/>
  <c r="H14" i="17"/>
  <c r="A14" i="17"/>
  <c r="H34" i="17"/>
  <c r="A34" i="17"/>
  <c r="H24" i="17"/>
  <c r="A24" i="17"/>
  <c r="H16" i="17"/>
  <c r="A16" i="17"/>
  <c r="H26" i="17"/>
  <c r="A26" i="17"/>
  <c r="H30" i="17"/>
  <c r="A30" i="17"/>
  <c r="H18" i="17"/>
  <c r="A18" i="17"/>
  <c r="H47" i="17"/>
  <c r="A47" i="17"/>
  <c r="H41" i="17"/>
  <c r="A41" i="17"/>
  <c r="H15" i="17"/>
  <c r="A15" i="17"/>
  <c r="H42" i="17"/>
  <c r="A42" i="17"/>
  <c r="H35" i="17"/>
  <c r="A35" i="17"/>
  <c r="H46" i="17"/>
  <c r="A46" i="17"/>
  <c r="A49" i="17"/>
  <c r="H20" i="17"/>
  <c r="A20" i="17"/>
  <c r="H50" i="17"/>
  <c r="A50" i="17"/>
  <c r="H11" i="17"/>
  <c r="A11" i="17"/>
  <c r="H39" i="17"/>
  <c r="A39" i="17"/>
  <c r="H31" i="17"/>
  <c r="A31" i="17"/>
  <c r="H13" i="17"/>
  <c r="A13" i="17"/>
  <c r="H32" i="17"/>
  <c r="A32" i="17"/>
  <c r="H36" i="17"/>
  <c r="A36" i="17"/>
  <c r="H28" i="17"/>
  <c r="A28" i="17"/>
  <c r="H33" i="17"/>
  <c r="A33" i="17"/>
  <c r="H38" i="17"/>
  <c r="A38" i="17"/>
  <c r="C56" i="17"/>
  <c r="J6" i="2" s="1"/>
  <c r="C2" i="17"/>
  <c r="E56" i="17"/>
  <c r="L6" i="2" s="1"/>
  <c r="C4" i="17"/>
  <c r="D4" i="17"/>
  <c r="F6" i="2"/>
  <c r="F4" i="17"/>
  <c r="G6" i="2"/>
  <c r="D58" i="17"/>
  <c r="D59" i="17"/>
  <c r="D60" i="17"/>
  <c r="F58" i="17"/>
  <c r="G58" i="17" s="1"/>
  <c r="F60" i="17"/>
  <c r="G60" i="17" s="1"/>
  <c r="F59" i="17"/>
  <c r="G59" i="17" s="1"/>
  <c r="E5" i="17"/>
  <c r="E6" i="17"/>
  <c r="E7" i="17"/>
  <c r="E4" i="17"/>
  <c r="G5" i="17"/>
  <c r="H5" i="17" s="1"/>
  <c r="G7" i="17"/>
  <c r="H7" i="17" s="1"/>
  <c r="G4" i="17"/>
  <c r="H4" i="17" s="1"/>
  <c r="G6" i="17"/>
  <c r="H6" i="17" s="1"/>
  <c r="F57" i="17" l="1"/>
  <c r="G57" i="17" s="1"/>
  <c r="D56" i="17"/>
  <c r="K6" i="2" s="1"/>
  <c r="H3" i="17" l="1"/>
  <c r="F56" i="17"/>
  <c r="H6" i="2" l="1"/>
  <c r="H2" i="17"/>
  <c r="G56" i="17"/>
  <c r="M6" i="2"/>
</calcChain>
</file>

<file path=xl/sharedStrings.xml><?xml version="1.0" encoding="utf-8"?>
<sst xmlns="http://schemas.openxmlformats.org/spreadsheetml/2006/main" count="870" uniqueCount="389">
  <si>
    <t>Total</t>
  </si>
  <si>
    <t>Practices</t>
  </si>
  <si>
    <t>Search Title</t>
  </si>
  <si>
    <t>Report Title</t>
  </si>
  <si>
    <t>F86008</t>
  </si>
  <si>
    <t>F86022</t>
  </si>
  <si>
    <t>F86025</t>
  </si>
  <si>
    <t>F86042</t>
  </si>
  <si>
    <t>F86082</t>
  </si>
  <si>
    <t>F86652</t>
  </si>
  <si>
    <t>F86657</t>
  </si>
  <si>
    <t>F86692</t>
  </si>
  <si>
    <t>F86698</t>
  </si>
  <si>
    <t>F86702</t>
  </si>
  <si>
    <t>F86703</t>
  </si>
  <si>
    <t>Y00918</t>
  </si>
  <si>
    <t>F86007</t>
  </si>
  <si>
    <t>F86010</t>
  </si>
  <si>
    <t>F86057</t>
  </si>
  <si>
    <t>F86081</t>
  </si>
  <si>
    <t>F86083</t>
  </si>
  <si>
    <t>F86085</t>
  </si>
  <si>
    <t>F86612</t>
  </si>
  <si>
    <t>F86624</t>
  </si>
  <si>
    <t>F86707</t>
  </si>
  <si>
    <t>F86009</t>
  </si>
  <si>
    <t>F86028</t>
  </si>
  <si>
    <t>F86034</t>
  </si>
  <si>
    <t>F86060</t>
  </si>
  <si>
    <t>F86087</t>
  </si>
  <si>
    <t>F86637</t>
  </si>
  <si>
    <t>F86642</t>
  </si>
  <si>
    <t>Y00090</t>
  </si>
  <si>
    <t>Y00155</t>
  </si>
  <si>
    <t>F86012</t>
  </si>
  <si>
    <t>F86013</t>
  </si>
  <si>
    <t>F86020</t>
  </si>
  <si>
    <t>F86023</t>
  </si>
  <si>
    <t>F86032</t>
  </si>
  <si>
    <t>F86064</t>
  </si>
  <si>
    <t>F86658</t>
  </si>
  <si>
    <t>F86066</t>
  </si>
  <si>
    <t>F86641</t>
  </si>
  <si>
    <t>F86691</t>
  </si>
  <si>
    <t>F86731</t>
  </si>
  <si>
    <t>Gants Hill Medical Centre</t>
  </si>
  <si>
    <t>Ilford Medical Centre</t>
  </si>
  <si>
    <t>Oak Tree Medical Practice</t>
  </si>
  <si>
    <t>Balfour Road Surgery</t>
  </si>
  <si>
    <t>Ilford Lane Surgery</t>
  </si>
  <si>
    <t>Drive Surgery</t>
  </si>
  <si>
    <t>York Road Surgery</t>
  </si>
  <si>
    <t>Mathukias Surgery</t>
  </si>
  <si>
    <t>Cranbrook Surgery</t>
  </si>
  <si>
    <t>St Clements Surgery</t>
  </si>
  <si>
    <t>Redbridge Surgery</t>
  </si>
  <si>
    <t>Granville Medical Centre</t>
  </si>
  <si>
    <t>Forest Edge Practice</t>
  </si>
  <si>
    <t>Fullwell Cross Medical Centre</t>
  </si>
  <si>
    <t>The Willows Practice</t>
  </si>
  <si>
    <t>Kenwood Medical Centre</t>
  </si>
  <si>
    <t>Eastern Avenue Medical Centre</t>
  </si>
  <si>
    <t>Hainault Surgery</t>
  </si>
  <si>
    <t>Fullwell Avenue Surgery</t>
  </si>
  <si>
    <t>Heathcote Primary Care Centre</t>
  </si>
  <si>
    <t>Fencepiece Road Medical Practice</t>
  </si>
  <si>
    <t>The Palms Medical Centre</t>
  </si>
  <si>
    <t>Chadwell Heath Surgery</t>
  </si>
  <si>
    <t>Green Lane, Goodmayes Medical practice</t>
  </si>
  <si>
    <t>Newbury Group Practice</t>
  </si>
  <si>
    <t>Goodmayes Medical Centre</t>
  </si>
  <si>
    <t>Seven Kings Practice</t>
  </si>
  <si>
    <t>Castleton Road Surgery</t>
  </si>
  <si>
    <t>Doctor's House</t>
  </si>
  <si>
    <t>Grove Surgery</t>
  </si>
  <si>
    <t>Rydal Practice</t>
  </si>
  <si>
    <t>Broadway Surgery</t>
  </si>
  <si>
    <t>Glebelands Practice</t>
  </si>
  <si>
    <t>The Evergreen Practice</t>
  </si>
  <si>
    <t>Wanstead Place Surgery</t>
  </si>
  <si>
    <t>Elmhurst Practice</t>
  </si>
  <si>
    <t>Queen Mary Practice</t>
  </si>
  <si>
    <t>Southdene Surgery</t>
  </si>
  <si>
    <t>Shrubberies Medical Centre</t>
  </si>
  <si>
    <t>Fairlop</t>
  </si>
  <si>
    <t>Seven Kings</t>
  </si>
  <si>
    <t>Wanstead &amp; Woodford</t>
  </si>
  <si>
    <t>The Practice Loxford</t>
  </si>
  <si>
    <t>Y02987</t>
  </si>
  <si>
    <r>
      <t>Queen Mary Practice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Outstanding</t>
    </r>
  </si>
  <si>
    <r>
      <t>Clayhall Clinic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Received</t>
    </r>
  </si>
  <si>
    <r>
      <t>St Clements Surgery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Received</t>
    </r>
  </si>
  <si>
    <r>
      <t>Fencepiece Road Medical Practice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Outstanding</t>
    </r>
  </si>
  <si>
    <r>
      <t>Aldersbrook Medical Centre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Not taking part</t>
    </r>
  </si>
  <si>
    <t>Last Run:</t>
  </si>
  <si>
    <t>Relative Date:</t>
  </si>
  <si>
    <t>Males</t>
  </si>
  <si>
    <t>Females</t>
  </si>
  <si>
    <t>Organisation Code</t>
  </si>
  <si>
    <t>F82006</t>
  </si>
  <si>
    <t>F82008</t>
  </si>
  <si>
    <t>F82009</t>
  </si>
  <si>
    <t>F82011</t>
  </si>
  <si>
    <t>F82019</t>
  </si>
  <si>
    <t>F82021</t>
  </si>
  <si>
    <t>F82022</t>
  </si>
  <si>
    <t>F82030</t>
  </si>
  <si>
    <t>F82045</t>
  </si>
  <si>
    <t>F82053</t>
  </si>
  <si>
    <t>F82624</t>
  </si>
  <si>
    <t>F82630</t>
  </si>
  <si>
    <t>F82670</t>
  </si>
  <si>
    <t>Search</t>
  </si>
  <si>
    <t>F82619</t>
  </si>
  <si>
    <t>F82666</t>
  </si>
  <si>
    <t>F82055</t>
  </si>
  <si>
    <t>Population Count</t>
  </si>
  <si>
    <t>F82028</t>
  </si>
  <si>
    <t>F82609</t>
  </si>
  <si>
    <t>Y00312</t>
  </si>
  <si>
    <t>F82648</t>
  </si>
  <si>
    <t>F82671</t>
  </si>
  <si>
    <t>Clayhall Clinic</t>
  </si>
  <si>
    <t>Aldersbrook Medical Centre</t>
  </si>
  <si>
    <t>F82001</t>
  </si>
  <si>
    <t>F82005</t>
  </si>
  <si>
    <t>F82012</t>
  </si>
  <si>
    <t>F82034</t>
  </si>
  <si>
    <t>F82040</t>
  </si>
  <si>
    <t>F82042</t>
  </si>
  <si>
    <t>F82051</t>
  </si>
  <si>
    <t>F82627</t>
  </si>
  <si>
    <t>F82634</t>
  </si>
  <si>
    <t>F82642</t>
  </si>
  <si>
    <t>F82647</t>
  </si>
  <si>
    <t>F82650</t>
  </si>
  <si>
    <t>F82660</t>
  </si>
  <si>
    <t>F82674</t>
  </si>
  <si>
    <t>F82677</t>
  </si>
  <si>
    <t>F82679</t>
  </si>
  <si>
    <t>F86040</t>
  </si>
  <si>
    <t>Y01719</t>
  </si>
  <si>
    <t>Y02575</t>
  </si>
  <si>
    <t>Y02973</t>
  </si>
  <si>
    <t>F82007</t>
  </si>
  <si>
    <t>F82014</t>
  </si>
  <si>
    <t>F82016</t>
  </si>
  <si>
    <t>F82039</t>
  </si>
  <si>
    <t>F82607</t>
  </si>
  <si>
    <t>F82612</t>
  </si>
  <si>
    <t>F82625</t>
  </si>
  <si>
    <t>F82638</t>
  </si>
  <si>
    <t>EOL01 Anticipatory Palliative Care Register (Current)</t>
  </si>
  <si>
    <t>EOL01 Has end of life advanced care plan</t>
  </si>
  <si>
    <t>EOL02 Advance care plan discussion declined</t>
  </si>
  <si>
    <t>EOL03 Referral to Hospice</t>
  </si>
  <si>
    <t>EOL04 GP OOH Handover Form Completed</t>
  </si>
  <si>
    <t>EOL05 Preferred Place of Death Recorded</t>
  </si>
  <si>
    <t>EOL06a Deceased in Preferred Place of Death</t>
  </si>
  <si>
    <t>EOL06b Preferred Place of Death Recorded</t>
  </si>
  <si>
    <t>Anticipatory Palliative Care Register (Current)</t>
  </si>
  <si>
    <t>Has end of life advanced care plan</t>
  </si>
  <si>
    <t>Preferred Place of Death Recorded</t>
  </si>
  <si>
    <t>Deceased in Preferred Place of Death</t>
  </si>
  <si>
    <t>Currently Registered Patients</t>
  </si>
  <si>
    <t>Redbridge Total</t>
  </si>
  <si>
    <t>% Anticipatory Palliative Care Register (Current)</t>
  </si>
  <si>
    <t>% Has end of life advanced care plan</t>
  </si>
  <si>
    <t>% Without end of life plan</t>
  </si>
  <si>
    <t>% Deceased in Preferred Place of Death</t>
  </si>
  <si>
    <t>% Deceased in preferred place of death</t>
  </si>
  <si>
    <t>% Not deceased in preferred place of death</t>
  </si>
  <si>
    <t>Deceased Patients</t>
  </si>
  <si>
    <t>Has end of life advanced care plan (Ever)</t>
  </si>
  <si>
    <t>Advance care plan discussion declined (Ever)</t>
  </si>
  <si>
    <t>Referral to Hospice (Ever)</t>
  </si>
  <si>
    <t>GP OOH Handover Form Completed (Ever)</t>
  </si>
  <si>
    <t>Redbridge - End of life care</t>
  </si>
  <si>
    <t>F82002</t>
  </si>
  <si>
    <t>F82013</t>
  </si>
  <si>
    <t>F82023</t>
  </si>
  <si>
    <t>F82649</t>
  </si>
  <si>
    <t>F82003</t>
  </si>
  <si>
    <t>F82018</t>
  </si>
  <si>
    <t>F82025</t>
  </si>
  <si>
    <t>F82604</t>
  </si>
  <si>
    <t>F82610</t>
  </si>
  <si>
    <t>F82621</t>
  </si>
  <si>
    <t>F82675</t>
  </si>
  <si>
    <t>F82686</t>
  </si>
  <si>
    <t>Y01795</t>
  </si>
  <si>
    <t>% Has end of life advanced care plan (Ever)</t>
  </si>
  <si>
    <t>Deceased with preferred Place of Death Recorded</t>
  </si>
  <si>
    <t>Cranbrook</t>
  </si>
  <si>
    <t>Loxford</t>
  </si>
  <si>
    <t>F82010</t>
  </si>
  <si>
    <t>F82017</t>
  </si>
  <si>
    <t>F82661</t>
  </si>
  <si>
    <t>F82678</t>
  </si>
  <si>
    <t>Y01280</t>
  </si>
  <si>
    <t>F82015</t>
  </si>
  <si>
    <t>F82027</t>
  </si>
  <si>
    <t>F82031</t>
  </si>
  <si>
    <t>F82038</t>
  </si>
  <si>
    <t>NewCross Alliance</t>
  </si>
  <si>
    <t>RB-1</t>
  </si>
  <si>
    <t>RB-2</t>
  </si>
  <si>
    <t>RB-3</t>
  </si>
  <si>
    <t>RB-4</t>
  </si>
  <si>
    <t>RB-5</t>
  </si>
  <si>
    <t>RB-6</t>
  </si>
  <si>
    <t>F82663</t>
  </si>
  <si>
    <t>Source.Name.1</t>
  </si>
  <si>
    <t>CR Anticipatory Palliative Care Register</t>
  </si>
  <si>
    <t>L&amp;D Anticipatory Palliative Care Register</t>
  </si>
  <si>
    <t>EOL06 Deceased 2021-22</t>
  </si>
  <si>
    <t>F86018</t>
  </si>
  <si>
    <t>Unknown</t>
  </si>
  <si>
    <t>F82680</t>
  </si>
  <si>
    <t>F86004</t>
  </si>
  <si>
    <t>F86074</t>
  </si>
  <si>
    <t>F86026</t>
  </si>
  <si>
    <t>F86638</t>
  </si>
  <si>
    <t>F84121</t>
  </si>
  <si>
    <t>C82124</t>
  </si>
  <si>
    <t>F83004</t>
  </si>
  <si>
    <t>F84642</t>
  </si>
  <si>
    <t>F86011</t>
  </si>
  <si>
    <t>K81014</t>
  </si>
  <si>
    <t>A81016</t>
  </si>
  <si>
    <t>C88019</t>
  </si>
  <si>
    <t>D82088</t>
  </si>
  <si>
    <t>E81028</t>
  </si>
  <si>
    <t>E83045</t>
  </si>
  <si>
    <t>E84057</t>
  </si>
  <si>
    <t>E84066</t>
  </si>
  <si>
    <t>E84068</t>
  </si>
  <si>
    <t>E85019</t>
  </si>
  <si>
    <t>E86030</t>
  </si>
  <si>
    <t>F81102</t>
  </si>
  <si>
    <t>F82033</t>
  </si>
  <si>
    <t>F83007</t>
  </si>
  <si>
    <t>F83635</t>
  </si>
  <si>
    <t>F84074</t>
  </si>
  <si>
    <t>F84097</t>
  </si>
  <si>
    <t>F84670</t>
  </si>
  <si>
    <t>F84724</t>
  </si>
  <si>
    <t>F84729</t>
  </si>
  <si>
    <t>F84730</t>
  </si>
  <si>
    <t>F85017</t>
  </si>
  <si>
    <t>F85023</t>
  </si>
  <si>
    <t>F85642</t>
  </si>
  <si>
    <t>F86704</t>
  </si>
  <si>
    <t>G81054</t>
  </si>
  <si>
    <t>G82052</t>
  </si>
  <si>
    <t>G82082</t>
  </si>
  <si>
    <t>G82203</t>
  </si>
  <si>
    <t>G85029</t>
  </si>
  <si>
    <t>G85136</t>
  </si>
  <si>
    <t>H81615</t>
  </si>
  <si>
    <t>H85105</t>
  </si>
  <si>
    <t>J82066</t>
  </si>
  <si>
    <t>K82038</t>
  </si>
  <si>
    <t>M85025</t>
  </si>
  <si>
    <t>M92016</t>
  </si>
  <si>
    <t>P82001</t>
  </si>
  <si>
    <t>P89609</t>
  </si>
  <si>
    <t>Y02583</t>
  </si>
  <si>
    <t>Y02674</t>
  </si>
  <si>
    <t>Y02736</t>
  </si>
  <si>
    <t>Y02928</t>
  </si>
  <si>
    <t>F81155</t>
  </si>
  <si>
    <t>F84039</t>
  </si>
  <si>
    <t>F84070</t>
  </si>
  <si>
    <t>W98031</t>
  </si>
  <si>
    <t>F81049</t>
  </si>
  <si>
    <t>EOL06 Deceased 2022-23</t>
  </si>
  <si>
    <t>F86006</t>
  </si>
  <si>
    <t>E82133</t>
  </si>
  <si>
    <t>EOL06 Deceased 2022 23</t>
  </si>
  <si>
    <t>Deceased 2022-23</t>
  </si>
  <si>
    <t>Y00265</t>
  </si>
  <si>
    <t>G83680</t>
  </si>
  <si>
    <t>F86664</t>
  </si>
  <si>
    <t>Y06592</t>
  </si>
  <si>
    <t>F81122</t>
  </si>
  <si>
    <t>L83092</t>
  </si>
  <si>
    <t>M85063</t>
  </si>
  <si>
    <t>K82631</t>
  </si>
  <si>
    <t>E85115</t>
  </si>
  <si>
    <t>G85024</t>
  </si>
  <si>
    <t>J81003</t>
  </si>
  <si>
    <t>F85640</t>
  </si>
  <si>
    <t>Y01291</t>
  </si>
  <si>
    <t>G83060</t>
  </si>
  <si>
    <t>H83011</t>
  </si>
  <si>
    <t>Y03035</t>
  </si>
  <si>
    <t>G85004</t>
  </si>
  <si>
    <t>H85653</t>
  </si>
  <si>
    <t>Y01924</t>
  </si>
  <si>
    <t>D83018</t>
  </si>
  <si>
    <t>G82140</t>
  </si>
  <si>
    <t>E81016</t>
  </si>
  <si>
    <t>F81101</t>
  </si>
  <si>
    <t>F81216</t>
  </si>
  <si>
    <t>F84079</t>
  </si>
  <si>
    <t>M92013</t>
  </si>
  <si>
    <t>W91057</t>
  </si>
  <si>
    <t>M83075</t>
  </si>
  <si>
    <t>M91614</t>
  </si>
  <si>
    <t>G81059</t>
  </si>
  <si>
    <t>C84029</t>
  </si>
  <si>
    <t>F81055</t>
  </si>
  <si>
    <t>F83048</t>
  </si>
  <si>
    <t>P84067</t>
  </si>
  <si>
    <t>W97008</t>
  </si>
  <si>
    <t>E82107</t>
  </si>
  <si>
    <t>Y02962</t>
  </si>
  <si>
    <t>F81169</t>
  </si>
  <si>
    <t>M82034</t>
  </si>
  <si>
    <t>F84669</t>
  </si>
  <si>
    <t>F81749</t>
  </si>
  <si>
    <t>E84051</t>
  </si>
  <si>
    <t>F84749</t>
  </si>
  <si>
    <t>K82019</t>
  </si>
  <si>
    <t>K82061</t>
  </si>
  <si>
    <t>E82024</t>
  </si>
  <si>
    <t>E87002</t>
  </si>
  <si>
    <t>F81618</t>
  </si>
  <si>
    <t>J81039</t>
  </si>
  <si>
    <t>L82046</t>
  </si>
  <si>
    <t>E84003</t>
  </si>
  <si>
    <t>F86626</t>
  </si>
  <si>
    <t>H81030</t>
  </si>
  <si>
    <t>Y04273</t>
  </si>
  <si>
    <t>B81663</t>
  </si>
  <si>
    <t>C82078</t>
  </si>
  <si>
    <t>E81057</t>
  </si>
  <si>
    <t>F81053</t>
  </si>
  <si>
    <t>F81060</t>
  </si>
  <si>
    <t>F81136</t>
  </si>
  <si>
    <t>F81110</t>
  </si>
  <si>
    <t>M88004</t>
  </si>
  <si>
    <t>W93040</t>
  </si>
  <si>
    <t>E81027</t>
  </si>
  <si>
    <t>F81085</t>
  </si>
  <si>
    <t>E84601</t>
  </si>
  <si>
    <t>E87768</t>
  </si>
  <si>
    <t>F85676</t>
  </si>
  <si>
    <t>G83062</t>
  </si>
  <si>
    <t>K82008</t>
  </si>
  <si>
    <t>L85029</t>
  </si>
  <si>
    <t>D83005</t>
  </si>
  <si>
    <t>F81700</t>
  </si>
  <si>
    <t>Y00999</t>
  </si>
  <si>
    <t>F85044</t>
  </si>
  <si>
    <t>F81732</t>
  </si>
  <si>
    <t>F84621</t>
  </si>
  <si>
    <t>G82080</t>
  </si>
  <si>
    <t>M84010</t>
  </si>
  <si>
    <t>E82008</t>
  </si>
  <si>
    <t>E86042</t>
  </si>
  <si>
    <t>F81043</t>
  </si>
  <si>
    <t>F81128</t>
  </si>
  <si>
    <t>F81666</t>
  </si>
  <si>
    <t>G82143</t>
  </si>
  <si>
    <t>F81222</t>
  </si>
  <si>
    <t>H82051</t>
  </si>
  <si>
    <t>D81615</t>
  </si>
  <si>
    <t>D83028</t>
  </si>
  <si>
    <t>E82105</t>
  </si>
  <si>
    <t>E83016</t>
  </si>
  <si>
    <t>E85014</t>
  </si>
  <si>
    <t>F81207</t>
  </si>
  <si>
    <t>F84747</t>
  </si>
  <si>
    <t>F86005</t>
  </si>
  <si>
    <t>F86607</t>
  </si>
  <si>
    <t>F86666</t>
  </si>
  <si>
    <t>F86712</t>
  </si>
  <si>
    <t>G84019</t>
  </si>
  <si>
    <t>H84639</t>
  </si>
  <si>
    <t>M83637</t>
  </si>
  <si>
    <t>Y00352</t>
  </si>
  <si>
    <t>Y03254</t>
  </si>
  <si>
    <t>Y06017</t>
  </si>
  <si>
    <t>D81052</t>
  </si>
  <si>
    <t>G81070</t>
  </si>
  <si>
    <t>G85047</t>
  </si>
  <si>
    <t>H81068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</si>
</sst>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4"/>
      <color theme="1"/>
      <name val="Calibri"/>
      <family val="2"/>
      <scheme val="minor"/>
    </font>
    <font>
      <strike/>
      <sz val="10"/>
      <color rgb="FFFF0000"/>
      <name val="Calibri"/>
      <family val="2"/>
      <scheme val="minor"/>
    </font>
    <font>
      <sz val="11"/>
      <color rgb="FF1F497D"/>
      <name val="Calibri"/>
      <family val="2"/>
    </font>
    <font>
      <sz val="11"/>
      <color rgb="FF00B050"/>
      <name val="Calibri"/>
      <family val="2"/>
    </font>
    <font>
      <sz val="8"/>
      <color rgb="FFFF0000"/>
      <name val="Calibri"/>
      <family val="2"/>
      <scheme val="minor"/>
    </font>
    <font>
      <sz val="16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rgb="FFFFFF00"/>
      <name val="Calibri"/>
      <family val="2"/>
      <scheme val="minor"/>
    </font>
    <font>
      <b/>
      <sz val="1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9" fontId="8" fillId="0" borderId="0" applyFont="0" applyFill="0" applyBorder="0" applyAlignment="0" applyProtection="0"/>
    <xf numFmtId="0" fontId="10" fillId="0" borderId="0"/>
    <xf numFmtId="0" fontId="11" fillId="0" borderId="0" applyNumberFormat="0" applyFill="0" applyBorder="0" applyAlignment="0" applyProtection="0"/>
  </cellStyleXfs>
  <cellXfs count="75">
    <xf numFmtId="0" fontId="0" fillId="0" borderId="0" xfId="0"/>
    <xf numFmtId="0" fontId="0" fillId="2" borderId="0" xfId="0" applyFill="1"/>
    <xf numFmtId="0" fontId="4" fillId="2" borderId="0" xfId="0" applyFont="1" applyFill="1"/>
    <xf numFmtId="0" fontId="0" fillId="3" borderId="0" xfId="0" applyFill="1"/>
    <xf numFmtId="0" fontId="1" fillId="3" borderId="0" xfId="0" applyFont="1" applyFill="1"/>
    <xf numFmtId="0" fontId="2" fillId="4" borderId="0" xfId="0" applyFont="1" applyFill="1"/>
    <xf numFmtId="0" fontId="6" fillId="0" borderId="0" xfId="0" applyFont="1"/>
    <xf numFmtId="0" fontId="6" fillId="0" borderId="0" xfId="0" applyFont="1" applyAlignment="1">
      <alignment horizontal="center"/>
    </xf>
    <xf numFmtId="0" fontId="9" fillId="2" borderId="0" xfId="0" applyFont="1" applyFill="1" applyAlignment="1">
      <alignment horizontal="left" indent="2"/>
    </xf>
    <xf numFmtId="0" fontId="2" fillId="0" borderId="0" xfId="0" applyFont="1"/>
    <xf numFmtId="0" fontId="10" fillId="2" borderId="0" xfId="2" applyFill="1" applyAlignment="1">
      <alignment horizontal="left" indent="2"/>
    </xf>
    <xf numFmtId="0" fontId="10" fillId="2" borderId="0" xfId="2" applyFill="1" applyAlignment="1">
      <alignment horizontal="left" indent="3"/>
    </xf>
    <xf numFmtId="0" fontId="12" fillId="2" borderId="0" xfId="3" applyFont="1" applyFill="1" applyBorder="1" applyAlignment="1">
      <alignment horizontal="left" indent="4"/>
    </xf>
    <xf numFmtId="0" fontId="15" fillId="2" borderId="0" xfId="0" applyFont="1" applyFill="1"/>
    <xf numFmtId="0" fontId="14" fillId="2" borderId="0" xfId="0" applyFont="1" applyFill="1" applyAlignment="1">
      <alignment horizontal="left" indent="1"/>
    </xf>
    <xf numFmtId="14" fontId="14" fillId="2" borderId="0" xfId="0" applyNumberFormat="1" applyFont="1" applyFill="1" applyAlignment="1">
      <alignment horizontal="left" indent="2"/>
    </xf>
    <xf numFmtId="0" fontId="2" fillId="0" borderId="0" xfId="0" applyFont="1" applyAlignment="1">
      <alignment horizontal="left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7" fillId="2" borderId="0" xfId="0" applyFont="1" applyFill="1" applyAlignment="1">
      <alignment horizontal="left" indent="2"/>
    </xf>
    <xf numFmtId="0" fontId="11" fillId="2" borderId="0" xfId="3" applyFill="1" applyAlignment="1"/>
    <xf numFmtId="3" fontId="0" fillId="0" borderId="0" xfId="0" applyNumberFormat="1" applyAlignment="1">
      <alignment horizontal="right"/>
    </xf>
    <xf numFmtId="0" fontId="2" fillId="2" borderId="0" xfId="0" applyFont="1" applyFill="1"/>
    <xf numFmtId="0" fontId="0" fillId="0" borderId="0" xfId="0" applyAlignment="1">
      <alignment horizontal="left"/>
    </xf>
    <xf numFmtId="0" fontId="5" fillId="0" borderId="0" xfId="0" applyFont="1" applyAlignment="1">
      <alignment horizontal="center" vertical="center"/>
    </xf>
    <xf numFmtId="0" fontId="18" fillId="0" borderId="0" xfId="0" applyFont="1"/>
    <xf numFmtId="22" fontId="0" fillId="0" borderId="0" xfId="0" applyNumberFormat="1"/>
    <xf numFmtId="0" fontId="21" fillId="2" borderId="0" xfId="0" applyFont="1" applyFill="1"/>
    <xf numFmtId="0" fontId="21" fillId="2" borderId="0" xfId="0" applyFont="1" applyFill="1" applyAlignment="1">
      <alignment wrapText="1"/>
    </xf>
    <xf numFmtId="0" fontId="21" fillId="0" borderId="0" xfId="0" applyFont="1"/>
    <xf numFmtId="0" fontId="11" fillId="2" borderId="0" xfId="3" applyFill="1" applyAlignment="1">
      <alignment horizontal="left" indent="2"/>
    </xf>
    <xf numFmtId="0" fontId="23" fillId="2" borderId="0" xfId="0" applyFont="1" applyFill="1" applyAlignment="1">
      <alignment horizontal="left" vertical="center"/>
    </xf>
    <xf numFmtId="0" fontId="24" fillId="0" borderId="0" xfId="0" applyFont="1"/>
    <xf numFmtId="0" fontId="25" fillId="0" borderId="0" xfId="0" applyFont="1"/>
    <xf numFmtId="0" fontId="22" fillId="2" borderId="0" xfId="0" applyFont="1" applyFill="1"/>
    <xf numFmtId="10" fontId="0" fillId="0" borderId="0" xfId="1" applyNumberFormat="1" applyFont="1"/>
    <xf numFmtId="0" fontId="26" fillId="5" borderId="0" xfId="0" applyFont="1" applyFill="1" applyAlignment="1">
      <alignment vertical="center"/>
    </xf>
    <xf numFmtId="10" fontId="26" fillId="5" borderId="0" xfId="1" applyNumberFormat="1" applyFont="1" applyFill="1" applyAlignment="1">
      <alignment vertical="center"/>
    </xf>
    <xf numFmtId="3" fontId="26" fillId="5" borderId="0" xfId="0" applyNumberFormat="1" applyFont="1" applyFill="1" applyAlignment="1">
      <alignment vertical="center"/>
    </xf>
    <xf numFmtId="0" fontId="27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 wrapText="1"/>
    </xf>
    <xf numFmtId="0" fontId="7" fillId="2" borderId="0" xfId="0" applyFont="1" applyFill="1"/>
    <xf numFmtId="3" fontId="27" fillId="2" borderId="0" xfId="0" applyNumberFormat="1" applyFont="1" applyFill="1" applyAlignment="1">
      <alignment horizontal="center" vertical="center"/>
    </xf>
    <xf numFmtId="9" fontId="27" fillId="2" borderId="0" xfId="0" applyNumberFormat="1" applyFont="1" applyFill="1" applyAlignment="1">
      <alignment horizontal="center" vertical="center"/>
    </xf>
    <xf numFmtId="0" fontId="29" fillId="2" borderId="0" xfId="0" applyFont="1" applyFill="1"/>
    <xf numFmtId="15" fontId="30" fillId="6" borderId="0" xfId="0" applyNumberFormat="1" applyFont="1" applyFill="1"/>
    <xf numFmtId="0" fontId="0" fillId="6" borderId="0" xfId="0" applyFill="1"/>
    <xf numFmtId="14" fontId="13" fillId="5" borderId="0" xfId="0" applyNumberFormat="1" applyFont="1" applyFill="1"/>
    <xf numFmtId="14" fontId="31" fillId="2" borderId="0" xfId="0" applyNumberFormat="1" applyFont="1" applyFill="1"/>
    <xf numFmtId="0" fontId="2" fillId="0" borderId="1" xfId="0" applyFont="1" applyBorder="1"/>
    <xf numFmtId="0" fontId="32" fillId="0" borderId="0" xfId="0" applyFont="1"/>
    <xf numFmtId="0" fontId="0" fillId="0" borderId="2" xfId="0" applyBorder="1"/>
    <xf numFmtId="0" fontId="33" fillId="2" borderId="0" xfId="0" applyFont="1" applyFill="1"/>
    <xf numFmtId="0" fontId="34" fillId="2" borderId="0" xfId="0" applyFont="1" applyFill="1"/>
    <xf numFmtId="0" fontId="34" fillId="7" borderId="0" xfId="0" applyFont="1" applyFill="1"/>
    <xf numFmtId="0" fontId="32" fillId="7" borderId="0" xfId="0" applyFont="1" applyFill="1"/>
    <xf numFmtId="0" fontId="0" fillId="7" borderId="0" xfId="0" applyFill="1"/>
    <xf numFmtId="3" fontId="2" fillId="0" borderId="0" xfId="0" applyNumberFormat="1" applyFont="1" applyAlignment="1">
      <alignment horizontal="right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35" fillId="2" borderId="0" xfId="0" applyNumberFormat="1" applyFont="1" applyFill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2" fontId="0" fillId="0" borderId="0" xfId="0" applyNumberFormat="1" applyAlignment="1">
      <alignment horizontal="right"/>
    </xf>
    <xf numFmtId="9" fontId="2" fillId="0" borderId="0" xfId="1" applyFont="1" applyFill="1" applyAlignment="1">
      <alignment horizontal="right"/>
    </xf>
    <xf numFmtId="9" fontId="0" fillId="0" borderId="0" xfId="1" applyFont="1" applyAlignment="1">
      <alignment horizontal="right"/>
    </xf>
    <xf numFmtId="9" fontId="32" fillId="7" borderId="0" xfId="0" applyNumberFormat="1" applyFont="1" applyFill="1"/>
    <xf numFmtId="0" fontId="0" fillId="5" borderId="0" xfId="0" applyFill="1"/>
    <xf numFmtId="15" fontId="0" fillId="0" borderId="0" xfId="0" applyNumberFormat="1"/>
    <xf numFmtId="10" fontId="2" fillId="0" borderId="0" xfId="1" applyNumberFormat="1" applyFont="1" applyFill="1" applyAlignment="1">
      <alignment horizontal="right"/>
    </xf>
    <xf numFmtId="10" fontId="0" fillId="0" borderId="0" xfId="1" applyNumberFormat="1" applyFont="1" applyAlignment="1">
      <alignment horizontal="right"/>
    </xf>
    <xf numFmtId="10" fontId="32" fillId="7" borderId="0" xfId="0" applyNumberFormat="1" applyFont="1" applyFill="1"/>
  </cellXfs>
  <cellStyles count="4">
    <cellStyle name="Hyperlink" xfId="3" builtinId="8"/>
    <cellStyle name="Normal" xfId="0" builtinId="0"/>
    <cellStyle name="Normal 2" xfId="2" xr:uid="{00000000-0005-0000-0000-000002000000}"/>
    <cellStyle name="Percent" xfId="1" builtinId="5"/>
  </cellStyles>
  <dxfs count="12"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Patients on the anticipatory Palliative Care</a:t>
            </a:r>
            <a:r>
              <a:rPr lang="en-US" sz="1600" baseline="0"/>
              <a:t> Register with  End of Life Advanced Care Plan</a:t>
            </a:r>
            <a:endParaRPr lang="en-US" sz="1600"/>
          </a:p>
        </c:rich>
      </c:tx>
      <c:layout>
        <c:manualLayout>
          <c:xMode val="edge"/>
          <c:yMode val="edge"/>
          <c:x val="1.5484810529451458E-2"/>
          <c:y val="1.48796476686892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3.6468437549604764E-2"/>
          <c:y val="0.13536144363044658"/>
          <c:w val="0.44319885210429738"/>
          <c:h val="0.76129334991053665"/>
        </c:manualLayout>
      </c:layout>
      <c:doughnutChart>
        <c:varyColors val="1"/>
        <c:ser>
          <c:idx val="0"/>
          <c:order val="0"/>
          <c:tx>
            <c:strRef>
              <c:f>'Chart Data'!$B$2</c:f>
              <c:strCache>
                <c:ptCount val="1"/>
                <c:pt idx="0">
                  <c:v>Redbridge Total</c:v>
                </c:pt>
              </c:strCache>
            </c:strRef>
          </c:tx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761-4CD9-BB8C-2E7B388D1EC5}"/>
              </c:ext>
            </c:extLst>
          </c:dPt>
          <c:dPt>
            <c:idx val="1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761-4CD9-BB8C-2E7B388D1EC5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61-4CD9-BB8C-2E7B388D1EC5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761-4CD9-BB8C-2E7B388D1EC5}"/>
                </c:ext>
              </c:extLst>
            </c:dLbl>
            <c:numFmt formatCode="0.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'Chart Data'!$C$1:$H$1</c15:sqref>
                  </c15:fullRef>
                </c:ext>
              </c:extLst>
              <c:f>'Chart Data'!$G$1:$H$1</c:f>
              <c:strCache>
                <c:ptCount val="2"/>
                <c:pt idx="0">
                  <c:v>% Has end of life advanced care plan (Ever)</c:v>
                </c:pt>
                <c:pt idx="1">
                  <c:v>% Without end of life plan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'Chart Data'!$C$2:$H$2</c15:sqref>
                  </c15:fullRef>
                </c:ext>
              </c:extLst>
              <c:f>'Chart Data'!$G$2:$H$2</c:f>
              <c:numCache>
                <c:formatCode>#,##0</c:formatCode>
                <c:ptCount val="2"/>
                <c:pt idx="0" formatCode="0.00%">
                  <c:v>0.36117936117936117</c:v>
                </c:pt>
                <c:pt idx="1" formatCode="0.00%">
                  <c:v>0.63882063882063878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'Chart Data'!$C$2</c15:sqref>
                  <c15:spPr xmlns:c15="http://schemas.microsoft.com/office/drawing/2012/chart">
                    <a:solidFill>
                      <a:schemeClr val="accent5">
                        <a:shade val="76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Data'!$D$2</c15:sqref>
                  <c15:spPr xmlns:c15="http://schemas.microsoft.com/office/drawing/2012/chart">
                    <a:solidFill>
                      <a:schemeClr val="accent5">
                        <a:tint val="77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Data'!$E$2</c15:sqref>
                  <c15:spPr xmlns:c15="http://schemas.microsoft.com/office/drawing/2012/chart">
                    <a:solidFill>
                      <a:schemeClr val="accent5">
                        <a:tint val="3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Data'!$F$2</c15:sqref>
                  <c15:spPr xmlns:c15="http://schemas.microsoft.com/office/drawing/2012/chart">
                    <a:solidFill>
                      <a:schemeClr val="accent5">
                        <a:tint val="84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4-6761-4CD9-BB8C-2E7B388D1E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9727204250542654"/>
          <c:y val="0.14472976353271738"/>
          <c:w val="0.1994908162350264"/>
          <c:h val="0.555197254958321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sz="1600"/>
              <a:t>Patients</a:t>
            </a:r>
            <a:r>
              <a:rPr lang="en-GB" sz="1600" baseline="0"/>
              <a:t> deceased with preferred place of death recorded  </a:t>
            </a:r>
            <a:endParaRPr lang="en-GB" sz="1600"/>
          </a:p>
        </c:rich>
      </c:tx>
      <c:layout>
        <c:manualLayout>
          <c:xMode val="edge"/>
          <c:yMode val="edge"/>
          <c:x val="1.5449814006731582E-2"/>
          <c:y val="1.51111112873853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9913876831175127E-2"/>
          <c:y val="0.14581484088643387"/>
          <c:w val="0.87169532630833924"/>
          <c:h val="0.4212702796651841"/>
        </c:manualLayout>
      </c:layout>
      <c:barChart>
        <c:barDir val="bar"/>
        <c:grouping val="stacked"/>
        <c:varyColors val="0"/>
        <c:ser>
          <c:idx val="3"/>
          <c:order val="3"/>
          <c:tx>
            <c:strRef>
              <c:f>'Chart Data'!$F$55</c:f>
              <c:strCache>
                <c:ptCount val="1"/>
                <c:pt idx="0">
                  <c:v>% Deceased in preferred place of death</c:v>
                </c:pt>
              </c:strCache>
            </c:strRef>
          </c:tx>
          <c:spPr>
            <a:solidFill>
              <a:schemeClr val="accent5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'Chart Data'!$B$56</c:f>
              <c:strCache>
                <c:ptCount val="1"/>
                <c:pt idx="0">
                  <c:v>Redbridge Total</c:v>
                </c:pt>
              </c:strCache>
            </c:strRef>
          </c:cat>
          <c:val>
            <c:numRef>
              <c:f>'Chart Data'!$F$56</c:f>
              <c:numCache>
                <c:formatCode>0.00%</c:formatCode>
                <c:ptCount val="1"/>
                <c:pt idx="0">
                  <c:v>9.5238095238095233E-2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C2-4E80-A52A-4A8CAF06726C}"/>
            </c:ext>
          </c:extLst>
        </c:ser>
        <c:ser>
          <c:idx val="4"/>
          <c:order val="4"/>
          <c:tx>
            <c:strRef>
              <c:f>'Chart Data'!$G$55</c:f>
              <c:strCache>
                <c:ptCount val="1"/>
                <c:pt idx="0">
                  <c:v>% Not deceased in preferred place of death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numFmt formatCode="0%;;;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spAutoFit/>
                </a:bodyPr>
                <a:lstStyle/>
                <a:p>
                  <a:pPr algn="ctr">
                    <a:defRPr lang="en-GB" sz="20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07-4EF9-A70F-138B70262AE4}"/>
                </c:ext>
              </c:extLst>
            </c:dLbl>
            <c:numFmt formatCode="0.0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GB"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'Chart Data'!$B$56</c:f>
              <c:strCache>
                <c:ptCount val="1"/>
                <c:pt idx="0">
                  <c:v>Redbridge Total</c:v>
                </c:pt>
              </c:strCache>
            </c:strRef>
          </c:cat>
          <c:val>
            <c:numRef>
              <c:f>'Chart Data'!$G$56</c:f>
              <c:numCache>
                <c:formatCode>0.00%</c:formatCode>
                <c:ptCount val="1"/>
                <c:pt idx="0">
                  <c:v>0.90476190476190477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C2-4E80-A52A-4A8CAF0672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overlap val="100"/>
        <c:axId val="79812480"/>
        <c:axId val="79814016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'Chart Data'!$C$55</c15:sqref>
                        </c15:formulaRef>
                      </c:ext>
                    </c:extLst>
                    <c:strCache>
                      <c:ptCount val="1"/>
                      <c:pt idx="0">
                        <c:v>Deceased 2022-23</c:v>
                      </c:pt>
                    </c:strCache>
                  </c:strRef>
                </c:tx>
                <c:spPr>
                  <a:solidFill>
                    <a:schemeClr val="accent5">
                      <a:shade val="53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'Chart Data'!$C$56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138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14C2-4E80-A52A-4A8CAF06726C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Data'!$D$55</c15:sqref>
                        </c15:formulaRef>
                      </c:ext>
                    </c:extLst>
                    <c:strCache>
                      <c:ptCount val="1"/>
                      <c:pt idx="0">
                        <c:v>Deceased with preferred Place of Death Recorded</c:v>
                      </c:pt>
                    </c:strCache>
                  </c:strRef>
                </c:tx>
                <c:spPr>
                  <a:solidFill>
                    <a:schemeClr val="accent5">
                      <a:shade val="76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Data'!$D$56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63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4C2-4E80-A52A-4A8CAF06726C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Data'!$E$55</c15:sqref>
                        </c15:formulaRef>
                      </c:ext>
                    </c:extLst>
                    <c:strCache>
                      <c:ptCount val="1"/>
                      <c:pt idx="0">
                        <c:v>Deceased in Preferred Place of Death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Data'!$E$56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14C2-4E80-A52A-4A8CAF06726C}"/>
                  </c:ext>
                </c:extLst>
              </c15:ser>
            </c15:filteredBarSeries>
          </c:ext>
        </c:extLst>
      </c:barChart>
      <c:catAx>
        <c:axId val="798124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79814016"/>
        <c:crosses val="autoZero"/>
        <c:auto val="1"/>
        <c:lblAlgn val="ctr"/>
        <c:lblOffset val="100"/>
        <c:noMultiLvlLbl val="0"/>
      </c:catAx>
      <c:valAx>
        <c:axId val="79814016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812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7218174141891749E-2"/>
          <c:y val="0.74846266256591021"/>
          <c:w val="0.73606286322431824"/>
          <c:h val="0.2364262261467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</xdr:row>
          <xdr:rowOff>0</xdr:rowOff>
        </xdr:from>
        <xdr:to>
          <xdr:col>4</xdr:col>
          <xdr:colOff>133350</xdr:colOff>
          <xdr:row>3</xdr:row>
          <xdr:rowOff>533400</xdr:rowOff>
        </xdr:to>
        <xdr:sp macro="" textlink="">
          <xdr:nvSpPr>
            <xdr:cNvPr id="1025" name="Combo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0</xdr:colOff>
      <xdr:row>7</xdr:row>
      <xdr:rowOff>156882</xdr:rowOff>
    </xdr:from>
    <xdr:to>
      <xdr:col>8</xdr:col>
      <xdr:colOff>280147</xdr:colOff>
      <xdr:row>30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268941</xdr:colOff>
      <xdr:row>8</xdr:row>
      <xdr:rowOff>0</xdr:rowOff>
    </xdr:from>
    <xdr:to>
      <xdr:col>13</xdr:col>
      <xdr:colOff>212913</xdr:colOff>
      <xdr:row>30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190500</xdr:colOff>
      <xdr:row>1</xdr:row>
      <xdr:rowOff>11206</xdr:rowOff>
    </xdr:from>
    <xdr:to>
      <xdr:col>2</xdr:col>
      <xdr:colOff>272867</xdr:colOff>
      <xdr:row>3</xdr:row>
      <xdr:rowOff>11206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1706"/>
          <a:ext cx="1292602" cy="6275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231108</xdr:colOff>
      <xdr:row>1</xdr:row>
      <xdr:rowOff>0</xdr:rowOff>
    </xdr:from>
    <xdr:to>
      <xdr:col>20</xdr:col>
      <xdr:colOff>963519</xdr:colOff>
      <xdr:row>2</xdr:row>
      <xdr:rowOff>268941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98402" y="190500"/>
          <a:ext cx="1785764" cy="862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C2:N62"/>
  <sheetViews>
    <sheetView tabSelected="1" zoomScale="85" zoomScaleNormal="85" workbookViewId="0">
      <selection activeCell="G32" sqref="G32:M32"/>
    </sheetView>
  </sheetViews>
  <sheetFormatPr defaultColWidth="9.140625" defaultRowHeight="15" x14ac:dyDescent="0.25"/>
  <cols>
    <col min="1" max="3" width="9.140625" style="1"/>
    <col min="4" max="4" width="54.42578125" style="1" customWidth="1"/>
    <col min="5" max="5" width="5.85546875" style="1" customWidth="1"/>
    <col min="6" max="8" width="24" style="1" customWidth="1"/>
    <col min="9" max="9" width="9.140625" style="1"/>
    <col min="10" max="13" width="24" style="1" customWidth="1"/>
    <col min="14" max="16384" width="9.140625" style="1"/>
  </cols>
  <sheetData>
    <row r="2" spans="4:14" ht="31.5" x14ac:dyDescent="0.5">
      <c r="D2" s="45" t="s">
        <v>177</v>
      </c>
      <c r="F2" s="49">
        <f>'Control Panel'!A1</f>
        <v>45017</v>
      </c>
    </row>
    <row r="3" spans="4:14" ht="18" customHeight="1" x14ac:dyDescent="0.3">
      <c r="D3" s="15"/>
      <c r="F3" s="42" t="s">
        <v>164</v>
      </c>
      <c r="J3" s="42" t="s">
        <v>172</v>
      </c>
    </row>
    <row r="4" spans="4:14" ht="54" customHeight="1" x14ac:dyDescent="0.25">
      <c r="F4" s="41" t="s">
        <v>160</v>
      </c>
      <c r="G4" s="41" t="s">
        <v>161</v>
      </c>
      <c r="H4" s="41" t="s">
        <v>167</v>
      </c>
      <c r="J4" s="41" t="s">
        <v>280</v>
      </c>
      <c r="K4" s="41" t="s">
        <v>192</v>
      </c>
      <c r="L4" s="41" t="s">
        <v>163</v>
      </c>
      <c r="M4" s="41" t="s">
        <v>169</v>
      </c>
      <c r="N4" s="41"/>
    </row>
    <row r="5" spans="4:14" ht="8.25" customHeight="1" x14ac:dyDescent="0.25">
      <c r="D5" s="8"/>
    </row>
    <row r="6" spans="4:14" ht="33.75" customHeight="1" x14ac:dyDescent="0.25">
      <c r="D6" s="21"/>
      <c r="F6" s="43">
        <f>'Chart Data'!D2</f>
        <v>407</v>
      </c>
      <c r="G6" s="43">
        <f>'Chart Data'!F2</f>
        <v>147</v>
      </c>
      <c r="H6" s="44">
        <f>'Chart Data'!G2</f>
        <v>0.36117936117936117</v>
      </c>
      <c r="J6" s="43">
        <f>'Chart Data'!C56</f>
        <v>138</v>
      </c>
      <c r="K6" s="43">
        <f>'Chart Data'!D56</f>
        <v>63</v>
      </c>
      <c r="L6" s="43">
        <f>'Chart Data'!E56</f>
        <v>6</v>
      </c>
      <c r="M6" s="44">
        <f>'Chart Data'!F56</f>
        <v>9.5238095238095233E-2</v>
      </c>
    </row>
    <row r="7" spans="4:14" ht="21" x14ac:dyDescent="0.25">
      <c r="D7" s="21"/>
      <c r="F7" s="40"/>
      <c r="G7" s="40"/>
      <c r="H7" s="40"/>
    </row>
    <row r="8" spans="4:14" ht="18.75" x14ac:dyDescent="0.3">
      <c r="D8" s="14"/>
    </row>
    <row r="9" spans="4:14" ht="18.75" x14ac:dyDescent="0.3">
      <c r="D9" s="14"/>
    </row>
    <row r="10" spans="4:14" ht="18.75" x14ac:dyDescent="0.3">
      <c r="D10" s="14"/>
    </row>
    <row r="11" spans="4:14" ht="18.75" x14ac:dyDescent="0.3">
      <c r="D11" s="14"/>
    </row>
    <row r="12" spans="4:14" ht="18.75" x14ac:dyDescent="0.3">
      <c r="D12" s="14"/>
    </row>
    <row r="13" spans="4:14" ht="18.75" x14ac:dyDescent="0.3">
      <c r="D13" s="14"/>
    </row>
    <row r="14" spans="4:14" ht="18.75" x14ac:dyDescent="0.3">
      <c r="D14" s="14"/>
    </row>
    <row r="16" spans="4:14" ht="18.75" x14ac:dyDescent="0.3">
      <c r="D16" s="14"/>
    </row>
    <row r="17" spans="3:5" ht="18.75" x14ac:dyDescent="0.3">
      <c r="D17" s="14"/>
    </row>
    <row r="18" spans="3:5" ht="18.75" x14ac:dyDescent="0.3">
      <c r="D18" s="14"/>
    </row>
    <row r="20" spans="3:5" ht="18.75" x14ac:dyDescent="0.3">
      <c r="D20" s="20"/>
    </row>
    <row r="21" spans="3:5" ht="18.75" x14ac:dyDescent="0.3">
      <c r="D21" s="14"/>
    </row>
    <row r="22" spans="3:5" ht="18.75" x14ac:dyDescent="0.3">
      <c r="D22" s="20"/>
    </row>
    <row r="23" spans="3:5" ht="18.75" x14ac:dyDescent="0.3">
      <c r="D23" s="14"/>
    </row>
    <row r="24" spans="3:5" ht="18.75" x14ac:dyDescent="0.3">
      <c r="D24" s="20"/>
      <c r="E24" s="2"/>
    </row>
    <row r="25" spans="3:5" ht="18.75" x14ac:dyDescent="0.3">
      <c r="D25" s="14"/>
    </row>
    <row r="26" spans="3:5" ht="18.75" x14ac:dyDescent="0.3">
      <c r="D26" s="20"/>
    </row>
    <row r="27" spans="3:5" ht="18.75" x14ac:dyDescent="0.3">
      <c r="D27" s="14"/>
    </row>
    <row r="28" spans="3:5" ht="18.75" x14ac:dyDescent="0.3">
      <c r="D28" s="20"/>
    </row>
    <row r="29" spans="3:5" ht="18.75" x14ac:dyDescent="0.3">
      <c r="D29" s="20"/>
    </row>
    <row r="30" spans="3:5" x14ac:dyDescent="0.25">
      <c r="D30" s="31"/>
    </row>
    <row r="31" spans="3:5" x14ac:dyDescent="0.25">
      <c r="D31" s="31"/>
    </row>
    <row r="32" spans="3:5" ht="18.75" x14ac:dyDescent="0.3">
      <c r="C32" s="10"/>
      <c r="D32" s="14"/>
    </row>
    <row r="33" spans="3:4" ht="18.75" x14ac:dyDescent="0.3">
      <c r="C33" s="11"/>
      <c r="D33" s="14"/>
    </row>
    <row r="34" spans="3:4" ht="18.75" x14ac:dyDescent="0.3">
      <c r="C34" s="12"/>
      <c r="D34" s="20"/>
    </row>
    <row r="35" spans="3:4" ht="18.75" x14ac:dyDescent="0.3">
      <c r="C35" s="11"/>
      <c r="D35" s="14"/>
    </row>
    <row r="36" spans="3:4" ht="18.75" x14ac:dyDescent="0.3">
      <c r="C36" s="12"/>
      <c r="D36" s="20"/>
    </row>
    <row r="37" spans="3:4" ht="18.75" x14ac:dyDescent="0.3">
      <c r="D37" s="14"/>
    </row>
    <row r="38" spans="3:4" ht="18.75" x14ac:dyDescent="0.3">
      <c r="D38" s="20"/>
    </row>
    <row r="39" spans="3:4" ht="18.75" x14ac:dyDescent="0.3">
      <c r="D39" s="14"/>
    </row>
    <row r="40" spans="3:4" ht="18.75" x14ac:dyDescent="0.3">
      <c r="D40" s="20"/>
    </row>
    <row r="41" spans="3:4" ht="18.75" x14ac:dyDescent="0.3">
      <c r="D41" s="14"/>
    </row>
    <row r="42" spans="3:4" ht="18.75" x14ac:dyDescent="0.3">
      <c r="D42" s="20"/>
    </row>
    <row r="43" spans="3:4" ht="18.75" x14ac:dyDescent="0.3">
      <c r="D43" s="14"/>
    </row>
    <row r="44" spans="3:4" ht="18.75" x14ac:dyDescent="0.3">
      <c r="D44" s="20"/>
    </row>
    <row r="45" spans="3:4" ht="18.75" x14ac:dyDescent="0.3">
      <c r="D45" s="14"/>
    </row>
    <row r="46" spans="3:4" ht="18.75" x14ac:dyDescent="0.3">
      <c r="D46" s="20"/>
    </row>
    <row r="47" spans="3:4" ht="18.75" x14ac:dyDescent="0.3">
      <c r="D47" s="14"/>
    </row>
    <row r="48" spans="3:4" ht="18.75" x14ac:dyDescent="0.3">
      <c r="D48" s="20"/>
    </row>
    <row r="49" spans="4:4" ht="18.75" x14ac:dyDescent="0.3">
      <c r="D49" s="14"/>
    </row>
    <row r="50" spans="4:4" ht="18.75" x14ac:dyDescent="0.3">
      <c r="D50" s="20"/>
    </row>
    <row r="51" spans="4:4" ht="18.75" x14ac:dyDescent="0.3">
      <c r="D51" s="14"/>
    </row>
    <row r="52" spans="4:4" ht="18.75" x14ac:dyDescent="0.3">
      <c r="D52" s="20"/>
    </row>
    <row r="53" spans="4:4" ht="18" customHeight="1" x14ac:dyDescent="0.3">
      <c r="D53" s="20"/>
    </row>
    <row r="54" spans="4:4" x14ac:dyDescent="0.25">
      <c r="D54" s="31"/>
    </row>
    <row r="55" spans="4:4" x14ac:dyDescent="0.25">
      <c r="D55" s="31"/>
    </row>
    <row r="56" spans="4:4" ht="18.75" x14ac:dyDescent="0.3">
      <c r="D56" s="14"/>
    </row>
    <row r="57" spans="4:4" ht="18.75" x14ac:dyDescent="0.3">
      <c r="D57" s="14"/>
    </row>
    <row r="58" spans="4:4" ht="18.75" x14ac:dyDescent="0.3">
      <c r="D58" s="20"/>
    </row>
    <row r="59" spans="4:4" ht="18.75" x14ac:dyDescent="0.3">
      <c r="D59" s="14"/>
    </row>
    <row r="60" spans="4:4" ht="18.75" x14ac:dyDescent="0.3">
      <c r="D60" s="14"/>
    </row>
    <row r="61" spans="4:4" ht="18.75" x14ac:dyDescent="0.3">
      <c r="D61" s="20"/>
    </row>
    <row r="62" spans="4:4" ht="18.75" x14ac:dyDescent="0.3">
      <c r="D62" s="14"/>
    </row>
  </sheetData>
  <pageMargins left="0.7" right="0.7" top="0.75" bottom="0.75" header="0.3" footer="0.3"/>
  <pageSetup paperSize="9" scale="27" orientation="portrait" horizontalDpi="4294967295" verticalDpi="4294967295" r:id="rId1"/>
  <drawing r:id="rId2"/>
  <legacyDrawing r:id="rId3"/>
  <controls>
    <mc:AlternateContent xmlns:mc="http://schemas.openxmlformats.org/markup-compatibility/2006">
      <mc:Choice Requires="x14">
        <control shapeId="1025" r:id="rId4" name="ComboBox1">
          <controlPr autoLine="0" linkedCell="'Chart Data'!B2" listFillRange="'Chart Data'!B3:B51" r:id="rId5">
            <anchor moveWithCells="1">
              <from>
                <xdr:col>3</xdr:col>
                <xdr:colOff>0</xdr:colOff>
                <xdr:row>3</xdr:row>
                <xdr:rowOff>0</xdr:rowOff>
              </from>
              <to>
                <xdr:col>4</xdr:col>
                <xdr:colOff>133350</xdr:colOff>
                <xdr:row>3</xdr:row>
                <xdr:rowOff>533400</xdr:rowOff>
              </to>
            </anchor>
          </controlPr>
        </control>
      </mc:Choice>
      <mc:Fallback>
        <control shapeId="1025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B118"/>
  <sheetViews>
    <sheetView zoomScale="85" zoomScaleNormal="85" workbookViewId="0">
      <selection activeCell="G2" sqref="G2"/>
    </sheetView>
  </sheetViews>
  <sheetFormatPr defaultColWidth="0" defaultRowHeight="15" zeroHeight="1" x14ac:dyDescent="0.25"/>
  <cols>
    <col min="1" max="1" width="7.42578125" bestFit="1" customWidth="1"/>
    <col min="2" max="2" width="5.140625" bestFit="1" customWidth="1"/>
    <col min="3" max="3" width="40.7109375" bestFit="1" customWidth="1"/>
    <col min="4" max="16" width="14.85546875" customWidth="1"/>
    <col min="17" max="17" width="4.140625" customWidth="1"/>
    <col min="18" max="18" width="12.42578125" customWidth="1"/>
    <col min="19" max="21" width="15.7109375" customWidth="1"/>
    <col min="22" max="23" width="9.140625" customWidth="1"/>
    <col min="24" max="28" width="0" hidden="1" customWidth="1"/>
    <col min="29" max="16384" width="9.140625" hidden="1"/>
  </cols>
  <sheetData>
    <row r="1" spans="1:23" s="1" customFormat="1" x14ac:dyDescent="0.25"/>
    <row r="2" spans="1:23" ht="46.5" x14ac:dyDescent="0.7">
      <c r="A2" s="1"/>
      <c r="B2" s="1"/>
      <c r="C2" s="45" t="s">
        <v>177</v>
      </c>
      <c r="D2" s="13"/>
      <c r="E2" s="13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22.5" customHeight="1" x14ac:dyDescent="0.35">
      <c r="A3" s="1"/>
      <c r="B3" s="1"/>
      <c r="C3" s="32"/>
      <c r="D3" s="42"/>
      <c r="E3" s="35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s="30" customFormat="1" ht="51.75" hidden="1" customHeight="1" x14ac:dyDescent="0.2">
      <c r="A4" s="28"/>
      <c r="B4" s="28"/>
      <c r="C4" s="28"/>
      <c r="D4" s="29" t="str">
        <f>INDEX('Control Panel'!$E$2:$E$28,COLUMN('Control Panel'!A1))</f>
        <v>Currently Registered Patients</v>
      </c>
      <c r="E4" s="29" t="s">
        <v>213</v>
      </c>
      <c r="F4" s="29" t="str">
        <f>INDEX('Control Panel'!$E$2:$E$28,COLUMN('Control Panel'!C1))</f>
        <v>% Anticipatory Palliative Care Register (Current)</v>
      </c>
      <c r="G4" s="29" t="str">
        <f>INDEX('Control Panel'!$E$2:$E$28,COLUMN('Control Panel'!D1))</f>
        <v>EOL01 Has end of life advanced care plan</v>
      </c>
      <c r="H4" s="29" t="str">
        <f>INDEX('Control Panel'!$E$2:$E$28,COLUMN('Control Panel'!E1))</f>
        <v>% Has end of life advanced care plan (Ever)</v>
      </c>
      <c r="I4" s="29" t="str">
        <f>INDEX('Control Panel'!$E$2:$E$28,COLUMN('Control Panel'!F1))</f>
        <v>EOL02 Advance care plan discussion declined</v>
      </c>
      <c r="J4" s="29" t="str">
        <f>INDEX('Control Panel'!$E$2:$E$28,COLUMN('Control Panel'!G1))</f>
        <v>% Advance care plan discussion declined (Ever)</v>
      </c>
      <c r="K4" s="29" t="str">
        <f>INDEX('Control Panel'!$E$2:$E$28,COLUMN('Control Panel'!H1))</f>
        <v>EOL03 Referral to Hospice</v>
      </c>
      <c r="L4" s="29" t="str">
        <f>INDEX('Control Panel'!$E$2:$E$28,COLUMN('Control Panel'!I1))</f>
        <v>% Referral to Hospice (Ever)</v>
      </c>
      <c r="M4" s="29" t="str">
        <f>INDEX('Control Panel'!$E$2:$E$28,COLUMN('Control Panel'!J1))</f>
        <v>EOL04 GP OOH Handover Form Completed</v>
      </c>
      <c r="N4" s="29" t="str">
        <f>INDEX('Control Panel'!$E$2:$E$28,COLUMN('Control Panel'!K1))</f>
        <v>% GP OOH Handover Form Completed (Ever)</v>
      </c>
      <c r="O4" s="29" t="str">
        <f>INDEX('Control Panel'!$E$2:$E$28,COLUMN('Control Panel'!L1))</f>
        <v>EOL05 Preferred Place of Death Recorded</v>
      </c>
      <c r="P4" s="29" t="str">
        <f>INDEX('Control Panel'!$E$2:$E$28,COLUMN('Control Panel'!M1))</f>
        <v>% Preferred Place of Death Recorded</v>
      </c>
      <c r="Q4" s="29"/>
      <c r="R4" s="29" t="str">
        <f>INDEX('Control Panel'!$E$2:$E$28,COLUMN('Control Panel'!O1))</f>
        <v>EOL06 Deceased 2022-23</v>
      </c>
      <c r="S4" s="29" t="str">
        <f>INDEX('Control Panel'!$E$2:$E$28,COLUMN('Control Panel'!P1))</f>
        <v>EOL06b Preferred Place of Death Recorded</v>
      </c>
      <c r="T4" s="29" t="str">
        <f>INDEX('Control Panel'!$E$2:$E$28,COLUMN('Control Panel'!Q1))</f>
        <v>EOL06a Deceased in Preferred Place of Death</v>
      </c>
      <c r="U4" s="29"/>
      <c r="V4" s="29"/>
      <c r="W4" s="29"/>
    </row>
    <row r="5" spans="1:23" s="62" customFormat="1" ht="45" x14ac:dyDescent="0.25">
      <c r="A5" s="59"/>
      <c r="B5" s="59"/>
      <c r="C5" s="63">
        <f>'Control Panel'!A1</f>
        <v>45017</v>
      </c>
      <c r="D5" s="60" t="str">
        <f>VLOOKUP(D4,'Control Panel'!$E$2:$F$19,2,FALSE)</f>
        <v>Currently Registered Patients</v>
      </c>
      <c r="E5" s="60" t="str">
        <f>VLOOKUP(E4,'Control Panel'!$E$2:$F$19,2,FALSE)</f>
        <v>Anticipatory Palliative Care Register (Current)</v>
      </c>
      <c r="F5" s="61" t="str">
        <f>VLOOKUP(F4,'Control Panel'!$E$2:$F$19,2,FALSE)</f>
        <v>% Anticipatory Palliative Care Register (Current)</v>
      </c>
      <c r="G5" s="60" t="str">
        <f>VLOOKUP(G4,'Control Panel'!$E$2:$F$19,2,FALSE)</f>
        <v>Has end of life advanced care plan (Ever)</v>
      </c>
      <c r="H5" s="61" t="str">
        <f>VLOOKUP(H4,'Control Panel'!$E$2:$F$19,2,FALSE)</f>
        <v>% Has end of life advanced care plan (Ever)</v>
      </c>
      <c r="I5" s="60" t="str">
        <f>VLOOKUP(I4,'Control Panel'!$E$2:$F$19,2,FALSE)</f>
        <v>Advance care plan discussion declined (Ever)</v>
      </c>
      <c r="J5" s="61" t="str">
        <f>VLOOKUP(J4,'Control Panel'!$E$2:$F$19,2,FALSE)</f>
        <v>% Advance care plan discussion declined (Ever)</v>
      </c>
      <c r="K5" s="60" t="str">
        <f>VLOOKUP(K4,'Control Panel'!$E$2:$F$19,2,FALSE)</f>
        <v>Referral to Hospice (Ever)</v>
      </c>
      <c r="L5" s="61" t="str">
        <f>VLOOKUP(L4,'Control Panel'!$E$2:$F$19,2,FALSE)</f>
        <v>% Referral to Hospice (Ever)</v>
      </c>
      <c r="M5" s="60" t="str">
        <f>VLOOKUP(M4,'Control Panel'!$E$2:$F$19,2,FALSE)</f>
        <v>GP OOH Handover Form Completed (Ever)</v>
      </c>
      <c r="N5" s="61" t="str">
        <f>VLOOKUP(N4,'Control Panel'!$E$2:$F$19,2,FALSE)</f>
        <v>% GP OOH Handover Form Completed (Ever)</v>
      </c>
      <c r="O5" s="60" t="str">
        <f>VLOOKUP(O4,'Control Panel'!$E$2:$F$19,2,FALSE)</f>
        <v>Preferred Place of Death Recorded</v>
      </c>
      <c r="P5" s="61" t="str">
        <f>VLOOKUP(P4,'Control Panel'!$E$2:$F$19,2,FALSE)</f>
        <v>% Preferred Place of Death Recorded</v>
      </c>
      <c r="Q5" s="59"/>
      <c r="R5" s="60" t="str">
        <f>VLOOKUP(R4,'Control Panel'!$E$2:$F$19,2,FALSE)</f>
        <v>Deceased 2022-23</v>
      </c>
      <c r="S5" s="60" t="str">
        <f>VLOOKUP(S4,'Control Panel'!$E$2:$F$19,2,FALSE)</f>
        <v>Deceased with preferred Place of Death Recorded</v>
      </c>
      <c r="T5" s="60" t="str">
        <f>VLOOKUP(T4,'Control Panel'!$E$2:$F$19,2,FALSE)</f>
        <v>Deceased in Preferred Place of Death</v>
      </c>
      <c r="U5" s="61" t="str">
        <f>"% "&amp;T5</f>
        <v>% Deceased in Preferred Place of Death</v>
      </c>
      <c r="V5" s="59"/>
      <c r="W5" s="59"/>
    </row>
    <row r="6" spans="1:23" s="9" customFormat="1" x14ac:dyDescent="0.25">
      <c r="A6" s="53"/>
      <c r="B6" s="23"/>
      <c r="C6" s="50" t="s">
        <v>165</v>
      </c>
      <c r="D6" s="58">
        <f>SUM(D7:D12)</f>
        <v>358455</v>
      </c>
      <c r="E6" s="58">
        <f>SUM(E7:E12)</f>
        <v>407</v>
      </c>
      <c r="F6" s="72">
        <f t="shared" ref="F6:F12" si="0">IFERROR(E6/D6,"N/A")</f>
        <v>1.1354284359264065E-3</v>
      </c>
      <c r="G6" s="58">
        <f>SUM(G7:G12)</f>
        <v>147</v>
      </c>
      <c r="H6" s="67">
        <f t="shared" ref="H6:H12" si="1">IFERROR(G6/$E6,"N/A")</f>
        <v>0.36117936117936117</v>
      </c>
      <c r="I6" s="58">
        <f>SUM(I7:I12)</f>
        <v>19</v>
      </c>
      <c r="J6" s="67">
        <f t="shared" ref="J6:J12" si="2">IFERROR(I6/$E6,"-")</f>
        <v>4.6683046683046681E-2</v>
      </c>
      <c r="K6" s="58">
        <f>SUM(K7:K12)</f>
        <v>7</v>
      </c>
      <c r="L6" s="67">
        <f t="shared" ref="L6:L12" si="3">IFERROR(K6/$E6,"-")</f>
        <v>1.7199017199017199E-2</v>
      </c>
      <c r="M6" s="58">
        <f>SUM(M7:M12)</f>
        <v>39</v>
      </c>
      <c r="N6" s="67">
        <f t="shared" ref="N6:N12" si="4">IFERROR(M6/$E6,"-")</f>
        <v>9.5823095823095825E-2</v>
      </c>
      <c r="O6" s="58">
        <f>SUM(O7:O12)</f>
        <v>223</v>
      </c>
      <c r="P6" s="67">
        <f t="shared" ref="P6:P12" si="5">IFERROR(O6/$E6,"-")</f>
        <v>0.54791154791154795</v>
      </c>
      <c r="R6" s="58">
        <f>SUM(R7:R12)</f>
        <v>138</v>
      </c>
      <c r="S6" s="58">
        <f>SUM(S7:S12)</f>
        <v>63</v>
      </c>
      <c r="T6" s="58">
        <f>SUM(T7:T12)</f>
        <v>6</v>
      </c>
      <c r="U6" s="67">
        <f t="shared" ref="U6:U12" si="6">IFERROR(T6/S6,"-")</f>
        <v>9.5238095238095233E-2</v>
      </c>
      <c r="V6" s="23"/>
      <c r="W6" s="23"/>
    </row>
    <row r="7" spans="1:23" x14ac:dyDescent="0.25">
      <c r="A7" s="54"/>
      <c r="B7" s="51" t="s">
        <v>205</v>
      </c>
      <c r="C7" s="52" t="s">
        <v>193</v>
      </c>
      <c r="D7" s="22">
        <f>SUMIFS(D$14:D$55,$B$14:$B$55,$B7)</f>
        <v>54588</v>
      </c>
      <c r="E7" s="22">
        <f>SUMIFS(E$14:E$55,$B$14:$B$55,$B7)</f>
        <v>68</v>
      </c>
      <c r="F7" s="73">
        <f t="shared" si="0"/>
        <v>1.2456950245475196E-3</v>
      </c>
      <c r="G7" s="22">
        <f>SUMIFS(G$14:G$55,$B$14:$B$55,$B7)</f>
        <v>43</v>
      </c>
      <c r="H7" s="68">
        <f t="shared" si="1"/>
        <v>0.63235294117647056</v>
      </c>
      <c r="I7" s="22">
        <f>SUMIFS(I$14:I$55,$B$14:$B$55,$B7)</f>
        <v>1</v>
      </c>
      <c r="J7" s="68">
        <f t="shared" si="2"/>
        <v>1.4705882352941176E-2</v>
      </c>
      <c r="K7" s="22">
        <f>SUMIFS(K$14:K$55,$B$14:$B$55,$B7)</f>
        <v>1</v>
      </c>
      <c r="L7" s="68">
        <f t="shared" si="3"/>
        <v>1.4705882352941176E-2</v>
      </c>
      <c r="M7" s="22">
        <f>SUMIFS(M$14:M$55,$B$14:$B$55,$B7)</f>
        <v>12</v>
      </c>
      <c r="N7" s="68">
        <f t="shared" si="4"/>
        <v>0.17647058823529413</v>
      </c>
      <c r="O7" s="22">
        <f>SUMIFS(O$14:O$55,$B$14:$B$55,$B7)</f>
        <v>55</v>
      </c>
      <c r="P7" s="68">
        <f t="shared" si="5"/>
        <v>0.80882352941176472</v>
      </c>
      <c r="Q7" s="1"/>
      <c r="R7" s="22">
        <f>SUMIFS(R$14:R$55,$B$14:$B$55,$B7)</f>
        <v>16</v>
      </c>
      <c r="S7" s="22">
        <f>SUMIFS(S$14:S$55,$B$14:$B$55,$B7)</f>
        <v>14</v>
      </c>
      <c r="T7" s="22">
        <f>SUMIFS(T$14:T$55,$B$14:$B$55,$B7)</f>
        <v>0</v>
      </c>
      <c r="U7" s="68">
        <f t="shared" si="6"/>
        <v>0</v>
      </c>
      <c r="V7" s="1"/>
      <c r="W7" s="1"/>
    </row>
    <row r="8" spans="1:23" x14ac:dyDescent="0.25">
      <c r="A8" s="54"/>
      <c r="B8" s="51" t="s">
        <v>206</v>
      </c>
      <c r="C8" s="52" t="s">
        <v>84</v>
      </c>
      <c r="D8" s="22">
        <f t="shared" ref="D8:O12" si="7">SUMIFS(D$14:D$55,$B$14:$B$55,$B8)</f>
        <v>46621</v>
      </c>
      <c r="E8" s="22">
        <f t="shared" si="7"/>
        <v>40</v>
      </c>
      <c r="F8" s="73">
        <f t="shared" si="0"/>
        <v>8.5798245425881044E-4</v>
      </c>
      <c r="G8" s="22">
        <f t="shared" si="7"/>
        <v>10</v>
      </c>
      <c r="H8" s="68">
        <f t="shared" si="1"/>
        <v>0.25</v>
      </c>
      <c r="I8" s="22">
        <f t="shared" si="7"/>
        <v>4</v>
      </c>
      <c r="J8" s="68">
        <f t="shared" si="2"/>
        <v>0.1</v>
      </c>
      <c r="K8" s="22">
        <f t="shared" si="7"/>
        <v>0</v>
      </c>
      <c r="L8" s="68">
        <f t="shared" si="3"/>
        <v>0</v>
      </c>
      <c r="M8" s="22">
        <f t="shared" si="7"/>
        <v>3</v>
      </c>
      <c r="N8" s="68">
        <f t="shared" si="4"/>
        <v>7.4999999999999997E-2</v>
      </c>
      <c r="O8" s="22">
        <f t="shared" si="7"/>
        <v>14</v>
      </c>
      <c r="P8" s="68">
        <f t="shared" si="5"/>
        <v>0.35</v>
      </c>
      <c r="Q8" s="1"/>
      <c r="R8" s="22">
        <f t="shared" ref="R8:T12" si="8">SUMIFS(R$14:R$55,$B$14:$B$55,$B8)</f>
        <v>6</v>
      </c>
      <c r="S8" s="22">
        <f t="shared" si="8"/>
        <v>3</v>
      </c>
      <c r="T8" s="22">
        <f t="shared" si="8"/>
        <v>0</v>
      </c>
      <c r="U8" s="68">
        <f t="shared" si="6"/>
        <v>0</v>
      </c>
      <c r="V8" s="1"/>
      <c r="W8" s="1"/>
    </row>
    <row r="9" spans="1:23" x14ac:dyDescent="0.25">
      <c r="A9" s="54"/>
      <c r="B9" s="51" t="s">
        <v>207</v>
      </c>
      <c r="C9" s="52" t="s">
        <v>85</v>
      </c>
      <c r="D9" s="22">
        <f t="shared" si="7"/>
        <v>60346</v>
      </c>
      <c r="E9" s="22">
        <f t="shared" si="7"/>
        <v>49</v>
      </c>
      <c r="F9" s="73">
        <f t="shared" si="0"/>
        <v>8.1198422430649923E-4</v>
      </c>
      <c r="G9" s="22">
        <f t="shared" si="7"/>
        <v>16</v>
      </c>
      <c r="H9" s="68">
        <f t="shared" si="1"/>
        <v>0.32653061224489793</v>
      </c>
      <c r="I9" s="22">
        <f t="shared" si="7"/>
        <v>2</v>
      </c>
      <c r="J9" s="68">
        <f t="shared" si="2"/>
        <v>4.0816326530612242E-2</v>
      </c>
      <c r="K9" s="22">
        <f t="shared" si="7"/>
        <v>0</v>
      </c>
      <c r="L9" s="68">
        <f t="shared" si="3"/>
        <v>0</v>
      </c>
      <c r="M9" s="22">
        <f t="shared" si="7"/>
        <v>7</v>
      </c>
      <c r="N9" s="68">
        <f t="shared" si="4"/>
        <v>0.14285714285714285</v>
      </c>
      <c r="O9" s="22">
        <f t="shared" si="7"/>
        <v>34</v>
      </c>
      <c r="P9" s="68">
        <f t="shared" si="5"/>
        <v>0.69387755102040816</v>
      </c>
      <c r="Q9" s="1"/>
      <c r="R9" s="22">
        <f t="shared" si="8"/>
        <v>12</v>
      </c>
      <c r="S9" s="22">
        <f t="shared" si="8"/>
        <v>4</v>
      </c>
      <c r="T9" s="22">
        <f t="shared" si="8"/>
        <v>0</v>
      </c>
      <c r="U9" s="68">
        <f t="shared" si="6"/>
        <v>0</v>
      </c>
      <c r="V9" s="1"/>
      <c r="W9" s="1"/>
    </row>
    <row r="10" spans="1:23" x14ac:dyDescent="0.25">
      <c r="A10" s="54"/>
      <c r="B10" s="51" t="s">
        <v>208</v>
      </c>
      <c r="C10" s="52" t="s">
        <v>86</v>
      </c>
      <c r="D10" s="22">
        <f t="shared" si="7"/>
        <v>83517</v>
      </c>
      <c r="E10" s="22">
        <f t="shared" si="7"/>
        <v>149</v>
      </c>
      <c r="F10" s="73">
        <f t="shared" si="0"/>
        <v>1.7840679143168456E-3</v>
      </c>
      <c r="G10" s="22">
        <f t="shared" si="7"/>
        <v>47</v>
      </c>
      <c r="H10" s="68">
        <f t="shared" si="1"/>
        <v>0.31543624161073824</v>
      </c>
      <c r="I10" s="22">
        <f t="shared" si="7"/>
        <v>8</v>
      </c>
      <c r="J10" s="68">
        <f t="shared" si="2"/>
        <v>5.3691275167785234E-2</v>
      </c>
      <c r="K10" s="22">
        <f t="shared" si="7"/>
        <v>3</v>
      </c>
      <c r="L10" s="68">
        <f t="shared" si="3"/>
        <v>2.0134228187919462E-2</v>
      </c>
      <c r="M10" s="22">
        <f t="shared" si="7"/>
        <v>8</v>
      </c>
      <c r="N10" s="68">
        <f t="shared" si="4"/>
        <v>5.3691275167785234E-2</v>
      </c>
      <c r="O10" s="22">
        <f t="shared" si="7"/>
        <v>68</v>
      </c>
      <c r="P10" s="68">
        <f t="shared" si="5"/>
        <v>0.4563758389261745</v>
      </c>
      <c r="Q10" s="1"/>
      <c r="R10" s="22">
        <f t="shared" si="8"/>
        <v>82</v>
      </c>
      <c r="S10" s="22">
        <f t="shared" si="8"/>
        <v>34</v>
      </c>
      <c r="T10" s="22">
        <f t="shared" si="8"/>
        <v>6</v>
      </c>
      <c r="U10" s="68">
        <f t="shared" si="6"/>
        <v>0.17647058823529413</v>
      </c>
      <c r="V10" s="1"/>
      <c r="W10" s="1"/>
    </row>
    <row r="11" spans="1:23" x14ac:dyDescent="0.25">
      <c r="A11" s="54"/>
      <c r="B11" s="51" t="s">
        <v>209</v>
      </c>
      <c r="C11" s="52" t="s">
        <v>194</v>
      </c>
      <c r="D11" s="22">
        <f t="shared" si="7"/>
        <v>78506</v>
      </c>
      <c r="E11" s="22">
        <f t="shared" si="7"/>
        <v>79</v>
      </c>
      <c r="F11" s="73">
        <f t="shared" si="0"/>
        <v>1.0062925126741904E-3</v>
      </c>
      <c r="G11" s="22">
        <f t="shared" si="7"/>
        <v>28</v>
      </c>
      <c r="H11" s="68">
        <f t="shared" si="1"/>
        <v>0.35443037974683544</v>
      </c>
      <c r="I11" s="22">
        <f t="shared" si="7"/>
        <v>4</v>
      </c>
      <c r="J11" s="68">
        <f t="shared" si="2"/>
        <v>5.0632911392405063E-2</v>
      </c>
      <c r="K11" s="22">
        <f t="shared" si="7"/>
        <v>3</v>
      </c>
      <c r="L11" s="68">
        <f t="shared" si="3"/>
        <v>3.7974683544303799E-2</v>
      </c>
      <c r="M11" s="22">
        <f t="shared" si="7"/>
        <v>8</v>
      </c>
      <c r="N11" s="68">
        <f t="shared" si="4"/>
        <v>0.10126582278481013</v>
      </c>
      <c r="O11" s="22">
        <f t="shared" si="7"/>
        <v>38</v>
      </c>
      <c r="P11" s="68">
        <f t="shared" si="5"/>
        <v>0.48101265822784811</v>
      </c>
      <c r="Q11" s="1"/>
      <c r="R11" s="22">
        <f t="shared" si="8"/>
        <v>11</v>
      </c>
      <c r="S11" s="22">
        <f t="shared" si="8"/>
        <v>4</v>
      </c>
      <c r="T11" s="22">
        <f t="shared" si="8"/>
        <v>0</v>
      </c>
      <c r="U11" s="68">
        <f t="shared" si="6"/>
        <v>0</v>
      </c>
      <c r="V11" s="1"/>
      <c r="W11" s="1"/>
    </row>
    <row r="12" spans="1:23" x14ac:dyDescent="0.25">
      <c r="A12" s="54"/>
      <c r="B12" s="1" t="s">
        <v>210</v>
      </c>
      <c r="C12" s="52" t="s">
        <v>204</v>
      </c>
      <c r="D12" s="22">
        <f t="shared" si="7"/>
        <v>34877</v>
      </c>
      <c r="E12" s="22">
        <f t="shared" si="7"/>
        <v>22</v>
      </c>
      <c r="F12" s="73">
        <f t="shared" si="0"/>
        <v>6.3078819852624944E-4</v>
      </c>
      <c r="G12" s="22">
        <f t="shared" si="7"/>
        <v>3</v>
      </c>
      <c r="H12" s="68">
        <f t="shared" si="1"/>
        <v>0.13636363636363635</v>
      </c>
      <c r="I12" s="22">
        <f t="shared" si="7"/>
        <v>0</v>
      </c>
      <c r="J12" s="68">
        <f t="shared" si="2"/>
        <v>0</v>
      </c>
      <c r="K12" s="22">
        <f t="shared" si="7"/>
        <v>0</v>
      </c>
      <c r="L12" s="68">
        <f t="shared" si="3"/>
        <v>0</v>
      </c>
      <c r="M12" s="22">
        <f t="shared" si="7"/>
        <v>1</v>
      </c>
      <c r="N12" s="68">
        <f t="shared" si="4"/>
        <v>4.5454545454545456E-2</v>
      </c>
      <c r="O12" s="22">
        <f t="shared" si="7"/>
        <v>14</v>
      </c>
      <c r="P12" s="68">
        <f t="shared" si="5"/>
        <v>0.63636363636363635</v>
      </c>
      <c r="Q12" s="1"/>
      <c r="R12" s="22">
        <f t="shared" si="8"/>
        <v>11</v>
      </c>
      <c r="S12" s="22">
        <f t="shared" si="8"/>
        <v>4</v>
      </c>
      <c r="T12" s="22">
        <f t="shared" si="8"/>
        <v>0</v>
      </c>
      <c r="U12" s="68">
        <f t="shared" si="6"/>
        <v>0</v>
      </c>
      <c r="V12" s="1"/>
      <c r="W12" s="1"/>
    </row>
    <row r="13" spans="1:23" x14ac:dyDescent="0.25">
      <c r="A13" s="55"/>
      <c r="B13" s="56"/>
      <c r="C13" s="57"/>
      <c r="D13" s="56"/>
      <c r="E13" s="56"/>
      <c r="F13" s="74"/>
      <c r="G13" s="56"/>
      <c r="H13" s="69"/>
      <c r="I13" s="56"/>
      <c r="J13" s="69"/>
      <c r="K13" s="56"/>
      <c r="L13" s="69"/>
      <c r="M13" s="56"/>
      <c r="N13" s="69"/>
      <c r="O13" s="56"/>
      <c r="P13" s="69"/>
      <c r="Q13" s="1"/>
      <c r="R13" s="56"/>
      <c r="S13" s="56"/>
      <c r="T13" s="56"/>
      <c r="U13" s="69"/>
      <c r="V13" s="1"/>
      <c r="W13" s="1"/>
    </row>
    <row r="14" spans="1:23" x14ac:dyDescent="0.25">
      <c r="A14" t="s">
        <v>9</v>
      </c>
      <c r="B14" s="51" t="s">
        <v>205</v>
      </c>
      <c r="C14" t="s">
        <v>50</v>
      </c>
      <c r="D14" s="22">
        <f>IFERROR(HLOOKUP($A14,Data!$A$8:$DL$20,MATCH('End of Life Care'!D$4,Data!$A$8:$A$20,0),FALSE),"-")</f>
        <v>7307</v>
      </c>
      <c r="E14" s="22">
        <f>IFERROR(HLOOKUP($A14,Data!$A$8:$DL$20,MATCH('End of Life Care'!E$4,Data!$A$8:$A$20,0),FALSE),"-")</f>
        <v>22</v>
      </c>
      <c r="F14" s="73">
        <f t="shared" ref="F14:F55" si="9">IFERROR(E14/D14,"0%")</f>
        <v>3.0108115505679484E-3</v>
      </c>
      <c r="G14" s="22">
        <f>IFERROR(HLOOKUP($A14,Data!$A$8:$DL$20,MATCH('End of Life Care'!G$4,Data!$A$8:$A$20,0),FALSE),"0%")</f>
        <v>19</v>
      </c>
      <c r="H14" s="68">
        <f t="shared" ref="H14:H55" si="10">IFERROR(G14/$E14,"0%")</f>
        <v>0.86363636363636365</v>
      </c>
      <c r="I14" s="22">
        <f>IFERROR(HLOOKUP($A14,Data!$A$8:$DL$20,MATCH('End of Life Care'!I$4,Data!$A$8:$A$20,0),FALSE),"0%")</f>
        <v>0</v>
      </c>
      <c r="J14" s="68">
        <f t="shared" ref="J14:J55" si="11">IFERROR(I14/$E14,"0%")</f>
        <v>0</v>
      </c>
      <c r="K14" s="22">
        <f>IFERROR(HLOOKUP($A14,Data!$A$8:$DL$20,MATCH('End of Life Care'!K$4,Data!$A$8:$A$20,0),FALSE),"0%")</f>
        <v>1</v>
      </c>
      <c r="L14" s="68">
        <f t="shared" ref="L14:L55" si="12">IFERROR(K14/$E14,"0%")</f>
        <v>4.5454545454545456E-2</v>
      </c>
      <c r="M14" s="22">
        <f>IFERROR(HLOOKUP($A14,Data!$A$8:$DL$20,MATCH('End of Life Care'!M$4,Data!$A$8:$A$20,0),FALSE),"0%")</f>
        <v>11</v>
      </c>
      <c r="N14" s="68">
        <f t="shared" ref="N14:N55" si="13">IFERROR(M14/$E14,"0%")</f>
        <v>0.5</v>
      </c>
      <c r="O14" s="22">
        <f>IFERROR(HLOOKUP($A14,Data!$A$8:$DL$20,MATCH('End of Life Care'!O$4,Data!$A$8:$A$20,0),FALSE),"0%")</f>
        <v>21</v>
      </c>
      <c r="P14" s="68">
        <f t="shared" ref="P14:P55" si="14">IFERROR(O14/$E14,"0%")</f>
        <v>0.95454545454545459</v>
      </c>
      <c r="Q14" s="1"/>
      <c r="R14" s="22">
        <f>IFERROR(HLOOKUP($A14,Data!$A$8:$DL$20,MATCH('End of Life Care'!R$4,Data!$A$8:$A$20,0),FALSE),"0")</f>
        <v>9</v>
      </c>
      <c r="S14" s="22">
        <f>IFERROR(HLOOKUP($A14,Data!$A$8:$DL$20,MATCH('End of Life Care'!S$4,Data!$A$8:$A$20,0),FALSE),"0")</f>
        <v>9</v>
      </c>
      <c r="T14" s="22">
        <f>IFERROR(HLOOKUP($A14,Data!$A$8:$DL$20,MATCH('End of Life Care'!T$4,Data!$A$8:$A$20,0),FALSE),"0%")</f>
        <v>0</v>
      </c>
      <c r="U14" s="68">
        <f t="shared" ref="U14:U55" si="15">IFERROR(T14/S14,"0%")</f>
        <v>0</v>
      </c>
      <c r="V14" s="1"/>
      <c r="W14" s="1"/>
    </row>
    <row r="15" spans="1:23" x14ac:dyDescent="0.25">
      <c r="A15" t="s">
        <v>13</v>
      </c>
      <c r="B15" s="51" t="s">
        <v>205</v>
      </c>
      <c r="C15" t="s">
        <v>54</v>
      </c>
      <c r="D15" s="22">
        <f>IFERROR(HLOOKUP($A15,Data!$A$8:$DL$20,MATCH('End of Life Care'!D$4,Data!$A$8:$A$20,0),FALSE),"-")</f>
        <v>5187</v>
      </c>
      <c r="E15" s="22">
        <f>IFERROR(HLOOKUP($A15,Data!$A$8:$DL$20,MATCH('End of Life Care'!E$4,Data!$A$8:$A$20,0),FALSE),"-")</f>
        <v>13</v>
      </c>
      <c r="F15" s="73">
        <f t="shared" si="9"/>
        <v>2.5062656641604009E-3</v>
      </c>
      <c r="G15" s="22">
        <f>IFERROR(HLOOKUP($A15,Data!$A$8:$DL$20,MATCH('End of Life Care'!G$4,Data!$A$8:$A$20,0),FALSE),"0%")</f>
        <v>3</v>
      </c>
      <c r="H15" s="68">
        <f t="shared" si="10"/>
        <v>0.23076923076923078</v>
      </c>
      <c r="I15" s="22">
        <f>IFERROR(HLOOKUP($A15,Data!$A$8:$DL$20,MATCH('End of Life Care'!I$4,Data!$A$8:$A$20,0),FALSE),"0%")</f>
        <v>1</v>
      </c>
      <c r="J15" s="68">
        <f t="shared" si="11"/>
        <v>7.6923076923076927E-2</v>
      </c>
      <c r="K15" s="22">
        <f>IFERROR(HLOOKUP($A15,Data!$A$8:$DL$20,MATCH('End of Life Care'!K$4,Data!$A$8:$A$20,0),FALSE),"0%")</f>
        <v>0</v>
      </c>
      <c r="L15" s="68">
        <f t="shared" si="12"/>
        <v>0</v>
      </c>
      <c r="M15" s="22">
        <f>IFERROR(HLOOKUP($A15,Data!$A$8:$DL$20,MATCH('End of Life Care'!M$4,Data!$A$8:$A$20,0),FALSE),"0%")</f>
        <v>0</v>
      </c>
      <c r="N15" s="68">
        <f t="shared" si="13"/>
        <v>0</v>
      </c>
      <c r="O15" s="22">
        <f>IFERROR(HLOOKUP($A15,Data!$A$8:$DL$20,MATCH('End of Life Care'!O$4,Data!$A$8:$A$20,0),FALSE),"0%")</f>
        <v>5</v>
      </c>
      <c r="P15" s="68">
        <f t="shared" si="14"/>
        <v>0.38461538461538464</v>
      </c>
      <c r="Q15" s="1"/>
      <c r="R15" s="22">
        <f>IFERROR(HLOOKUP($A15,Data!$A$8:$DL$20,MATCH('End of Life Care'!R$4,Data!$A$8:$A$20,0),FALSE),"0")</f>
        <v>2</v>
      </c>
      <c r="S15" s="22">
        <f>IFERROR(HLOOKUP($A15,Data!$A$8:$DL$20,MATCH('End of Life Care'!S$4,Data!$A$8:$A$20,0),FALSE),"0")</f>
        <v>2</v>
      </c>
      <c r="T15" s="22">
        <f>IFERROR(HLOOKUP($A15,Data!$A$8:$DL$20,MATCH('End of Life Care'!T$4,Data!$A$8:$A$20,0),FALSE),"0%")</f>
        <v>0</v>
      </c>
      <c r="U15" s="68">
        <f t="shared" si="15"/>
        <v>0</v>
      </c>
      <c r="V15" s="1"/>
      <c r="W15" s="1"/>
    </row>
    <row r="16" spans="1:23" x14ac:dyDescent="0.25">
      <c r="A16" t="s">
        <v>15</v>
      </c>
      <c r="B16" s="51" t="s">
        <v>205</v>
      </c>
      <c r="C16" t="s">
        <v>56</v>
      </c>
      <c r="D16" s="22">
        <f>IFERROR(HLOOKUP($A16,Data!$A$8:$DL$20,MATCH('End of Life Care'!D$4,Data!$A$8:$A$20,0),FALSE),"-")</f>
        <v>6594</v>
      </c>
      <c r="E16" s="22">
        <f>IFERROR(HLOOKUP($A16,Data!$A$8:$DL$20,MATCH('End of Life Care'!E$4,Data!$A$8:$A$20,0),FALSE),"-")</f>
        <v>2</v>
      </c>
      <c r="F16" s="73">
        <f t="shared" si="9"/>
        <v>3.0330603579011223E-4</v>
      </c>
      <c r="G16" s="22">
        <f>IFERROR(HLOOKUP($A16,Data!$A$8:$DL$20,MATCH('End of Life Care'!G$4,Data!$A$8:$A$20,0),FALSE),"0%")</f>
        <v>2</v>
      </c>
      <c r="H16" s="68">
        <f t="shared" si="10"/>
        <v>1</v>
      </c>
      <c r="I16" s="22">
        <f>IFERROR(HLOOKUP($A16,Data!$A$8:$DL$20,MATCH('End of Life Care'!I$4,Data!$A$8:$A$20,0),FALSE),"0%")</f>
        <v>0</v>
      </c>
      <c r="J16" s="68">
        <f t="shared" si="11"/>
        <v>0</v>
      </c>
      <c r="K16" s="22">
        <f>IFERROR(HLOOKUP($A16,Data!$A$8:$DL$20,MATCH('End of Life Care'!K$4,Data!$A$8:$A$20,0),FALSE),"0%")</f>
        <v>0</v>
      </c>
      <c r="L16" s="68">
        <f t="shared" si="12"/>
        <v>0</v>
      </c>
      <c r="M16" s="22">
        <f>IFERROR(HLOOKUP($A16,Data!$A$8:$DL$20,MATCH('End of Life Care'!M$4,Data!$A$8:$A$20,0),FALSE),"0%")</f>
        <v>0</v>
      </c>
      <c r="N16" s="68">
        <f t="shared" si="13"/>
        <v>0</v>
      </c>
      <c r="O16" s="22">
        <f>IFERROR(HLOOKUP($A16,Data!$A$8:$DL$20,MATCH('End of Life Care'!O$4,Data!$A$8:$A$20,0),FALSE),"0%")</f>
        <v>2</v>
      </c>
      <c r="P16" s="68">
        <f t="shared" si="14"/>
        <v>1</v>
      </c>
      <c r="Q16" s="1"/>
      <c r="R16" s="22">
        <f>IFERROR(HLOOKUP($A16,Data!$A$8:$DL$20,MATCH('End of Life Care'!R$4,Data!$A$8:$A$20,0),FALSE),"0")</f>
        <v>0</v>
      </c>
      <c r="S16" s="22">
        <f>IFERROR(HLOOKUP($A16,Data!$A$8:$DL$20,MATCH('End of Life Care'!S$4,Data!$A$8:$A$20,0),FALSE),"0")</f>
        <v>0</v>
      </c>
      <c r="T16" s="22">
        <f>IFERROR(HLOOKUP($A16,Data!$A$8:$DL$20,MATCH('End of Life Care'!T$4,Data!$A$8:$A$20,0),FALSE),"0%")</f>
        <v>0</v>
      </c>
      <c r="U16" s="68" t="str">
        <f t="shared" si="15"/>
        <v>0%</v>
      </c>
      <c r="V16" s="1"/>
      <c r="W16" s="1"/>
    </row>
    <row r="17" spans="1:23" x14ac:dyDescent="0.25">
      <c r="A17" t="s">
        <v>7</v>
      </c>
      <c r="B17" s="51" t="s">
        <v>205</v>
      </c>
      <c r="C17" t="s">
        <v>48</v>
      </c>
      <c r="D17" s="22">
        <f>IFERROR(HLOOKUP($A17,Data!$A$8:$DL$20,MATCH('End of Life Care'!D$4,Data!$A$8:$A$20,0),FALSE),"-")</f>
        <v>6272</v>
      </c>
      <c r="E17" s="22">
        <f>IFERROR(HLOOKUP($A17,Data!$A$8:$DL$20,MATCH('End of Life Care'!E$4,Data!$A$8:$A$20,0),FALSE),"-")</f>
        <v>0</v>
      </c>
      <c r="F17" s="73">
        <f t="shared" si="9"/>
        <v>0</v>
      </c>
      <c r="G17" s="22">
        <f>IFERROR(HLOOKUP($A17,Data!$A$8:$DL$20,MATCH('End of Life Care'!G$4,Data!$A$8:$A$20,0),FALSE),"0%")</f>
        <v>0</v>
      </c>
      <c r="H17" s="68" t="str">
        <f t="shared" si="10"/>
        <v>0%</v>
      </c>
      <c r="I17" s="22">
        <f>IFERROR(HLOOKUP($A17,Data!$A$8:$DL$20,MATCH('End of Life Care'!I$4,Data!$A$8:$A$20,0),FALSE),"0%")</f>
        <v>0</v>
      </c>
      <c r="J17" s="68" t="str">
        <f t="shared" si="11"/>
        <v>0%</v>
      </c>
      <c r="K17" s="22">
        <f>IFERROR(HLOOKUP($A17,Data!$A$8:$DL$20,MATCH('End of Life Care'!K$4,Data!$A$8:$A$20,0),FALSE),"0%")</f>
        <v>0</v>
      </c>
      <c r="L17" s="68" t="str">
        <f t="shared" si="12"/>
        <v>0%</v>
      </c>
      <c r="M17" s="22">
        <f>IFERROR(HLOOKUP($A17,Data!$A$8:$DL$20,MATCH('End of Life Care'!M$4,Data!$A$8:$A$20,0),FALSE),"0%")</f>
        <v>0</v>
      </c>
      <c r="N17" s="68" t="str">
        <f t="shared" si="13"/>
        <v>0%</v>
      </c>
      <c r="O17" s="22">
        <f>IFERROR(HLOOKUP($A17,Data!$A$8:$DL$20,MATCH('End of Life Care'!O$4,Data!$A$8:$A$20,0),FALSE),"0%")</f>
        <v>0</v>
      </c>
      <c r="P17" s="68" t="str">
        <f t="shared" si="14"/>
        <v>0%</v>
      </c>
      <c r="Q17" s="1"/>
      <c r="R17" s="22">
        <f>IFERROR(HLOOKUP($A17,Data!$A$8:$DL$20,MATCH('End of Life Care'!R$4,Data!$A$8:$A$20,0),FALSE),"0")</f>
        <v>0</v>
      </c>
      <c r="S17" s="22">
        <f>IFERROR(HLOOKUP($A17,Data!$A$8:$DL$20,MATCH('End of Life Care'!S$4,Data!$A$8:$A$20,0),FALSE),"0")</f>
        <v>0</v>
      </c>
      <c r="T17" s="22">
        <f>IFERROR(HLOOKUP($A17,Data!$A$8:$DL$20,MATCH('End of Life Care'!T$4,Data!$A$8:$A$20,0),FALSE),"0%")</f>
        <v>0</v>
      </c>
      <c r="U17" s="68" t="str">
        <f t="shared" si="15"/>
        <v>0%</v>
      </c>
      <c r="V17" s="1"/>
      <c r="W17" s="1"/>
    </row>
    <row r="18" spans="1:23" x14ac:dyDescent="0.25">
      <c r="A18" t="s">
        <v>12</v>
      </c>
      <c r="B18" s="51" t="s">
        <v>205</v>
      </c>
      <c r="C18" t="s">
        <v>53</v>
      </c>
      <c r="D18" s="22">
        <f>IFERROR(HLOOKUP($A18,Data!$A$8:$DL$20,MATCH('End of Life Care'!D$4,Data!$A$8:$A$20,0),FALSE),"-")</f>
        <v>5433</v>
      </c>
      <c r="E18" s="22">
        <f>IFERROR(HLOOKUP($A18,Data!$A$8:$DL$20,MATCH('End of Life Care'!E$4,Data!$A$8:$A$20,0),FALSE),"-")</f>
        <v>2</v>
      </c>
      <c r="F18" s="73">
        <f t="shared" si="9"/>
        <v>3.6812074360390208E-4</v>
      </c>
      <c r="G18" s="22">
        <f>IFERROR(HLOOKUP($A18,Data!$A$8:$DL$20,MATCH('End of Life Care'!G$4,Data!$A$8:$A$20,0),FALSE),"0%")</f>
        <v>0</v>
      </c>
      <c r="H18" s="68">
        <f t="shared" si="10"/>
        <v>0</v>
      </c>
      <c r="I18" s="22">
        <f>IFERROR(HLOOKUP($A18,Data!$A$8:$DL$20,MATCH('End of Life Care'!I$4,Data!$A$8:$A$20,0),FALSE),"0%")</f>
        <v>0</v>
      </c>
      <c r="J18" s="68">
        <f t="shared" si="11"/>
        <v>0</v>
      </c>
      <c r="K18" s="22">
        <f>IFERROR(HLOOKUP($A18,Data!$A$8:$DL$20,MATCH('End of Life Care'!K$4,Data!$A$8:$A$20,0),FALSE),"0%")</f>
        <v>0</v>
      </c>
      <c r="L18" s="68">
        <f t="shared" si="12"/>
        <v>0</v>
      </c>
      <c r="M18" s="22">
        <f>IFERROR(HLOOKUP($A18,Data!$A$8:$DL$20,MATCH('End of Life Care'!M$4,Data!$A$8:$A$20,0),FALSE),"0%")</f>
        <v>0</v>
      </c>
      <c r="N18" s="68">
        <f t="shared" si="13"/>
        <v>0</v>
      </c>
      <c r="O18" s="22">
        <f>IFERROR(HLOOKUP($A18,Data!$A$8:$DL$20,MATCH('End of Life Care'!O$4,Data!$A$8:$A$20,0),FALSE),"0%")</f>
        <v>0</v>
      </c>
      <c r="P18" s="68">
        <f t="shared" si="14"/>
        <v>0</v>
      </c>
      <c r="Q18" s="1"/>
      <c r="R18" s="22">
        <f>IFERROR(HLOOKUP($A18,Data!$A$8:$DL$20,MATCH('End of Life Care'!R$4,Data!$A$8:$A$20,0),FALSE),"0")</f>
        <v>1</v>
      </c>
      <c r="S18" s="22">
        <f>IFERROR(HLOOKUP($A18,Data!$A$8:$DL$20,MATCH('End of Life Care'!S$4,Data!$A$8:$A$20,0),FALSE),"0")</f>
        <v>1</v>
      </c>
      <c r="T18" s="22">
        <f>IFERROR(HLOOKUP($A18,Data!$A$8:$DL$20,MATCH('End of Life Care'!T$4,Data!$A$8:$A$20,0),FALSE),"0%")</f>
        <v>0</v>
      </c>
      <c r="U18" s="68">
        <f t="shared" si="15"/>
        <v>0</v>
      </c>
      <c r="V18" s="1"/>
      <c r="W18" s="1"/>
    </row>
    <row r="19" spans="1:23" x14ac:dyDescent="0.25">
      <c r="A19" t="s">
        <v>4</v>
      </c>
      <c r="B19" s="51" t="s">
        <v>205</v>
      </c>
      <c r="C19" t="s">
        <v>45</v>
      </c>
      <c r="D19" s="22">
        <f>IFERROR(HLOOKUP($A19,Data!$A$8:$DL$20,MATCH('End of Life Care'!D$4,Data!$A$8:$A$20,0),FALSE),"-")</f>
        <v>11595</v>
      </c>
      <c r="E19" s="22">
        <f>IFERROR(HLOOKUP($A19,Data!$A$8:$DL$20,MATCH('End of Life Care'!E$4,Data!$A$8:$A$20,0),FALSE),"-")</f>
        <v>29</v>
      </c>
      <c r="F19" s="73">
        <f t="shared" si="9"/>
        <v>2.5010780508840018E-3</v>
      </c>
      <c r="G19" s="22">
        <f>IFERROR(HLOOKUP($A19,Data!$A$8:$DL$20,MATCH('End of Life Care'!G$4,Data!$A$8:$A$20,0),FALSE),"0%")</f>
        <v>19</v>
      </c>
      <c r="H19" s="68">
        <f t="shared" si="10"/>
        <v>0.65517241379310343</v>
      </c>
      <c r="I19" s="22">
        <f>IFERROR(HLOOKUP($A19,Data!$A$8:$DL$20,MATCH('End of Life Care'!I$4,Data!$A$8:$A$20,0),FALSE),"0%")</f>
        <v>0</v>
      </c>
      <c r="J19" s="68">
        <f t="shared" si="11"/>
        <v>0</v>
      </c>
      <c r="K19" s="22">
        <f>IFERROR(HLOOKUP($A19,Data!$A$8:$DL$20,MATCH('End of Life Care'!K$4,Data!$A$8:$A$20,0),FALSE),"0%")</f>
        <v>0</v>
      </c>
      <c r="L19" s="68">
        <f t="shared" si="12"/>
        <v>0</v>
      </c>
      <c r="M19" s="22">
        <f>IFERROR(HLOOKUP($A19,Data!$A$8:$DL$20,MATCH('End of Life Care'!M$4,Data!$A$8:$A$20,0),FALSE),"0%")</f>
        <v>1</v>
      </c>
      <c r="N19" s="68">
        <f t="shared" si="13"/>
        <v>3.4482758620689655E-2</v>
      </c>
      <c r="O19" s="22">
        <f>IFERROR(HLOOKUP($A19,Data!$A$8:$DL$20,MATCH('End of Life Care'!O$4,Data!$A$8:$A$20,0),FALSE),"0%")</f>
        <v>27</v>
      </c>
      <c r="P19" s="68">
        <f t="shared" si="14"/>
        <v>0.93103448275862066</v>
      </c>
      <c r="Q19" s="1"/>
      <c r="R19" s="22">
        <f>IFERROR(HLOOKUP($A19,Data!$A$8:$DL$20,MATCH('End of Life Care'!R$4,Data!$A$8:$A$20,0),FALSE),"0")</f>
        <v>4</v>
      </c>
      <c r="S19" s="22">
        <f>IFERROR(HLOOKUP($A19,Data!$A$8:$DL$20,MATCH('End of Life Care'!S$4,Data!$A$8:$A$20,0),FALSE),"0")</f>
        <v>2</v>
      </c>
      <c r="T19" s="22">
        <f>IFERROR(HLOOKUP($A19,Data!$A$8:$DL$20,MATCH('End of Life Care'!T$4,Data!$A$8:$A$20,0),FALSE),"0%")</f>
        <v>0</v>
      </c>
      <c r="U19" s="68">
        <f t="shared" si="15"/>
        <v>0</v>
      </c>
      <c r="V19" s="1"/>
      <c r="W19" s="1"/>
    </row>
    <row r="20" spans="1:23" x14ac:dyDescent="0.25">
      <c r="A20" t="s">
        <v>14</v>
      </c>
      <c r="B20" s="51" t="s">
        <v>205</v>
      </c>
      <c r="C20" t="s">
        <v>55</v>
      </c>
      <c r="D20" s="22">
        <f>IFERROR(HLOOKUP($A20,Data!$A$8:$DL$20,MATCH('End of Life Care'!D$4,Data!$A$8:$A$20,0),FALSE),"-")</f>
        <v>3846</v>
      </c>
      <c r="E20" s="22">
        <f>IFERROR(HLOOKUP($A20,Data!$A$8:$DL$20,MATCH('End of Life Care'!E$4,Data!$A$8:$A$20,0),FALSE),"-")</f>
        <v>0</v>
      </c>
      <c r="F20" s="73">
        <f t="shared" si="9"/>
        <v>0</v>
      </c>
      <c r="G20" s="22">
        <f>IFERROR(HLOOKUP($A20,Data!$A$8:$DL$20,MATCH('End of Life Care'!G$4,Data!$A$8:$A$20,0),FALSE),"0%")</f>
        <v>0</v>
      </c>
      <c r="H20" s="68" t="str">
        <f t="shared" si="10"/>
        <v>0%</v>
      </c>
      <c r="I20" s="22">
        <f>IFERROR(HLOOKUP($A20,Data!$A$8:$DL$20,MATCH('End of Life Care'!I$4,Data!$A$8:$A$20,0),FALSE),"0%")</f>
        <v>0</v>
      </c>
      <c r="J20" s="68" t="str">
        <f t="shared" si="11"/>
        <v>0%</v>
      </c>
      <c r="K20" s="22">
        <f>IFERROR(HLOOKUP($A20,Data!$A$8:$DL$20,MATCH('End of Life Care'!K$4,Data!$A$8:$A$20,0),FALSE),"0%")</f>
        <v>0</v>
      </c>
      <c r="L20" s="68" t="str">
        <f t="shared" si="12"/>
        <v>0%</v>
      </c>
      <c r="M20" s="22">
        <f>IFERROR(HLOOKUP($A20,Data!$A$8:$DL$20,MATCH('End of Life Care'!M$4,Data!$A$8:$A$20,0),FALSE),"0%")</f>
        <v>0</v>
      </c>
      <c r="N20" s="68" t="str">
        <f t="shared" si="13"/>
        <v>0%</v>
      </c>
      <c r="O20" s="22">
        <f>IFERROR(HLOOKUP($A20,Data!$A$8:$DL$20,MATCH('End of Life Care'!O$4,Data!$A$8:$A$20,0),FALSE),"0%")</f>
        <v>0</v>
      </c>
      <c r="P20" s="68" t="str">
        <f t="shared" si="14"/>
        <v>0%</v>
      </c>
      <c r="Q20" s="1"/>
      <c r="R20" s="22">
        <f>IFERROR(HLOOKUP($A20,Data!$A$8:$DL$20,MATCH('End of Life Care'!R$4,Data!$A$8:$A$20,0),FALSE),"0")</f>
        <v>0</v>
      </c>
      <c r="S20" s="22">
        <f>IFERROR(HLOOKUP($A20,Data!$A$8:$DL$20,MATCH('End of Life Care'!S$4,Data!$A$8:$A$20,0),FALSE),"0")</f>
        <v>0</v>
      </c>
      <c r="T20" s="22">
        <f>IFERROR(HLOOKUP($A20,Data!$A$8:$DL$20,MATCH('End of Life Care'!T$4,Data!$A$8:$A$20,0),FALSE),"0%")</f>
        <v>0</v>
      </c>
      <c r="U20" s="68" t="str">
        <f t="shared" si="15"/>
        <v>0%</v>
      </c>
      <c r="V20" s="1"/>
      <c r="W20" s="1"/>
    </row>
    <row r="21" spans="1:23" x14ac:dyDescent="0.25">
      <c r="A21" t="s">
        <v>10</v>
      </c>
      <c r="B21" s="51" t="s">
        <v>205</v>
      </c>
      <c r="C21" t="s">
        <v>51</v>
      </c>
      <c r="D21" s="22">
        <f>IFERROR(HLOOKUP($A21,Data!$A$8:$DL$20,MATCH('End of Life Care'!D$4,Data!$A$8:$A$20,0),FALSE),"-")</f>
        <v>8354</v>
      </c>
      <c r="E21" s="22">
        <f>IFERROR(HLOOKUP($A21,Data!$A$8:$DL$20,MATCH('End of Life Care'!E$4,Data!$A$8:$A$20,0),FALSE),"-")</f>
        <v>0</v>
      </c>
      <c r="F21" s="73">
        <f t="shared" si="9"/>
        <v>0</v>
      </c>
      <c r="G21" s="22">
        <f>IFERROR(HLOOKUP($A21,Data!$A$8:$DL$20,MATCH('End of Life Care'!G$4,Data!$A$8:$A$20,0),FALSE),"0%")</f>
        <v>0</v>
      </c>
      <c r="H21" s="68" t="str">
        <f t="shared" si="10"/>
        <v>0%</v>
      </c>
      <c r="I21" s="22">
        <f>IFERROR(HLOOKUP($A21,Data!$A$8:$DL$20,MATCH('End of Life Care'!I$4,Data!$A$8:$A$20,0),FALSE),"0%")</f>
        <v>0</v>
      </c>
      <c r="J21" s="68" t="str">
        <f t="shared" si="11"/>
        <v>0%</v>
      </c>
      <c r="K21" s="22">
        <f>IFERROR(HLOOKUP($A21,Data!$A$8:$DL$20,MATCH('End of Life Care'!K$4,Data!$A$8:$A$20,0),FALSE),"0%")</f>
        <v>0</v>
      </c>
      <c r="L21" s="68" t="str">
        <f t="shared" si="12"/>
        <v>0%</v>
      </c>
      <c r="M21" s="22">
        <f>IFERROR(HLOOKUP($A21,Data!$A$8:$DL$20,MATCH('End of Life Care'!M$4,Data!$A$8:$A$20,0),FALSE),"0%")</f>
        <v>0</v>
      </c>
      <c r="N21" s="68" t="str">
        <f t="shared" si="13"/>
        <v>0%</v>
      </c>
      <c r="O21" s="22">
        <f>IFERROR(HLOOKUP($A21,Data!$A$8:$DL$20,MATCH('End of Life Care'!O$4,Data!$A$8:$A$20,0),FALSE),"0%")</f>
        <v>0</v>
      </c>
      <c r="P21" s="68" t="str">
        <f t="shared" si="14"/>
        <v>0%</v>
      </c>
      <c r="Q21" s="1"/>
      <c r="R21" s="22" t="str">
        <f>IFERROR(HLOOKUP($A21,Data!$A$8:$DL$20,MATCH('End of Life Care'!R$4,Data!$A$8:$A$20,0),FALSE),"0")</f>
        <v>0</v>
      </c>
      <c r="S21" s="22" t="str">
        <f>IFERROR(HLOOKUP($A21,Data!$A$8:$DL$20,MATCH('End of Life Care'!S$4,Data!$A$8:$A$20,0),FALSE),"0")</f>
        <v>0</v>
      </c>
      <c r="T21" s="22" t="str">
        <f>IFERROR(HLOOKUP($A21,Data!$A$8:$DL$20,MATCH('End of Life Care'!T$4,Data!$A$8:$A$20,0),FALSE),"0%")</f>
        <v>0</v>
      </c>
      <c r="U21" s="68" t="str">
        <f t="shared" si="15"/>
        <v>0%</v>
      </c>
      <c r="V21" s="1"/>
      <c r="W21" s="1"/>
    </row>
    <row r="22" spans="1:23" x14ac:dyDescent="0.25">
      <c r="A22" t="s">
        <v>19</v>
      </c>
      <c r="B22" s="51" t="s">
        <v>206</v>
      </c>
      <c r="C22" t="s">
        <v>60</v>
      </c>
      <c r="D22" s="22">
        <f>IFERROR(HLOOKUP($A22,Data!$A$8:$DL$20,MATCH('End of Life Care'!D$4,Data!$A$8:$A$20,0),FALSE),"-")</f>
        <v>6456</v>
      </c>
      <c r="E22" s="22">
        <f>IFERROR(HLOOKUP($A22,Data!$A$8:$DL$20,MATCH('End of Life Care'!E$4,Data!$A$8:$A$20,0),FALSE),"-")</f>
        <v>4</v>
      </c>
      <c r="F22" s="73">
        <f t="shared" si="9"/>
        <v>6.1957868649318464E-4</v>
      </c>
      <c r="G22" s="22">
        <f>IFERROR(HLOOKUP($A22,Data!$A$8:$DL$20,MATCH('End of Life Care'!G$4,Data!$A$8:$A$20,0),FALSE),"0%")</f>
        <v>2</v>
      </c>
      <c r="H22" s="68">
        <f t="shared" si="10"/>
        <v>0.5</v>
      </c>
      <c r="I22" s="22">
        <f>IFERROR(HLOOKUP($A22,Data!$A$8:$DL$20,MATCH('End of Life Care'!I$4,Data!$A$8:$A$20,0),FALSE),"0%")</f>
        <v>0</v>
      </c>
      <c r="J22" s="68">
        <f t="shared" si="11"/>
        <v>0</v>
      </c>
      <c r="K22" s="22">
        <f>IFERROR(HLOOKUP($A22,Data!$A$8:$DL$20,MATCH('End of Life Care'!K$4,Data!$A$8:$A$20,0),FALSE),"0%")</f>
        <v>0</v>
      </c>
      <c r="L22" s="68">
        <f t="shared" si="12"/>
        <v>0</v>
      </c>
      <c r="M22" s="22">
        <f>IFERROR(HLOOKUP($A22,Data!$A$8:$DL$20,MATCH('End of Life Care'!M$4,Data!$A$8:$A$20,0),FALSE),"0%")</f>
        <v>0</v>
      </c>
      <c r="N22" s="68">
        <f t="shared" si="13"/>
        <v>0</v>
      </c>
      <c r="O22" s="22">
        <f>IFERROR(HLOOKUP($A22,Data!$A$8:$DL$20,MATCH('End of Life Care'!O$4,Data!$A$8:$A$20,0),FALSE),"0%")</f>
        <v>0</v>
      </c>
      <c r="P22" s="68">
        <f t="shared" si="14"/>
        <v>0</v>
      </c>
      <c r="Q22" s="1"/>
      <c r="R22" s="22">
        <f>IFERROR(HLOOKUP($A22,Data!$A$8:$DL$20,MATCH('End of Life Care'!R$4,Data!$A$8:$A$20,0),FALSE),"0")</f>
        <v>0</v>
      </c>
      <c r="S22" s="22">
        <f>IFERROR(HLOOKUP($A22,Data!$A$8:$DL$20,MATCH('End of Life Care'!S$4,Data!$A$8:$A$20,0),FALSE),"0")</f>
        <v>0</v>
      </c>
      <c r="T22" s="22">
        <f>IFERROR(HLOOKUP($A22,Data!$A$8:$DL$20,MATCH('End of Life Care'!T$4,Data!$A$8:$A$20,0),FALSE),"0%")</f>
        <v>0</v>
      </c>
      <c r="U22" s="68" t="str">
        <f t="shared" si="15"/>
        <v>0%</v>
      </c>
      <c r="V22" s="1"/>
      <c r="W22" s="1"/>
    </row>
    <row r="23" spans="1:23" x14ac:dyDescent="0.25">
      <c r="A23" t="s">
        <v>20</v>
      </c>
      <c r="B23" s="51" t="s">
        <v>206</v>
      </c>
      <c r="C23" t="s">
        <v>61</v>
      </c>
      <c r="D23" s="22">
        <f>IFERROR(HLOOKUP($A23,Data!$A$8:$DL$20,MATCH('End of Life Care'!D$4,Data!$A$8:$A$20,0),FALSE),"-")</f>
        <v>6785</v>
      </c>
      <c r="E23" s="22">
        <f>IFERROR(HLOOKUP($A23,Data!$A$8:$DL$20,MATCH('End of Life Care'!E$4,Data!$A$8:$A$20,0),FALSE),"-")</f>
        <v>1</v>
      </c>
      <c r="F23" s="73">
        <f t="shared" si="9"/>
        <v>1.4738393515106854E-4</v>
      </c>
      <c r="G23" s="22">
        <f>IFERROR(HLOOKUP($A23,Data!$A$8:$DL$20,MATCH('End of Life Care'!G$4,Data!$A$8:$A$20,0),FALSE),"0%")</f>
        <v>1</v>
      </c>
      <c r="H23" s="68">
        <f t="shared" si="10"/>
        <v>1</v>
      </c>
      <c r="I23" s="22">
        <f>IFERROR(HLOOKUP($A23,Data!$A$8:$DL$20,MATCH('End of Life Care'!I$4,Data!$A$8:$A$20,0),FALSE),"0%")</f>
        <v>0</v>
      </c>
      <c r="J23" s="68">
        <f t="shared" si="11"/>
        <v>0</v>
      </c>
      <c r="K23" s="22">
        <f>IFERROR(HLOOKUP($A23,Data!$A$8:$DL$20,MATCH('End of Life Care'!K$4,Data!$A$8:$A$20,0),FALSE),"0%")</f>
        <v>0</v>
      </c>
      <c r="L23" s="68">
        <f t="shared" si="12"/>
        <v>0</v>
      </c>
      <c r="M23" s="22">
        <f>IFERROR(HLOOKUP($A23,Data!$A$8:$DL$20,MATCH('End of Life Care'!M$4,Data!$A$8:$A$20,0),FALSE),"0%")</f>
        <v>1</v>
      </c>
      <c r="N23" s="68">
        <f t="shared" si="13"/>
        <v>1</v>
      </c>
      <c r="O23" s="22">
        <f>IFERROR(HLOOKUP($A23,Data!$A$8:$DL$20,MATCH('End of Life Care'!O$4,Data!$A$8:$A$20,0),FALSE),"0%")</f>
        <v>1</v>
      </c>
      <c r="P23" s="68">
        <f t="shared" si="14"/>
        <v>1</v>
      </c>
      <c r="Q23" s="1"/>
      <c r="R23" s="22">
        <f>IFERROR(HLOOKUP($A23,Data!$A$8:$DL$20,MATCH('End of Life Care'!R$4,Data!$A$8:$A$20,0),FALSE),"0")</f>
        <v>0</v>
      </c>
      <c r="S23" s="22">
        <f>IFERROR(HLOOKUP($A23,Data!$A$8:$DL$20,MATCH('End of Life Care'!S$4,Data!$A$8:$A$20,0),FALSE),"0")</f>
        <v>0</v>
      </c>
      <c r="T23" s="22">
        <f>IFERROR(HLOOKUP($A23,Data!$A$8:$DL$20,MATCH('End of Life Care'!T$4,Data!$A$8:$A$20,0),FALSE),"0%")</f>
        <v>0</v>
      </c>
      <c r="U23" s="68" t="str">
        <f t="shared" si="15"/>
        <v>0%</v>
      </c>
      <c r="V23" s="1"/>
      <c r="W23" s="1"/>
    </row>
    <row r="24" spans="1:23" x14ac:dyDescent="0.25">
      <c r="A24" t="s">
        <v>22</v>
      </c>
      <c r="B24" s="51" t="s">
        <v>206</v>
      </c>
      <c r="C24" t="s">
        <v>63</v>
      </c>
      <c r="D24" s="22">
        <f>IFERROR(HLOOKUP($A24,Data!$A$8:$DL$20,MATCH('End of Life Care'!D$4,Data!$A$8:$A$20,0),FALSE),"-")</f>
        <v>3321</v>
      </c>
      <c r="E24" s="22">
        <f>IFERROR(HLOOKUP($A24,Data!$A$8:$DL$20,MATCH('End of Life Care'!E$4,Data!$A$8:$A$20,0),FALSE),"-")</f>
        <v>1</v>
      </c>
      <c r="F24" s="73">
        <f t="shared" si="9"/>
        <v>3.0111412225233364E-4</v>
      </c>
      <c r="G24" s="22">
        <f>IFERROR(HLOOKUP($A24,Data!$A$8:$DL$20,MATCH('End of Life Care'!G$4,Data!$A$8:$A$20,0),FALSE),"0%")</f>
        <v>1</v>
      </c>
      <c r="H24" s="68">
        <f t="shared" si="10"/>
        <v>1</v>
      </c>
      <c r="I24" s="22">
        <f>IFERROR(HLOOKUP($A24,Data!$A$8:$DL$20,MATCH('End of Life Care'!I$4,Data!$A$8:$A$20,0),FALSE),"0%")</f>
        <v>0</v>
      </c>
      <c r="J24" s="68">
        <f t="shared" si="11"/>
        <v>0</v>
      </c>
      <c r="K24" s="22">
        <f>IFERROR(HLOOKUP($A24,Data!$A$8:$DL$20,MATCH('End of Life Care'!K$4,Data!$A$8:$A$20,0),FALSE),"0%")</f>
        <v>0</v>
      </c>
      <c r="L24" s="68">
        <f t="shared" si="12"/>
        <v>0</v>
      </c>
      <c r="M24" s="22">
        <f>IFERROR(HLOOKUP($A24,Data!$A$8:$DL$20,MATCH('End of Life Care'!M$4,Data!$A$8:$A$20,0),FALSE),"0%")</f>
        <v>1</v>
      </c>
      <c r="N24" s="68">
        <f t="shared" si="13"/>
        <v>1</v>
      </c>
      <c r="O24" s="22">
        <f>IFERROR(HLOOKUP($A24,Data!$A$8:$DL$20,MATCH('End of Life Care'!O$4,Data!$A$8:$A$20,0),FALSE),"0%")</f>
        <v>1</v>
      </c>
      <c r="P24" s="68">
        <f t="shared" si="14"/>
        <v>1</v>
      </c>
      <c r="Q24" s="1"/>
      <c r="R24" s="22">
        <f>IFERROR(HLOOKUP($A24,Data!$A$8:$DL$20,MATCH('End of Life Care'!R$4,Data!$A$8:$A$20,0),FALSE),"0")</f>
        <v>0</v>
      </c>
      <c r="S24" s="22">
        <f>IFERROR(HLOOKUP($A24,Data!$A$8:$DL$20,MATCH('End of Life Care'!S$4,Data!$A$8:$A$20,0),FALSE),"0")</f>
        <v>0</v>
      </c>
      <c r="T24" s="22">
        <f>IFERROR(HLOOKUP($A24,Data!$A$8:$DL$20,MATCH('End of Life Care'!T$4,Data!$A$8:$A$20,0),FALSE),"0%")</f>
        <v>0</v>
      </c>
      <c r="U24" s="68" t="str">
        <f t="shared" si="15"/>
        <v>0%</v>
      </c>
      <c r="V24" s="1"/>
      <c r="W24" s="1"/>
    </row>
    <row r="25" spans="1:23" x14ac:dyDescent="0.25">
      <c r="A25" t="s">
        <v>23</v>
      </c>
      <c r="B25" s="51" t="s">
        <v>206</v>
      </c>
      <c r="C25" t="s">
        <v>64</v>
      </c>
      <c r="D25" s="22">
        <f>IFERROR(HLOOKUP($A25,Data!$A$8:$DL$20,MATCH('End of Life Care'!D$4,Data!$A$8:$A$20,0),FALSE),"-")</f>
        <v>3123</v>
      </c>
      <c r="E25" s="22">
        <f>IFERROR(HLOOKUP($A25,Data!$A$8:$DL$20,MATCH('End of Life Care'!E$4,Data!$A$8:$A$20,0),FALSE),"-")</f>
        <v>6</v>
      </c>
      <c r="F25" s="73">
        <f t="shared" si="9"/>
        <v>1.9212295869356388E-3</v>
      </c>
      <c r="G25" s="22">
        <f>IFERROR(HLOOKUP($A25,Data!$A$8:$DL$20,MATCH('End of Life Care'!G$4,Data!$A$8:$A$20,0),FALSE),"0%")</f>
        <v>0</v>
      </c>
      <c r="H25" s="68">
        <f t="shared" si="10"/>
        <v>0</v>
      </c>
      <c r="I25" s="22">
        <f>IFERROR(HLOOKUP($A25,Data!$A$8:$DL$20,MATCH('End of Life Care'!I$4,Data!$A$8:$A$20,0),FALSE),"0%")</f>
        <v>0</v>
      </c>
      <c r="J25" s="68">
        <f t="shared" si="11"/>
        <v>0</v>
      </c>
      <c r="K25" s="22">
        <f>IFERROR(HLOOKUP($A25,Data!$A$8:$DL$20,MATCH('End of Life Care'!K$4,Data!$A$8:$A$20,0),FALSE),"0%")</f>
        <v>0</v>
      </c>
      <c r="L25" s="68">
        <f t="shared" si="12"/>
        <v>0</v>
      </c>
      <c r="M25" s="22">
        <f>IFERROR(HLOOKUP($A25,Data!$A$8:$DL$20,MATCH('End of Life Care'!M$4,Data!$A$8:$A$20,0),FALSE),"0%")</f>
        <v>0</v>
      </c>
      <c r="N25" s="68">
        <f t="shared" si="13"/>
        <v>0</v>
      </c>
      <c r="O25" s="22">
        <f>IFERROR(HLOOKUP($A25,Data!$A$8:$DL$20,MATCH('End of Life Care'!O$4,Data!$A$8:$A$20,0),FALSE),"0%")</f>
        <v>1</v>
      </c>
      <c r="P25" s="68">
        <f t="shared" si="14"/>
        <v>0.16666666666666666</v>
      </c>
      <c r="Q25" s="1"/>
      <c r="R25" s="22">
        <f>IFERROR(HLOOKUP($A25,Data!$A$8:$DL$20,MATCH('End of Life Care'!R$4,Data!$A$8:$A$20,0),FALSE),"0")</f>
        <v>1</v>
      </c>
      <c r="S25" s="22">
        <f>IFERROR(HLOOKUP($A25,Data!$A$8:$DL$20,MATCH('End of Life Care'!S$4,Data!$A$8:$A$20,0),FALSE),"0")</f>
        <v>1</v>
      </c>
      <c r="T25" s="22">
        <f>IFERROR(HLOOKUP($A25,Data!$A$8:$DL$20,MATCH('End of Life Care'!T$4,Data!$A$8:$A$20,0),FALSE),"0%")</f>
        <v>0</v>
      </c>
      <c r="U25" s="68">
        <f t="shared" si="15"/>
        <v>0</v>
      </c>
      <c r="V25" s="1"/>
      <c r="W25" s="1"/>
    </row>
    <row r="26" spans="1:23" x14ac:dyDescent="0.25">
      <c r="A26" t="s">
        <v>24</v>
      </c>
      <c r="B26" s="51" t="s">
        <v>206</v>
      </c>
      <c r="C26" t="s">
        <v>65</v>
      </c>
      <c r="D26" s="22">
        <f>IFERROR(HLOOKUP($A26,Data!$A$8:$DL$20,MATCH('End of Life Care'!D$4,Data!$A$8:$A$20,0),FALSE),"-")</f>
        <v>6752</v>
      </c>
      <c r="E26" s="22">
        <f>IFERROR(HLOOKUP($A26,Data!$A$8:$DL$20,MATCH('End of Life Care'!E$4,Data!$A$8:$A$20,0),FALSE),"-")</f>
        <v>17</v>
      </c>
      <c r="F26" s="73">
        <f t="shared" si="9"/>
        <v>2.5177725118483412E-3</v>
      </c>
      <c r="G26" s="22">
        <f>IFERROR(HLOOKUP($A26,Data!$A$8:$DL$20,MATCH('End of Life Care'!G$4,Data!$A$8:$A$20,0),FALSE),"0%")</f>
        <v>5</v>
      </c>
      <c r="H26" s="68">
        <f t="shared" si="10"/>
        <v>0.29411764705882354</v>
      </c>
      <c r="I26" s="22">
        <f>IFERROR(HLOOKUP($A26,Data!$A$8:$DL$20,MATCH('End of Life Care'!I$4,Data!$A$8:$A$20,0),FALSE),"0%")</f>
        <v>4</v>
      </c>
      <c r="J26" s="68">
        <f t="shared" si="11"/>
        <v>0.23529411764705882</v>
      </c>
      <c r="K26" s="22">
        <f>IFERROR(HLOOKUP($A26,Data!$A$8:$DL$20,MATCH('End of Life Care'!K$4,Data!$A$8:$A$20,0),FALSE),"0%")</f>
        <v>0</v>
      </c>
      <c r="L26" s="68">
        <f t="shared" si="12"/>
        <v>0</v>
      </c>
      <c r="M26" s="22">
        <f>IFERROR(HLOOKUP($A26,Data!$A$8:$DL$20,MATCH('End of Life Care'!M$4,Data!$A$8:$A$20,0),FALSE),"0%")</f>
        <v>0</v>
      </c>
      <c r="N26" s="68">
        <f t="shared" si="13"/>
        <v>0</v>
      </c>
      <c r="O26" s="22">
        <f>IFERROR(HLOOKUP($A26,Data!$A$8:$DL$20,MATCH('End of Life Care'!O$4,Data!$A$8:$A$20,0),FALSE),"0%")</f>
        <v>9</v>
      </c>
      <c r="P26" s="68">
        <f t="shared" si="14"/>
        <v>0.52941176470588236</v>
      </c>
      <c r="Q26" s="1"/>
      <c r="R26" s="22">
        <f>IFERROR(HLOOKUP($A26,Data!$A$8:$DL$20,MATCH('End of Life Care'!R$4,Data!$A$8:$A$20,0),FALSE),"0")</f>
        <v>2</v>
      </c>
      <c r="S26" s="22">
        <f>IFERROR(HLOOKUP($A26,Data!$A$8:$DL$20,MATCH('End of Life Care'!S$4,Data!$A$8:$A$20,0),FALSE),"0")</f>
        <v>1</v>
      </c>
      <c r="T26" s="22">
        <f>IFERROR(HLOOKUP($A26,Data!$A$8:$DL$20,MATCH('End of Life Care'!T$4,Data!$A$8:$A$20,0),FALSE),"0%")</f>
        <v>0</v>
      </c>
      <c r="U26" s="68">
        <f t="shared" si="15"/>
        <v>0</v>
      </c>
      <c r="V26" s="1"/>
      <c r="W26" s="1"/>
    </row>
    <row r="27" spans="1:23" x14ac:dyDescent="0.25">
      <c r="A27" t="s">
        <v>18</v>
      </c>
      <c r="B27" s="51" t="s">
        <v>206</v>
      </c>
      <c r="C27" t="s">
        <v>59</v>
      </c>
      <c r="D27" s="22">
        <f>IFERROR(HLOOKUP($A27,Data!$A$8:$DL$20,MATCH('End of Life Care'!D$4,Data!$A$8:$A$20,0),FALSE),"-")</f>
        <v>6539</v>
      </c>
      <c r="E27" s="22">
        <f>IFERROR(HLOOKUP($A27,Data!$A$8:$DL$20,MATCH('End of Life Care'!E$4,Data!$A$8:$A$20,0),FALSE),"-")</f>
        <v>3</v>
      </c>
      <c r="F27" s="73">
        <f t="shared" si="9"/>
        <v>4.5878574705612477E-4</v>
      </c>
      <c r="G27" s="22">
        <f>IFERROR(HLOOKUP($A27,Data!$A$8:$DL$20,MATCH('End of Life Care'!G$4,Data!$A$8:$A$20,0),FALSE),"0%")</f>
        <v>1</v>
      </c>
      <c r="H27" s="68">
        <f t="shared" si="10"/>
        <v>0.33333333333333331</v>
      </c>
      <c r="I27" s="22">
        <f>IFERROR(HLOOKUP($A27,Data!$A$8:$DL$20,MATCH('End of Life Care'!I$4,Data!$A$8:$A$20,0),FALSE),"0%")</f>
        <v>0</v>
      </c>
      <c r="J27" s="68">
        <f t="shared" si="11"/>
        <v>0</v>
      </c>
      <c r="K27" s="22">
        <f>IFERROR(HLOOKUP($A27,Data!$A$8:$DL$20,MATCH('End of Life Care'!K$4,Data!$A$8:$A$20,0),FALSE),"0%")</f>
        <v>0</v>
      </c>
      <c r="L27" s="68">
        <f t="shared" si="12"/>
        <v>0</v>
      </c>
      <c r="M27" s="22">
        <f>IFERROR(HLOOKUP($A27,Data!$A$8:$DL$20,MATCH('End of Life Care'!M$4,Data!$A$8:$A$20,0),FALSE),"0%")</f>
        <v>1</v>
      </c>
      <c r="N27" s="68">
        <f t="shared" si="13"/>
        <v>0.33333333333333331</v>
      </c>
      <c r="O27" s="22">
        <f>IFERROR(HLOOKUP($A27,Data!$A$8:$DL$20,MATCH('End of Life Care'!O$4,Data!$A$8:$A$20,0),FALSE),"0%")</f>
        <v>1</v>
      </c>
      <c r="P27" s="68">
        <f t="shared" si="14"/>
        <v>0.33333333333333331</v>
      </c>
      <c r="Q27" s="1"/>
      <c r="R27" s="22">
        <f>IFERROR(HLOOKUP($A27,Data!$A$8:$DL$20,MATCH('End of Life Care'!R$4,Data!$A$8:$A$20,0),FALSE),"0")</f>
        <v>1</v>
      </c>
      <c r="S27" s="22">
        <f>IFERROR(HLOOKUP($A27,Data!$A$8:$DL$20,MATCH('End of Life Care'!S$4,Data!$A$8:$A$20,0),FALSE),"0")</f>
        <v>0</v>
      </c>
      <c r="T27" s="22">
        <f>IFERROR(HLOOKUP($A27,Data!$A$8:$DL$20,MATCH('End of Life Care'!T$4,Data!$A$8:$A$20,0),FALSE),"0%")</f>
        <v>0</v>
      </c>
      <c r="U27" s="68" t="str">
        <f t="shared" si="15"/>
        <v>0%</v>
      </c>
      <c r="V27" s="1"/>
      <c r="W27" s="1"/>
    </row>
    <row r="28" spans="1:23" x14ac:dyDescent="0.25">
      <c r="A28" t="s">
        <v>16</v>
      </c>
      <c r="B28" s="51" t="s">
        <v>206</v>
      </c>
      <c r="C28" t="s">
        <v>57</v>
      </c>
      <c r="D28" s="22">
        <f>IFERROR(HLOOKUP($A28,Data!$A$8:$DL$20,MATCH('End of Life Care'!D$4,Data!$A$8:$A$20,0),FALSE),"-")</f>
        <v>13645</v>
      </c>
      <c r="E28" s="22">
        <f>IFERROR(HLOOKUP($A28,Data!$A$8:$DL$20,MATCH('End of Life Care'!E$4,Data!$A$8:$A$20,0),FALSE),"-")</f>
        <v>8</v>
      </c>
      <c r="F28" s="73">
        <f t="shared" si="9"/>
        <v>5.8629534628068893E-4</v>
      </c>
      <c r="G28" s="22">
        <f>IFERROR(HLOOKUP($A28,Data!$A$8:$DL$20,MATCH('End of Life Care'!G$4,Data!$A$8:$A$20,0),FALSE),"0%")</f>
        <v>0</v>
      </c>
      <c r="H28" s="68">
        <f t="shared" si="10"/>
        <v>0</v>
      </c>
      <c r="I28" s="22">
        <f>IFERROR(HLOOKUP($A28,Data!$A$8:$DL$20,MATCH('End of Life Care'!I$4,Data!$A$8:$A$20,0),FALSE),"0%")</f>
        <v>0</v>
      </c>
      <c r="J28" s="68">
        <f t="shared" si="11"/>
        <v>0</v>
      </c>
      <c r="K28" s="22">
        <f>IFERROR(HLOOKUP($A28,Data!$A$8:$DL$20,MATCH('End of Life Care'!K$4,Data!$A$8:$A$20,0),FALSE),"0%")</f>
        <v>0</v>
      </c>
      <c r="L28" s="68">
        <f t="shared" si="12"/>
        <v>0</v>
      </c>
      <c r="M28" s="22">
        <f>IFERROR(HLOOKUP($A28,Data!$A$8:$DL$20,MATCH('End of Life Care'!M$4,Data!$A$8:$A$20,0),FALSE),"0%")</f>
        <v>0</v>
      </c>
      <c r="N28" s="68">
        <f t="shared" si="13"/>
        <v>0</v>
      </c>
      <c r="O28" s="22">
        <f>IFERROR(HLOOKUP($A28,Data!$A$8:$DL$20,MATCH('End of Life Care'!O$4,Data!$A$8:$A$20,0),FALSE),"0%")</f>
        <v>1</v>
      </c>
      <c r="P28" s="68">
        <f t="shared" si="14"/>
        <v>0.125</v>
      </c>
      <c r="Q28" s="1"/>
      <c r="R28" s="22">
        <f>IFERROR(HLOOKUP($A28,Data!$A$8:$DL$20,MATCH('End of Life Care'!R$4,Data!$A$8:$A$20,0),FALSE),"0")</f>
        <v>2</v>
      </c>
      <c r="S28" s="22">
        <f>IFERROR(HLOOKUP($A28,Data!$A$8:$DL$20,MATCH('End of Life Care'!S$4,Data!$A$8:$A$20,0),FALSE),"0")</f>
        <v>1</v>
      </c>
      <c r="T28" s="22">
        <f>IFERROR(HLOOKUP($A28,Data!$A$8:$DL$20,MATCH('End of Life Care'!T$4,Data!$A$8:$A$20,0),FALSE),"0%")</f>
        <v>0</v>
      </c>
      <c r="U28" s="68">
        <f t="shared" si="15"/>
        <v>0</v>
      </c>
      <c r="V28" s="1"/>
      <c r="W28" s="1"/>
    </row>
    <row r="29" spans="1:23" x14ac:dyDescent="0.25">
      <c r="A29" t="s">
        <v>25</v>
      </c>
      <c r="B29" s="51" t="s">
        <v>207</v>
      </c>
      <c r="C29" t="s">
        <v>66</v>
      </c>
      <c r="D29" s="22">
        <f>IFERROR(HLOOKUP($A29,Data!$A$8:$DL$20,MATCH('End of Life Care'!D$4,Data!$A$8:$A$20,0),FALSE),"-")</f>
        <v>7579</v>
      </c>
      <c r="E29" s="22">
        <f>IFERROR(HLOOKUP($A29,Data!$A$8:$DL$20,MATCH('End of Life Care'!E$4,Data!$A$8:$A$20,0),FALSE),"-")</f>
        <v>0</v>
      </c>
      <c r="F29" s="73">
        <f t="shared" si="9"/>
        <v>0</v>
      </c>
      <c r="G29" s="22">
        <f>IFERROR(HLOOKUP($A29,Data!$A$8:$DL$20,MATCH('End of Life Care'!G$4,Data!$A$8:$A$20,0),FALSE),"0%")</f>
        <v>0</v>
      </c>
      <c r="H29" s="68" t="str">
        <f t="shared" si="10"/>
        <v>0%</v>
      </c>
      <c r="I29" s="22">
        <f>IFERROR(HLOOKUP($A29,Data!$A$8:$DL$20,MATCH('End of Life Care'!I$4,Data!$A$8:$A$20,0),FALSE),"0%")</f>
        <v>0</v>
      </c>
      <c r="J29" s="68" t="str">
        <f t="shared" si="11"/>
        <v>0%</v>
      </c>
      <c r="K29" s="22">
        <f>IFERROR(HLOOKUP($A29,Data!$A$8:$DL$20,MATCH('End of Life Care'!K$4,Data!$A$8:$A$20,0),FALSE),"0%")</f>
        <v>0</v>
      </c>
      <c r="L29" s="68" t="str">
        <f t="shared" si="12"/>
        <v>0%</v>
      </c>
      <c r="M29" s="22">
        <f>IFERROR(HLOOKUP($A29,Data!$A$8:$DL$20,MATCH('End of Life Care'!M$4,Data!$A$8:$A$20,0),FALSE),"0%")</f>
        <v>0</v>
      </c>
      <c r="N29" s="68" t="str">
        <f t="shared" si="13"/>
        <v>0%</v>
      </c>
      <c r="O29" s="22">
        <f>IFERROR(HLOOKUP($A29,Data!$A$8:$DL$20,MATCH('End of Life Care'!O$4,Data!$A$8:$A$20,0),FALSE),"0%")</f>
        <v>0</v>
      </c>
      <c r="P29" s="68" t="str">
        <f t="shared" si="14"/>
        <v>0%</v>
      </c>
      <c r="Q29" s="1"/>
      <c r="R29" s="22">
        <f>IFERROR(HLOOKUP($A29,Data!$A$8:$DL$20,MATCH('End of Life Care'!R$4,Data!$A$8:$A$20,0),FALSE),"0")</f>
        <v>0</v>
      </c>
      <c r="S29" s="22">
        <f>IFERROR(HLOOKUP($A29,Data!$A$8:$DL$20,MATCH('End of Life Care'!S$4,Data!$A$8:$A$20,0),FALSE),"0")</f>
        <v>0</v>
      </c>
      <c r="T29" s="22">
        <f>IFERROR(HLOOKUP($A29,Data!$A$8:$DL$20,MATCH('End of Life Care'!T$4,Data!$A$8:$A$20,0),FALSE),"0%")</f>
        <v>0</v>
      </c>
      <c r="U29" s="68" t="str">
        <f t="shared" si="15"/>
        <v>0%</v>
      </c>
      <c r="V29" s="1"/>
      <c r="W29" s="1"/>
    </row>
    <row r="30" spans="1:23" x14ac:dyDescent="0.25">
      <c r="A30" t="s">
        <v>29</v>
      </c>
      <c r="B30" s="51" t="s">
        <v>207</v>
      </c>
      <c r="C30" t="s">
        <v>70</v>
      </c>
      <c r="D30" s="22">
        <f>IFERROR(HLOOKUP($A30,Data!$A$8:$DL$20,MATCH('End of Life Care'!D$4,Data!$A$8:$A$20,0),FALSE),"-")</f>
        <v>7655</v>
      </c>
      <c r="E30" s="22">
        <f>IFERROR(HLOOKUP($A30,Data!$A$8:$DL$20,MATCH('End of Life Care'!E$4,Data!$A$8:$A$20,0),FALSE),"-")</f>
        <v>10</v>
      </c>
      <c r="F30" s="73">
        <f t="shared" si="9"/>
        <v>1.3063357282821686E-3</v>
      </c>
      <c r="G30" s="22">
        <f>IFERROR(HLOOKUP($A30,Data!$A$8:$DL$20,MATCH('End of Life Care'!G$4,Data!$A$8:$A$20,0),FALSE),"0%")</f>
        <v>6</v>
      </c>
      <c r="H30" s="68">
        <f t="shared" si="10"/>
        <v>0.6</v>
      </c>
      <c r="I30" s="22">
        <f>IFERROR(HLOOKUP($A30,Data!$A$8:$DL$20,MATCH('End of Life Care'!I$4,Data!$A$8:$A$20,0),FALSE),"0%")</f>
        <v>1</v>
      </c>
      <c r="J30" s="68">
        <f t="shared" si="11"/>
        <v>0.1</v>
      </c>
      <c r="K30" s="22">
        <f>IFERROR(HLOOKUP($A30,Data!$A$8:$DL$20,MATCH('End of Life Care'!K$4,Data!$A$8:$A$20,0),FALSE),"0%")</f>
        <v>0</v>
      </c>
      <c r="L30" s="68">
        <f t="shared" si="12"/>
        <v>0</v>
      </c>
      <c r="M30" s="22">
        <f>IFERROR(HLOOKUP($A30,Data!$A$8:$DL$20,MATCH('End of Life Care'!M$4,Data!$A$8:$A$20,0),FALSE),"0%")</f>
        <v>0</v>
      </c>
      <c r="N30" s="68">
        <f t="shared" si="13"/>
        <v>0</v>
      </c>
      <c r="O30" s="22">
        <f>IFERROR(HLOOKUP($A30,Data!$A$8:$DL$20,MATCH('End of Life Care'!O$4,Data!$A$8:$A$20,0),FALSE),"0%")</f>
        <v>9</v>
      </c>
      <c r="P30" s="68">
        <f t="shared" si="14"/>
        <v>0.9</v>
      </c>
      <c r="Q30" s="1"/>
      <c r="R30" s="22">
        <f>IFERROR(HLOOKUP($A30,Data!$A$8:$DL$20,MATCH('End of Life Care'!R$4,Data!$A$8:$A$20,0),FALSE),"0")</f>
        <v>2</v>
      </c>
      <c r="S30" s="22">
        <f>IFERROR(HLOOKUP($A30,Data!$A$8:$DL$20,MATCH('End of Life Care'!S$4,Data!$A$8:$A$20,0),FALSE),"0")</f>
        <v>0</v>
      </c>
      <c r="T30" s="22">
        <f>IFERROR(HLOOKUP($A30,Data!$A$8:$DL$20,MATCH('End of Life Care'!T$4,Data!$A$8:$A$20,0),FALSE),"0%")</f>
        <v>0</v>
      </c>
      <c r="U30" s="68" t="str">
        <f t="shared" si="15"/>
        <v>0%</v>
      </c>
      <c r="V30" s="1"/>
      <c r="W30" s="1"/>
    </row>
    <row r="31" spans="1:23" x14ac:dyDescent="0.25">
      <c r="A31" t="s">
        <v>30</v>
      </c>
      <c r="B31" s="51" t="s">
        <v>207</v>
      </c>
      <c r="C31" t="s">
        <v>71</v>
      </c>
      <c r="D31" s="22">
        <f>IFERROR(HLOOKUP($A31,Data!$A$8:$DL$20,MATCH('End of Life Care'!D$4,Data!$A$8:$A$20,0),FALSE),"-")</f>
        <v>4920</v>
      </c>
      <c r="E31" s="22">
        <f>IFERROR(HLOOKUP($A31,Data!$A$8:$DL$20,MATCH('End of Life Care'!E$4,Data!$A$8:$A$20,0),FALSE),"-")</f>
        <v>1</v>
      </c>
      <c r="F31" s="73">
        <f t="shared" si="9"/>
        <v>2.032520325203252E-4</v>
      </c>
      <c r="G31" s="22">
        <f>IFERROR(HLOOKUP($A31,Data!$A$8:$DL$20,MATCH('End of Life Care'!G$4,Data!$A$8:$A$20,0),FALSE),"0%")</f>
        <v>0</v>
      </c>
      <c r="H31" s="68">
        <f t="shared" si="10"/>
        <v>0</v>
      </c>
      <c r="I31" s="22">
        <f>IFERROR(HLOOKUP($A31,Data!$A$8:$DL$20,MATCH('End of Life Care'!I$4,Data!$A$8:$A$20,0),FALSE),"0%")</f>
        <v>1</v>
      </c>
      <c r="J31" s="68">
        <f t="shared" si="11"/>
        <v>1</v>
      </c>
      <c r="K31" s="22">
        <f>IFERROR(HLOOKUP($A31,Data!$A$8:$DL$20,MATCH('End of Life Care'!K$4,Data!$A$8:$A$20,0),FALSE),"0%")</f>
        <v>0</v>
      </c>
      <c r="L31" s="68">
        <f t="shared" si="12"/>
        <v>0</v>
      </c>
      <c r="M31" s="22">
        <f>IFERROR(HLOOKUP($A31,Data!$A$8:$DL$20,MATCH('End of Life Care'!M$4,Data!$A$8:$A$20,0),FALSE),"0%")</f>
        <v>0</v>
      </c>
      <c r="N31" s="68">
        <f t="shared" si="13"/>
        <v>0</v>
      </c>
      <c r="O31" s="22">
        <f>IFERROR(HLOOKUP($A31,Data!$A$8:$DL$20,MATCH('End of Life Care'!O$4,Data!$A$8:$A$20,0),FALSE),"0%")</f>
        <v>0</v>
      </c>
      <c r="P31" s="68">
        <f t="shared" si="14"/>
        <v>0</v>
      </c>
      <c r="Q31" s="1"/>
      <c r="R31" s="22">
        <f>IFERROR(HLOOKUP($A31,Data!$A$8:$DL$20,MATCH('End of Life Care'!R$4,Data!$A$8:$A$20,0),FALSE),"0")</f>
        <v>2</v>
      </c>
      <c r="S31" s="22">
        <f>IFERROR(HLOOKUP($A31,Data!$A$8:$DL$20,MATCH('End of Life Care'!S$4,Data!$A$8:$A$20,0),FALSE),"0")</f>
        <v>2</v>
      </c>
      <c r="T31" s="22">
        <f>IFERROR(HLOOKUP($A31,Data!$A$8:$DL$20,MATCH('End of Life Care'!T$4,Data!$A$8:$A$20,0),FALSE),"0%")</f>
        <v>0</v>
      </c>
      <c r="U31" s="68">
        <f t="shared" si="15"/>
        <v>0</v>
      </c>
      <c r="V31" s="1"/>
      <c r="W31" s="1"/>
    </row>
    <row r="32" spans="1:23" x14ac:dyDescent="0.25">
      <c r="A32" t="s">
        <v>32</v>
      </c>
      <c r="B32" s="51" t="s">
        <v>207</v>
      </c>
      <c r="C32" t="s">
        <v>73</v>
      </c>
      <c r="D32" s="22">
        <f>IFERROR(HLOOKUP($A32,Data!$A$8:$DL$20,MATCH('End of Life Care'!D$4,Data!$A$8:$A$20,0),FALSE),"-")</f>
        <v>8284</v>
      </c>
      <c r="E32" s="22">
        <f>IFERROR(HLOOKUP($A32,Data!$A$8:$DL$20,MATCH('End of Life Care'!E$4,Data!$A$8:$A$20,0),FALSE),"-")</f>
        <v>0</v>
      </c>
      <c r="F32" s="73">
        <f t="shared" si="9"/>
        <v>0</v>
      </c>
      <c r="G32" s="22">
        <f>IFERROR(HLOOKUP($A32,Data!$A$8:$DL$20,MATCH('End of Life Care'!G$4,Data!$A$8:$A$20,0),FALSE),"0%")</f>
        <v>0</v>
      </c>
      <c r="H32" s="68" t="str">
        <f t="shared" si="10"/>
        <v>0%</v>
      </c>
      <c r="I32" s="22">
        <f>IFERROR(HLOOKUP($A32,Data!$A$8:$DL$20,MATCH('End of Life Care'!I$4,Data!$A$8:$A$20,0),FALSE),"0%")</f>
        <v>0</v>
      </c>
      <c r="J32" s="68" t="str">
        <f t="shared" si="11"/>
        <v>0%</v>
      </c>
      <c r="K32" s="22">
        <f>IFERROR(HLOOKUP($A32,Data!$A$8:$DL$20,MATCH('End of Life Care'!K$4,Data!$A$8:$A$20,0),FALSE),"0%")</f>
        <v>0</v>
      </c>
      <c r="L32" s="68" t="str">
        <f t="shared" si="12"/>
        <v>0%</v>
      </c>
      <c r="M32" s="22">
        <f>IFERROR(HLOOKUP($A32,Data!$A$8:$DL$20,MATCH('End of Life Care'!M$4,Data!$A$8:$A$20,0),FALSE),"0%")</f>
        <v>0</v>
      </c>
      <c r="N32" s="68" t="str">
        <f t="shared" si="13"/>
        <v>0%</v>
      </c>
      <c r="O32" s="22">
        <f>IFERROR(HLOOKUP($A32,Data!$A$8:$DL$20,MATCH('End of Life Care'!O$4,Data!$A$8:$A$20,0),FALSE),"0%")</f>
        <v>0</v>
      </c>
      <c r="P32" s="68" t="str">
        <f t="shared" si="14"/>
        <v>0%</v>
      </c>
      <c r="Q32" s="1"/>
      <c r="R32" s="22">
        <f>IFERROR(HLOOKUP($A32,Data!$A$8:$DL$20,MATCH('End of Life Care'!R$4,Data!$A$8:$A$20,0),FALSE),"0")</f>
        <v>0</v>
      </c>
      <c r="S32" s="22">
        <f>IFERROR(HLOOKUP($A32,Data!$A$8:$DL$20,MATCH('End of Life Care'!S$4,Data!$A$8:$A$20,0),FALSE),"0")</f>
        <v>0</v>
      </c>
      <c r="T32" s="22">
        <f>IFERROR(HLOOKUP($A32,Data!$A$8:$DL$20,MATCH('End of Life Care'!T$4,Data!$A$8:$A$20,0),FALSE),"0%")</f>
        <v>0</v>
      </c>
      <c r="U32" s="68" t="str">
        <f t="shared" si="15"/>
        <v>0%</v>
      </c>
      <c r="V32" s="1"/>
      <c r="W32" s="1"/>
    </row>
    <row r="33" spans="1:23" x14ac:dyDescent="0.25">
      <c r="A33" t="s">
        <v>27</v>
      </c>
      <c r="B33" s="51" t="s">
        <v>207</v>
      </c>
      <c r="C33" t="s">
        <v>68</v>
      </c>
      <c r="D33" s="22">
        <f>IFERROR(HLOOKUP($A33,Data!$A$8:$DL$20,MATCH('End of Life Care'!D$4,Data!$A$8:$A$20,0),FALSE),"-")</f>
        <v>6160</v>
      </c>
      <c r="E33" s="22">
        <f>IFERROR(HLOOKUP($A33,Data!$A$8:$DL$20,MATCH('End of Life Care'!E$4,Data!$A$8:$A$20,0),FALSE),"-")</f>
        <v>9</v>
      </c>
      <c r="F33" s="73">
        <f t="shared" si="9"/>
        <v>1.4610389610389611E-3</v>
      </c>
      <c r="G33" s="22">
        <f>IFERROR(HLOOKUP($A33,Data!$A$8:$DL$20,MATCH('End of Life Care'!G$4,Data!$A$8:$A$20,0),FALSE),"0%")</f>
        <v>0</v>
      </c>
      <c r="H33" s="68">
        <f t="shared" si="10"/>
        <v>0</v>
      </c>
      <c r="I33" s="22">
        <f>IFERROR(HLOOKUP($A33,Data!$A$8:$DL$20,MATCH('End of Life Care'!I$4,Data!$A$8:$A$20,0),FALSE),"0%")</f>
        <v>0</v>
      </c>
      <c r="J33" s="68">
        <f t="shared" si="11"/>
        <v>0</v>
      </c>
      <c r="K33" s="22">
        <f>IFERROR(HLOOKUP($A33,Data!$A$8:$DL$20,MATCH('End of Life Care'!K$4,Data!$A$8:$A$20,0),FALSE),"0%")</f>
        <v>0</v>
      </c>
      <c r="L33" s="68">
        <f t="shared" si="12"/>
        <v>0</v>
      </c>
      <c r="M33" s="22">
        <f>IFERROR(HLOOKUP($A33,Data!$A$8:$DL$20,MATCH('End of Life Care'!M$4,Data!$A$8:$A$20,0),FALSE),"0%")</f>
        <v>2</v>
      </c>
      <c r="N33" s="68">
        <f t="shared" si="13"/>
        <v>0.22222222222222221</v>
      </c>
      <c r="O33" s="22">
        <f>IFERROR(HLOOKUP($A33,Data!$A$8:$DL$20,MATCH('End of Life Care'!O$4,Data!$A$8:$A$20,0),FALSE),"0%")</f>
        <v>5</v>
      </c>
      <c r="P33" s="68">
        <f t="shared" si="14"/>
        <v>0.55555555555555558</v>
      </c>
      <c r="Q33" s="1"/>
      <c r="R33" s="22">
        <f>IFERROR(HLOOKUP($A33,Data!$A$8:$DL$20,MATCH('End of Life Care'!R$4,Data!$A$8:$A$20,0),FALSE),"0")</f>
        <v>2</v>
      </c>
      <c r="S33" s="22">
        <f>IFERROR(HLOOKUP($A33,Data!$A$8:$DL$20,MATCH('End of Life Care'!S$4,Data!$A$8:$A$20,0),FALSE),"0")</f>
        <v>1</v>
      </c>
      <c r="T33" s="22">
        <f>IFERROR(HLOOKUP($A33,Data!$A$8:$DL$20,MATCH('End of Life Care'!T$4,Data!$A$8:$A$20,0),FALSE),"0%")</f>
        <v>0</v>
      </c>
      <c r="U33" s="68">
        <f t="shared" si="15"/>
        <v>0</v>
      </c>
      <c r="V33" s="1"/>
      <c r="W33" s="1"/>
    </row>
    <row r="34" spans="1:23" x14ac:dyDescent="0.25">
      <c r="A34" t="s">
        <v>31</v>
      </c>
      <c r="B34" s="51" t="s">
        <v>207</v>
      </c>
      <c r="C34" t="s">
        <v>72</v>
      </c>
      <c r="D34" s="22">
        <f>IFERROR(HLOOKUP($A34,Data!$A$8:$DL$20,MATCH('End of Life Care'!D$4,Data!$A$8:$A$20,0),FALSE),"-")</f>
        <v>5102</v>
      </c>
      <c r="E34" s="22">
        <f>IFERROR(HLOOKUP($A34,Data!$A$8:$DL$20,MATCH('End of Life Care'!E$4,Data!$A$8:$A$20,0),FALSE),"-")</f>
        <v>1</v>
      </c>
      <c r="F34" s="73">
        <f t="shared" si="9"/>
        <v>1.960015680125441E-4</v>
      </c>
      <c r="G34" s="22">
        <f>IFERROR(HLOOKUP($A34,Data!$A$8:$DL$20,MATCH('End of Life Care'!G$4,Data!$A$8:$A$20,0),FALSE),"0%")</f>
        <v>1</v>
      </c>
      <c r="H34" s="68">
        <f t="shared" si="10"/>
        <v>1</v>
      </c>
      <c r="I34" s="22">
        <f>IFERROR(HLOOKUP($A34,Data!$A$8:$DL$20,MATCH('End of Life Care'!I$4,Data!$A$8:$A$20,0),FALSE),"0%")</f>
        <v>0</v>
      </c>
      <c r="J34" s="68">
        <f t="shared" si="11"/>
        <v>0</v>
      </c>
      <c r="K34" s="22">
        <f>IFERROR(HLOOKUP($A34,Data!$A$8:$DL$20,MATCH('End of Life Care'!K$4,Data!$A$8:$A$20,0),FALSE),"0%")</f>
        <v>0</v>
      </c>
      <c r="L34" s="68">
        <f t="shared" si="12"/>
        <v>0</v>
      </c>
      <c r="M34" s="22">
        <f>IFERROR(HLOOKUP($A34,Data!$A$8:$DL$20,MATCH('End of Life Care'!M$4,Data!$A$8:$A$20,0),FALSE),"0%")</f>
        <v>0</v>
      </c>
      <c r="N34" s="68">
        <f t="shared" si="13"/>
        <v>0</v>
      </c>
      <c r="O34" s="22">
        <f>IFERROR(HLOOKUP($A34,Data!$A$8:$DL$20,MATCH('End of Life Care'!O$4,Data!$A$8:$A$20,0),FALSE),"0%")</f>
        <v>1</v>
      </c>
      <c r="P34" s="68">
        <f t="shared" si="14"/>
        <v>1</v>
      </c>
      <c r="Q34" s="1"/>
      <c r="R34" s="22">
        <f>IFERROR(HLOOKUP($A34,Data!$A$8:$DL$20,MATCH('End of Life Care'!R$4,Data!$A$8:$A$20,0),FALSE),"0")</f>
        <v>0</v>
      </c>
      <c r="S34" s="22">
        <f>IFERROR(HLOOKUP($A34,Data!$A$8:$DL$20,MATCH('End of Life Care'!S$4,Data!$A$8:$A$20,0),FALSE),"0")</f>
        <v>0</v>
      </c>
      <c r="T34" s="22">
        <f>IFERROR(HLOOKUP($A34,Data!$A$8:$DL$20,MATCH('End of Life Care'!T$4,Data!$A$8:$A$20,0),FALSE),"0%")</f>
        <v>0</v>
      </c>
      <c r="U34" s="68" t="str">
        <f t="shared" si="15"/>
        <v>0%</v>
      </c>
      <c r="V34" s="1"/>
      <c r="W34" s="1"/>
    </row>
    <row r="35" spans="1:23" x14ac:dyDescent="0.25">
      <c r="A35" t="s">
        <v>26</v>
      </c>
      <c r="B35" s="51" t="s">
        <v>207</v>
      </c>
      <c r="C35" t="s">
        <v>67</v>
      </c>
      <c r="D35" s="22">
        <f>IFERROR(HLOOKUP($A35,Data!$A$8:$DL$20,MATCH('End of Life Care'!D$4,Data!$A$8:$A$20,0),FALSE),"-")</f>
        <v>10693</v>
      </c>
      <c r="E35" s="22">
        <f>IFERROR(HLOOKUP($A35,Data!$A$8:$DL$20,MATCH('End of Life Care'!E$4,Data!$A$8:$A$20,0),FALSE),"-")</f>
        <v>14</v>
      </c>
      <c r="F35" s="73">
        <f t="shared" si="9"/>
        <v>1.3092677452539044E-3</v>
      </c>
      <c r="G35" s="22">
        <f>IFERROR(HLOOKUP($A35,Data!$A$8:$DL$20,MATCH('End of Life Care'!G$4,Data!$A$8:$A$20,0),FALSE),"0%")</f>
        <v>9</v>
      </c>
      <c r="H35" s="68">
        <f t="shared" si="10"/>
        <v>0.6428571428571429</v>
      </c>
      <c r="I35" s="22">
        <f>IFERROR(HLOOKUP($A35,Data!$A$8:$DL$20,MATCH('End of Life Care'!I$4,Data!$A$8:$A$20,0),FALSE),"0%")</f>
        <v>0</v>
      </c>
      <c r="J35" s="68">
        <f t="shared" si="11"/>
        <v>0</v>
      </c>
      <c r="K35" s="22">
        <f>IFERROR(HLOOKUP($A35,Data!$A$8:$DL$20,MATCH('End of Life Care'!K$4,Data!$A$8:$A$20,0),FALSE),"0%")</f>
        <v>0</v>
      </c>
      <c r="L35" s="68">
        <f t="shared" si="12"/>
        <v>0</v>
      </c>
      <c r="M35" s="22">
        <f>IFERROR(HLOOKUP($A35,Data!$A$8:$DL$20,MATCH('End of Life Care'!M$4,Data!$A$8:$A$20,0),FALSE),"0%")</f>
        <v>0</v>
      </c>
      <c r="N35" s="68">
        <f t="shared" si="13"/>
        <v>0</v>
      </c>
      <c r="O35" s="22">
        <f>IFERROR(HLOOKUP($A35,Data!$A$8:$DL$20,MATCH('End of Life Care'!O$4,Data!$A$8:$A$20,0),FALSE),"0%")</f>
        <v>5</v>
      </c>
      <c r="P35" s="68">
        <f t="shared" si="14"/>
        <v>0.35714285714285715</v>
      </c>
      <c r="Q35" s="1"/>
      <c r="R35" s="22">
        <f>IFERROR(HLOOKUP($A35,Data!$A$8:$DL$20,MATCH('End of Life Care'!R$4,Data!$A$8:$A$20,0),FALSE),"0")</f>
        <v>6</v>
      </c>
      <c r="S35" s="22">
        <f>IFERROR(HLOOKUP($A35,Data!$A$8:$DL$20,MATCH('End of Life Care'!S$4,Data!$A$8:$A$20,0),FALSE),"0")</f>
        <v>1</v>
      </c>
      <c r="T35" s="22">
        <f>IFERROR(HLOOKUP($A35,Data!$A$8:$DL$20,MATCH('End of Life Care'!T$4,Data!$A$8:$A$20,0),FALSE),"0%")</f>
        <v>0</v>
      </c>
      <c r="U35" s="68">
        <f t="shared" si="15"/>
        <v>0</v>
      </c>
      <c r="V35" s="1"/>
      <c r="W35" s="1"/>
    </row>
    <row r="36" spans="1:23" x14ac:dyDescent="0.25">
      <c r="A36" t="s">
        <v>33</v>
      </c>
      <c r="B36" s="51" t="s">
        <v>207</v>
      </c>
      <c r="C36" t="s">
        <v>74</v>
      </c>
      <c r="D36" s="22">
        <f>IFERROR(HLOOKUP($A36,Data!$A$8:$DL$20,MATCH('End of Life Care'!D$4,Data!$A$8:$A$20,0),FALSE),"-")</f>
        <v>9953</v>
      </c>
      <c r="E36" s="22">
        <f>IFERROR(HLOOKUP($A36,Data!$A$8:$DL$20,MATCH('End of Life Care'!E$4,Data!$A$8:$A$20,0),FALSE),"-")</f>
        <v>14</v>
      </c>
      <c r="F36" s="73">
        <f t="shared" si="9"/>
        <v>1.4066110720385814E-3</v>
      </c>
      <c r="G36" s="22">
        <f>IFERROR(HLOOKUP($A36,Data!$A$8:$DL$20,MATCH('End of Life Care'!G$4,Data!$A$8:$A$20,0),FALSE),"0%")</f>
        <v>0</v>
      </c>
      <c r="H36" s="68">
        <f t="shared" si="10"/>
        <v>0</v>
      </c>
      <c r="I36" s="22">
        <f>IFERROR(HLOOKUP($A36,Data!$A$8:$DL$20,MATCH('End of Life Care'!I$4,Data!$A$8:$A$20,0),FALSE),"0%")</f>
        <v>0</v>
      </c>
      <c r="J36" s="68">
        <f t="shared" si="11"/>
        <v>0</v>
      </c>
      <c r="K36" s="22">
        <f>IFERROR(HLOOKUP($A36,Data!$A$8:$DL$20,MATCH('End of Life Care'!K$4,Data!$A$8:$A$20,0),FALSE),"0%")</f>
        <v>0</v>
      </c>
      <c r="L36" s="68">
        <f t="shared" si="12"/>
        <v>0</v>
      </c>
      <c r="M36" s="22">
        <f>IFERROR(HLOOKUP($A36,Data!$A$8:$DL$20,MATCH('End of Life Care'!M$4,Data!$A$8:$A$20,0),FALSE),"0%")</f>
        <v>5</v>
      </c>
      <c r="N36" s="68">
        <f t="shared" si="13"/>
        <v>0.35714285714285715</v>
      </c>
      <c r="O36" s="22">
        <f>IFERROR(HLOOKUP($A36,Data!$A$8:$DL$20,MATCH('End of Life Care'!O$4,Data!$A$8:$A$20,0),FALSE),"0%")</f>
        <v>14</v>
      </c>
      <c r="P36" s="68">
        <f t="shared" si="14"/>
        <v>1</v>
      </c>
      <c r="Q36" s="1"/>
      <c r="R36" s="22" t="str">
        <f>IFERROR(HLOOKUP($A36,Data!$A$8:$DL$20,MATCH('End of Life Care'!R$4,Data!$A$8:$A$20,0),FALSE),"0")</f>
        <v>0</v>
      </c>
      <c r="S36" s="22" t="str">
        <f>IFERROR(HLOOKUP($A36,Data!$A$8:$DL$20,MATCH('End of Life Care'!S$4,Data!$A$8:$A$20,0),FALSE),"0")</f>
        <v>0</v>
      </c>
      <c r="T36" s="22" t="str">
        <f>IFERROR(HLOOKUP($A36,Data!$A$8:$DL$20,MATCH('End of Life Care'!T$4,Data!$A$8:$A$20,0),FALSE),"0%")</f>
        <v>0</v>
      </c>
      <c r="U36" s="68" t="str">
        <f t="shared" si="15"/>
        <v>0%</v>
      </c>
      <c r="V36" s="1"/>
      <c r="W36" s="1"/>
    </row>
    <row r="37" spans="1:23" x14ac:dyDescent="0.25">
      <c r="A37" t="s">
        <v>35</v>
      </c>
      <c r="B37" s="51" t="s">
        <v>208</v>
      </c>
      <c r="C37" t="s">
        <v>76</v>
      </c>
      <c r="D37" s="22">
        <f>IFERROR(HLOOKUP($A37,Data!$A$8:$DL$20,MATCH('End of Life Care'!D$4,Data!$A$8:$A$20,0),FALSE),"-")</f>
        <v>7156</v>
      </c>
      <c r="E37" s="22">
        <f>IFERROR(HLOOKUP($A37,Data!$A$8:$DL$20,MATCH('End of Life Care'!E$4,Data!$A$8:$A$20,0),FALSE),"-")</f>
        <v>1</v>
      </c>
      <c r="F37" s="73">
        <f t="shared" si="9"/>
        <v>1.3974287311347122E-4</v>
      </c>
      <c r="G37" s="22">
        <f>IFERROR(HLOOKUP($A37,Data!$A$8:$DL$20,MATCH('End of Life Care'!G$4,Data!$A$8:$A$20,0),FALSE),"0%")</f>
        <v>0</v>
      </c>
      <c r="H37" s="68">
        <f t="shared" si="10"/>
        <v>0</v>
      </c>
      <c r="I37" s="22">
        <f>IFERROR(HLOOKUP($A37,Data!$A$8:$DL$20,MATCH('End of Life Care'!I$4,Data!$A$8:$A$20,0),FALSE),"0%")</f>
        <v>0</v>
      </c>
      <c r="J37" s="68">
        <f t="shared" si="11"/>
        <v>0</v>
      </c>
      <c r="K37" s="22">
        <f>IFERROR(HLOOKUP($A37,Data!$A$8:$DL$20,MATCH('End of Life Care'!K$4,Data!$A$8:$A$20,0),FALSE),"0%")</f>
        <v>0</v>
      </c>
      <c r="L37" s="68">
        <f t="shared" si="12"/>
        <v>0</v>
      </c>
      <c r="M37" s="22">
        <f>IFERROR(HLOOKUP($A37,Data!$A$8:$DL$20,MATCH('End of Life Care'!M$4,Data!$A$8:$A$20,0),FALSE),"0%")</f>
        <v>0</v>
      </c>
      <c r="N37" s="68">
        <f t="shared" si="13"/>
        <v>0</v>
      </c>
      <c r="O37" s="22">
        <f>IFERROR(HLOOKUP($A37,Data!$A$8:$DL$20,MATCH('End of Life Care'!O$4,Data!$A$8:$A$20,0),FALSE),"0%")</f>
        <v>0</v>
      </c>
      <c r="P37" s="68">
        <f t="shared" si="14"/>
        <v>0</v>
      </c>
      <c r="Q37" s="1"/>
      <c r="R37" s="22" t="str">
        <f>IFERROR(HLOOKUP($A37,Data!$A$8:$DL$20,MATCH('End of Life Care'!R$4,Data!$A$8:$A$20,0),FALSE),"0")</f>
        <v>0</v>
      </c>
      <c r="S37" s="22" t="str">
        <f>IFERROR(HLOOKUP($A37,Data!$A$8:$DL$20,MATCH('End of Life Care'!S$4,Data!$A$8:$A$20,0),FALSE),"0")</f>
        <v>0</v>
      </c>
      <c r="T37" s="22" t="str">
        <f>IFERROR(HLOOKUP($A37,Data!$A$8:$DL$20,MATCH('End of Life Care'!T$4,Data!$A$8:$A$20,0),FALSE),"0%")</f>
        <v>0</v>
      </c>
      <c r="U37" s="68" t="str">
        <f t="shared" si="15"/>
        <v>0%</v>
      </c>
      <c r="V37" s="1"/>
      <c r="W37" s="1"/>
    </row>
    <row r="38" spans="1:23" x14ac:dyDescent="0.25">
      <c r="A38" t="s">
        <v>37</v>
      </c>
      <c r="B38" s="51" t="s">
        <v>208</v>
      </c>
      <c r="C38" t="s">
        <v>78</v>
      </c>
      <c r="D38" s="22">
        <f>IFERROR(HLOOKUP($A38,Data!$A$8:$DL$20,MATCH('End of Life Care'!D$4,Data!$A$8:$A$20,0),FALSE),"-")</f>
        <v>9914</v>
      </c>
      <c r="E38" s="22">
        <f>IFERROR(HLOOKUP($A38,Data!$A$8:$DL$20,MATCH('End of Life Care'!E$4,Data!$A$8:$A$20,0),FALSE),"-")</f>
        <v>13</v>
      </c>
      <c r="F38" s="73">
        <f t="shared" si="9"/>
        <v>1.3112769820455921E-3</v>
      </c>
      <c r="G38" s="22">
        <f>IFERROR(HLOOKUP($A38,Data!$A$8:$DL$20,MATCH('End of Life Care'!G$4,Data!$A$8:$A$20,0),FALSE),"0%")</f>
        <v>4</v>
      </c>
      <c r="H38" s="68">
        <f t="shared" si="10"/>
        <v>0.30769230769230771</v>
      </c>
      <c r="I38" s="22">
        <f>IFERROR(HLOOKUP($A38,Data!$A$8:$DL$20,MATCH('End of Life Care'!I$4,Data!$A$8:$A$20,0),FALSE),"0%")</f>
        <v>0</v>
      </c>
      <c r="J38" s="68">
        <f t="shared" si="11"/>
        <v>0</v>
      </c>
      <c r="K38" s="22">
        <f>IFERROR(HLOOKUP($A38,Data!$A$8:$DL$20,MATCH('End of Life Care'!K$4,Data!$A$8:$A$20,0),FALSE),"0%")</f>
        <v>1</v>
      </c>
      <c r="L38" s="68">
        <f t="shared" si="12"/>
        <v>7.6923076923076927E-2</v>
      </c>
      <c r="M38" s="22">
        <f>IFERROR(HLOOKUP($A38,Data!$A$8:$DL$20,MATCH('End of Life Care'!M$4,Data!$A$8:$A$20,0),FALSE),"0%")</f>
        <v>4</v>
      </c>
      <c r="N38" s="68">
        <f t="shared" si="13"/>
        <v>0.30769230769230771</v>
      </c>
      <c r="O38" s="22">
        <f>IFERROR(HLOOKUP($A38,Data!$A$8:$DL$20,MATCH('End of Life Care'!O$4,Data!$A$8:$A$20,0),FALSE),"0%")</f>
        <v>11</v>
      </c>
      <c r="P38" s="68">
        <f t="shared" si="14"/>
        <v>0.84615384615384615</v>
      </c>
      <c r="Q38" s="1"/>
      <c r="R38" s="22">
        <f>IFERROR(HLOOKUP($A38,Data!$A$8:$DL$20,MATCH('End of Life Care'!R$4,Data!$A$8:$A$20,0),FALSE),"0")</f>
        <v>10</v>
      </c>
      <c r="S38" s="22">
        <f>IFERROR(HLOOKUP($A38,Data!$A$8:$DL$20,MATCH('End of Life Care'!S$4,Data!$A$8:$A$20,0),FALSE),"0")</f>
        <v>7</v>
      </c>
      <c r="T38" s="22">
        <f>IFERROR(HLOOKUP($A38,Data!$A$8:$DL$20,MATCH('End of Life Care'!T$4,Data!$A$8:$A$20,0),FALSE),"0%")</f>
        <v>0</v>
      </c>
      <c r="U38" s="68">
        <f t="shared" si="15"/>
        <v>0</v>
      </c>
      <c r="V38" s="1"/>
      <c r="W38" s="1"/>
    </row>
    <row r="39" spans="1:23" x14ac:dyDescent="0.25">
      <c r="A39" t="s">
        <v>38</v>
      </c>
      <c r="B39" s="51" t="s">
        <v>208</v>
      </c>
      <c r="C39" t="s">
        <v>79</v>
      </c>
      <c r="D39" s="22">
        <f>IFERROR(HLOOKUP($A39,Data!$A$8:$DL$20,MATCH('End of Life Care'!D$4,Data!$A$8:$A$20,0),FALSE),"-")</f>
        <v>9341</v>
      </c>
      <c r="E39" s="22">
        <f>IFERROR(HLOOKUP($A39,Data!$A$8:$DL$20,MATCH('End of Life Care'!E$4,Data!$A$8:$A$20,0),FALSE),"-")</f>
        <v>16</v>
      </c>
      <c r="F39" s="73">
        <f t="shared" si="9"/>
        <v>1.7128787067765764E-3</v>
      </c>
      <c r="G39" s="22">
        <f>IFERROR(HLOOKUP($A39,Data!$A$8:$DL$20,MATCH('End of Life Care'!G$4,Data!$A$8:$A$20,0),FALSE),"0%")</f>
        <v>14</v>
      </c>
      <c r="H39" s="68">
        <f t="shared" si="10"/>
        <v>0.875</v>
      </c>
      <c r="I39" s="22">
        <f>IFERROR(HLOOKUP($A39,Data!$A$8:$DL$20,MATCH('End of Life Care'!I$4,Data!$A$8:$A$20,0),FALSE),"0%")</f>
        <v>0</v>
      </c>
      <c r="J39" s="68">
        <f t="shared" si="11"/>
        <v>0</v>
      </c>
      <c r="K39" s="22">
        <f>IFERROR(HLOOKUP($A39,Data!$A$8:$DL$20,MATCH('End of Life Care'!K$4,Data!$A$8:$A$20,0),FALSE),"0%")</f>
        <v>0</v>
      </c>
      <c r="L39" s="68">
        <f t="shared" si="12"/>
        <v>0</v>
      </c>
      <c r="M39" s="22">
        <f>IFERROR(HLOOKUP($A39,Data!$A$8:$DL$20,MATCH('End of Life Care'!M$4,Data!$A$8:$A$20,0),FALSE),"0%")</f>
        <v>0</v>
      </c>
      <c r="N39" s="68">
        <f t="shared" si="13"/>
        <v>0</v>
      </c>
      <c r="O39" s="22">
        <f>IFERROR(HLOOKUP($A39,Data!$A$8:$DL$20,MATCH('End of Life Care'!O$4,Data!$A$8:$A$20,0),FALSE),"0%")</f>
        <v>1</v>
      </c>
      <c r="P39" s="68">
        <f t="shared" si="14"/>
        <v>6.25E-2</v>
      </c>
      <c r="Q39" s="1"/>
      <c r="R39" s="22">
        <f>IFERROR(HLOOKUP($A39,Data!$A$8:$DL$20,MATCH('End of Life Care'!R$4,Data!$A$8:$A$20,0),FALSE),"0")</f>
        <v>8</v>
      </c>
      <c r="S39" s="22">
        <f>IFERROR(HLOOKUP($A39,Data!$A$8:$DL$20,MATCH('End of Life Care'!S$4,Data!$A$8:$A$20,0),FALSE),"0")</f>
        <v>0</v>
      </c>
      <c r="T39" s="22">
        <f>IFERROR(HLOOKUP($A39,Data!$A$8:$DL$20,MATCH('End of Life Care'!T$4,Data!$A$8:$A$20,0),FALSE),"0%")</f>
        <v>0</v>
      </c>
      <c r="U39" s="68" t="str">
        <f t="shared" si="15"/>
        <v>0%</v>
      </c>
      <c r="V39" s="1"/>
      <c r="W39" s="1"/>
    </row>
    <row r="40" spans="1:23" x14ac:dyDescent="0.25">
      <c r="A40" t="s">
        <v>44</v>
      </c>
      <c r="B40" s="51" t="s">
        <v>208</v>
      </c>
      <c r="C40" t="s">
        <v>123</v>
      </c>
      <c r="D40" s="22">
        <f>IFERROR(HLOOKUP($A40,Data!$A$8:$DL$20,MATCH('End of Life Care'!D$4,Data!$A$8:$A$20,0),FALSE),"-")</f>
        <v>4630</v>
      </c>
      <c r="E40" s="22">
        <f>IFERROR(HLOOKUP($A40,Data!$A$8:$DL$20,MATCH('End of Life Care'!E$4,Data!$A$8:$A$20,0),FALSE),"-")</f>
        <v>2</v>
      </c>
      <c r="F40" s="73">
        <f t="shared" si="9"/>
        <v>4.3196544276457883E-4</v>
      </c>
      <c r="G40" s="22">
        <f>IFERROR(HLOOKUP($A40,Data!$A$8:$DL$20,MATCH('End of Life Care'!G$4,Data!$A$8:$A$20,0),FALSE),"0%")</f>
        <v>2</v>
      </c>
      <c r="H40" s="68">
        <f t="shared" si="10"/>
        <v>1</v>
      </c>
      <c r="I40" s="22">
        <f>IFERROR(HLOOKUP($A40,Data!$A$8:$DL$20,MATCH('End of Life Care'!I$4,Data!$A$8:$A$20,0),FALSE),"0%")</f>
        <v>0</v>
      </c>
      <c r="J40" s="68">
        <f t="shared" si="11"/>
        <v>0</v>
      </c>
      <c r="K40" s="22">
        <f>IFERROR(HLOOKUP($A40,Data!$A$8:$DL$20,MATCH('End of Life Care'!K$4,Data!$A$8:$A$20,0),FALSE),"0%")</f>
        <v>0</v>
      </c>
      <c r="L40" s="68">
        <f t="shared" si="12"/>
        <v>0</v>
      </c>
      <c r="M40" s="22">
        <f>IFERROR(HLOOKUP($A40,Data!$A$8:$DL$20,MATCH('End of Life Care'!M$4,Data!$A$8:$A$20,0),FALSE),"0%")</f>
        <v>1</v>
      </c>
      <c r="N40" s="68">
        <f t="shared" si="13"/>
        <v>0.5</v>
      </c>
      <c r="O40" s="22">
        <f>IFERROR(HLOOKUP($A40,Data!$A$8:$DL$20,MATCH('End of Life Care'!O$4,Data!$A$8:$A$20,0),FALSE),"0%")</f>
        <v>2</v>
      </c>
      <c r="P40" s="68">
        <f t="shared" si="14"/>
        <v>1</v>
      </c>
      <c r="Q40" s="1"/>
      <c r="R40" s="22">
        <f>IFERROR(HLOOKUP($A40,Data!$A$8:$DL$20,MATCH('End of Life Care'!R$4,Data!$A$8:$A$20,0),FALSE),"0")</f>
        <v>10</v>
      </c>
      <c r="S40" s="22">
        <f>IFERROR(HLOOKUP($A40,Data!$A$8:$DL$20,MATCH('End of Life Care'!S$4,Data!$A$8:$A$20,0),FALSE),"0")</f>
        <v>10</v>
      </c>
      <c r="T40" s="22">
        <f>IFERROR(HLOOKUP($A40,Data!$A$8:$DL$20,MATCH('End of Life Care'!T$4,Data!$A$8:$A$20,0),FALSE),"0%")</f>
        <v>5</v>
      </c>
      <c r="U40" s="68">
        <f t="shared" si="15"/>
        <v>0.5</v>
      </c>
      <c r="V40" s="1"/>
      <c r="W40" s="1"/>
    </row>
    <row r="41" spans="1:23" x14ac:dyDescent="0.25">
      <c r="A41" t="s">
        <v>41</v>
      </c>
      <c r="B41" s="51" t="s">
        <v>208</v>
      </c>
      <c r="C41" t="s">
        <v>82</v>
      </c>
      <c r="D41" s="22">
        <f>IFERROR(HLOOKUP($A41,Data!$A$8:$DL$20,MATCH('End of Life Care'!D$4,Data!$A$8:$A$20,0),FALSE),"-")</f>
        <v>7923</v>
      </c>
      <c r="E41" s="22">
        <f>IFERROR(HLOOKUP($A41,Data!$A$8:$DL$20,MATCH('End of Life Care'!E$4,Data!$A$8:$A$20,0),FALSE),"-")</f>
        <v>14</v>
      </c>
      <c r="F41" s="73">
        <f t="shared" si="9"/>
        <v>1.7670074466742396E-3</v>
      </c>
      <c r="G41" s="22">
        <f>IFERROR(HLOOKUP($A41,Data!$A$8:$DL$20,MATCH('End of Life Care'!G$4,Data!$A$8:$A$20,0),FALSE),"0%")</f>
        <v>7</v>
      </c>
      <c r="H41" s="68">
        <f t="shared" si="10"/>
        <v>0.5</v>
      </c>
      <c r="I41" s="22">
        <f>IFERROR(HLOOKUP($A41,Data!$A$8:$DL$20,MATCH('End of Life Care'!I$4,Data!$A$8:$A$20,0),FALSE),"0%")</f>
        <v>2</v>
      </c>
      <c r="J41" s="68">
        <f t="shared" si="11"/>
        <v>0.14285714285714285</v>
      </c>
      <c r="K41" s="22">
        <f>IFERROR(HLOOKUP($A41,Data!$A$8:$DL$20,MATCH('End of Life Care'!K$4,Data!$A$8:$A$20,0),FALSE),"0%")</f>
        <v>2</v>
      </c>
      <c r="L41" s="68">
        <f t="shared" si="12"/>
        <v>0.14285714285714285</v>
      </c>
      <c r="M41" s="22">
        <f>IFERROR(HLOOKUP($A41,Data!$A$8:$DL$20,MATCH('End of Life Care'!M$4,Data!$A$8:$A$20,0),FALSE),"0%")</f>
        <v>2</v>
      </c>
      <c r="N41" s="68">
        <f t="shared" si="13"/>
        <v>0.14285714285714285</v>
      </c>
      <c r="O41" s="22">
        <f>IFERROR(HLOOKUP($A41,Data!$A$8:$DL$20,MATCH('End of Life Care'!O$4,Data!$A$8:$A$20,0),FALSE),"0%")</f>
        <v>10</v>
      </c>
      <c r="P41" s="68">
        <f t="shared" si="14"/>
        <v>0.7142857142857143</v>
      </c>
      <c r="Q41" s="1"/>
      <c r="R41" s="22">
        <f>IFERROR(HLOOKUP($A41,Data!$A$8:$DL$20,MATCH('End of Life Care'!R$4,Data!$A$8:$A$20,0),FALSE),"0")</f>
        <v>5</v>
      </c>
      <c r="S41" s="22">
        <f>IFERROR(HLOOKUP($A41,Data!$A$8:$DL$20,MATCH('End of Life Care'!S$4,Data!$A$8:$A$20,0),FALSE),"0")</f>
        <v>4</v>
      </c>
      <c r="T41" s="22">
        <f>IFERROR(HLOOKUP($A41,Data!$A$8:$DL$20,MATCH('End of Life Care'!T$4,Data!$A$8:$A$20,0),FALSE),"0%")</f>
        <v>1</v>
      </c>
      <c r="U41" s="68">
        <f t="shared" si="15"/>
        <v>0.25</v>
      </c>
      <c r="V41" s="1"/>
      <c r="W41" s="1"/>
    </row>
    <row r="42" spans="1:23" x14ac:dyDescent="0.25">
      <c r="A42" t="s">
        <v>42</v>
      </c>
      <c r="B42" s="51" t="s">
        <v>208</v>
      </c>
      <c r="C42" t="s">
        <v>83</v>
      </c>
      <c r="D42" s="22">
        <f>IFERROR(HLOOKUP($A42,Data!$A$8:$DL$20,MATCH('End of Life Care'!D$4,Data!$A$8:$A$20,0),FALSE),"-")</f>
        <v>7939</v>
      </c>
      <c r="E42" s="22">
        <f>IFERROR(HLOOKUP($A42,Data!$A$8:$DL$20,MATCH('End of Life Care'!E$4,Data!$A$8:$A$20,0),FALSE),"-")</f>
        <v>15</v>
      </c>
      <c r="F42" s="73">
        <f t="shared" si="9"/>
        <v>1.8894067262879455E-3</v>
      </c>
      <c r="G42" s="22">
        <f>IFERROR(HLOOKUP($A42,Data!$A$8:$DL$20,MATCH('End of Life Care'!G$4,Data!$A$8:$A$20,0),FALSE),"0%")</f>
        <v>4</v>
      </c>
      <c r="H42" s="68">
        <f t="shared" si="10"/>
        <v>0.26666666666666666</v>
      </c>
      <c r="I42" s="22">
        <f>IFERROR(HLOOKUP($A42,Data!$A$8:$DL$20,MATCH('End of Life Care'!I$4,Data!$A$8:$A$20,0),FALSE),"0%")</f>
        <v>4</v>
      </c>
      <c r="J42" s="68">
        <f t="shared" si="11"/>
        <v>0.26666666666666666</v>
      </c>
      <c r="K42" s="22">
        <f>IFERROR(HLOOKUP($A42,Data!$A$8:$DL$20,MATCH('End of Life Care'!K$4,Data!$A$8:$A$20,0),FALSE),"0%")</f>
        <v>0</v>
      </c>
      <c r="L42" s="68">
        <f t="shared" si="12"/>
        <v>0</v>
      </c>
      <c r="M42" s="22">
        <f>IFERROR(HLOOKUP($A42,Data!$A$8:$DL$20,MATCH('End of Life Care'!M$4,Data!$A$8:$A$20,0),FALSE),"0%")</f>
        <v>1</v>
      </c>
      <c r="N42" s="68">
        <f t="shared" si="13"/>
        <v>6.6666666666666666E-2</v>
      </c>
      <c r="O42" s="22">
        <f>IFERROR(HLOOKUP($A42,Data!$A$8:$DL$20,MATCH('End of Life Care'!O$4,Data!$A$8:$A$20,0),FALSE),"0%")</f>
        <v>12</v>
      </c>
      <c r="P42" s="68">
        <f t="shared" si="14"/>
        <v>0.8</v>
      </c>
      <c r="Q42" s="1"/>
      <c r="R42" s="22">
        <f>IFERROR(HLOOKUP($A42,Data!$A$8:$DL$20,MATCH('End of Life Care'!R$4,Data!$A$8:$A$20,0),FALSE),"0")</f>
        <v>4</v>
      </c>
      <c r="S42" s="22">
        <f>IFERROR(HLOOKUP($A42,Data!$A$8:$DL$20,MATCH('End of Life Care'!S$4,Data!$A$8:$A$20,0),FALSE),"0")</f>
        <v>3</v>
      </c>
      <c r="T42" s="22">
        <f>IFERROR(HLOOKUP($A42,Data!$A$8:$DL$20,MATCH('End of Life Care'!T$4,Data!$A$8:$A$20,0),FALSE),"0%")</f>
        <v>0</v>
      </c>
      <c r="U42" s="68">
        <f t="shared" si="15"/>
        <v>0</v>
      </c>
      <c r="V42" s="1"/>
      <c r="W42" s="1"/>
    </row>
    <row r="43" spans="1:23" x14ac:dyDescent="0.25">
      <c r="A43" t="s">
        <v>36</v>
      </c>
      <c r="B43" s="51" t="s">
        <v>208</v>
      </c>
      <c r="C43" t="s">
        <v>77</v>
      </c>
      <c r="D43" s="22">
        <f>IFERROR(HLOOKUP($A43,Data!$A$8:$DL$20,MATCH('End of Life Care'!D$4,Data!$A$8:$A$20,0),FALSE),"-")</f>
        <v>5830</v>
      </c>
      <c r="E43" s="22">
        <f>IFERROR(HLOOKUP($A43,Data!$A$8:$DL$20,MATCH('End of Life Care'!E$4,Data!$A$8:$A$20,0),FALSE),"-")</f>
        <v>12</v>
      </c>
      <c r="F43" s="73">
        <f t="shared" si="9"/>
        <v>2.058319039451115E-3</v>
      </c>
      <c r="G43" s="22">
        <f>IFERROR(HLOOKUP($A43,Data!$A$8:$DL$20,MATCH('End of Life Care'!G$4,Data!$A$8:$A$20,0),FALSE),"0%")</f>
        <v>11</v>
      </c>
      <c r="H43" s="68">
        <f t="shared" si="10"/>
        <v>0.91666666666666663</v>
      </c>
      <c r="I43" s="22">
        <f>IFERROR(HLOOKUP($A43,Data!$A$8:$DL$20,MATCH('End of Life Care'!I$4,Data!$A$8:$A$20,0),FALSE),"0%")</f>
        <v>0</v>
      </c>
      <c r="J43" s="68">
        <f t="shared" si="11"/>
        <v>0</v>
      </c>
      <c r="K43" s="22">
        <f>IFERROR(HLOOKUP($A43,Data!$A$8:$DL$20,MATCH('End of Life Care'!K$4,Data!$A$8:$A$20,0),FALSE),"0%")</f>
        <v>0</v>
      </c>
      <c r="L43" s="68">
        <f t="shared" si="12"/>
        <v>0</v>
      </c>
      <c r="M43" s="22">
        <f>IFERROR(HLOOKUP($A43,Data!$A$8:$DL$20,MATCH('End of Life Care'!M$4,Data!$A$8:$A$20,0),FALSE),"0%")</f>
        <v>0</v>
      </c>
      <c r="N43" s="68">
        <f t="shared" si="13"/>
        <v>0</v>
      </c>
      <c r="O43" s="22">
        <f>IFERROR(HLOOKUP($A43,Data!$A$8:$DL$20,MATCH('End of Life Care'!O$4,Data!$A$8:$A$20,0),FALSE),"0%")</f>
        <v>6</v>
      </c>
      <c r="P43" s="68">
        <f t="shared" si="14"/>
        <v>0.5</v>
      </c>
      <c r="Q43" s="1"/>
      <c r="R43" s="22">
        <f>IFERROR(HLOOKUP($A43,Data!$A$8:$DL$20,MATCH('End of Life Care'!R$4,Data!$A$8:$A$20,0),FALSE),"0")</f>
        <v>1</v>
      </c>
      <c r="S43" s="22">
        <f>IFERROR(HLOOKUP($A43,Data!$A$8:$DL$20,MATCH('End of Life Care'!S$4,Data!$A$8:$A$20,0),FALSE),"0")</f>
        <v>0</v>
      </c>
      <c r="T43" s="22">
        <f>IFERROR(HLOOKUP($A43,Data!$A$8:$DL$20,MATCH('End of Life Care'!T$4,Data!$A$8:$A$20,0),FALSE),"0%")</f>
        <v>0</v>
      </c>
      <c r="U43" s="68" t="str">
        <f t="shared" si="15"/>
        <v>0%</v>
      </c>
      <c r="V43" s="1"/>
      <c r="W43" s="1"/>
    </row>
    <row r="44" spans="1:23" x14ac:dyDescent="0.25">
      <c r="A44" t="s">
        <v>39</v>
      </c>
      <c r="B44" s="51" t="s">
        <v>208</v>
      </c>
      <c r="C44" t="s">
        <v>80</v>
      </c>
      <c r="D44" s="22">
        <f>IFERROR(HLOOKUP($A44,Data!$A$8:$DL$20,MATCH('End of Life Care'!D$4,Data!$A$8:$A$20,0),FALSE),"-")</f>
        <v>4777</v>
      </c>
      <c r="E44" s="22">
        <f>IFERROR(HLOOKUP($A44,Data!$A$8:$DL$20,MATCH('End of Life Care'!E$4,Data!$A$8:$A$20,0),FALSE),"-")</f>
        <v>12</v>
      </c>
      <c r="F44" s="73">
        <f t="shared" si="9"/>
        <v>2.5120368432070338E-3</v>
      </c>
      <c r="G44" s="22">
        <f>IFERROR(HLOOKUP($A44,Data!$A$8:$DL$20,MATCH('End of Life Care'!G$4,Data!$A$8:$A$20,0),FALSE),"0%")</f>
        <v>0</v>
      </c>
      <c r="H44" s="68">
        <f t="shared" si="10"/>
        <v>0</v>
      </c>
      <c r="I44" s="22">
        <f>IFERROR(HLOOKUP($A44,Data!$A$8:$DL$20,MATCH('End of Life Care'!I$4,Data!$A$8:$A$20,0),FALSE),"0%")</f>
        <v>0</v>
      </c>
      <c r="J44" s="68">
        <f t="shared" si="11"/>
        <v>0</v>
      </c>
      <c r="K44" s="22">
        <f>IFERROR(HLOOKUP($A44,Data!$A$8:$DL$20,MATCH('End of Life Care'!K$4,Data!$A$8:$A$20,0),FALSE),"0%")</f>
        <v>0</v>
      </c>
      <c r="L44" s="68">
        <f t="shared" si="12"/>
        <v>0</v>
      </c>
      <c r="M44" s="22">
        <f>IFERROR(HLOOKUP($A44,Data!$A$8:$DL$20,MATCH('End of Life Care'!M$4,Data!$A$8:$A$20,0),FALSE),"0%")</f>
        <v>0</v>
      </c>
      <c r="N44" s="68">
        <f t="shared" si="13"/>
        <v>0</v>
      </c>
      <c r="O44" s="22">
        <f>IFERROR(HLOOKUP($A44,Data!$A$8:$DL$20,MATCH('End of Life Care'!O$4,Data!$A$8:$A$20,0),FALSE),"0%")</f>
        <v>8</v>
      </c>
      <c r="P44" s="68">
        <f t="shared" si="14"/>
        <v>0.66666666666666663</v>
      </c>
      <c r="Q44" s="1"/>
      <c r="R44" s="22">
        <f>IFERROR(HLOOKUP($A44,Data!$A$8:$DL$20,MATCH('End of Life Care'!R$4,Data!$A$8:$A$20,0),FALSE),"0")</f>
        <v>4</v>
      </c>
      <c r="S44" s="22">
        <f>IFERROR(HLOOKUP($A44,Data!$A$8:$DL$20,MATCH('End of Life Care'!S$4,Data!$A$8:$A$20,0),FALSE),"0")</f>
        <v>2</v>
      </c>
      <c r="T44" s="22">
        <f>IFERROR(HLOOKUP($A44,Data!$A$8:$DL$20,MATCH('End of Life Care'!T$4,Data!$A$8:$A$20,0),FALSE),"0%")</f>
        <v>0</v>
      </c>
      <c r="U44" s="68">
        <f t="shared" si="15"/>
        <v>0</v>
      </c>
      <c r="V44" s="1"/>
      <c r="W44" s="1"/>
    </row>
    <row r="45" spans="1:23" x14ac:dyDescent="0.25">
      <c r="A45" t="s">
        <v>43</v>
      </c>
      <c r="B45" s="51" t="s">
        <v>208</v>
      </c>
      <c r="C45" t="s">
        <v>122</v>
      </c>
      <c r="D45" s="22">
        <f>IFERROR(HLOOKUP($A45,Data!$A$8:$DL$20,MATCH('End of Life Care'!D$4,Data!$A$8:$A$20,0),FALSE),"-")</f>
        <v>10968</v>
      </c>
      <c r="E45" s="22">
        <f>IFERROR(HLOOKUP($A45,Data!$A$8:$DL$20,MATCH('End of Life Care'!E$4,Data!$A$8:$A$20,0),FALSE),"-")</f>
        <v>19</v>
      </c>
      <c r="F45" s="73">
        <f t="shared" si="9"/>
        <v>1.7323121808898614E-3</v>
      </c>
      <c r="G45" s="22">
        <f>IFERROR(HLOOKUP($A45,Data!$A$8:$DL$20,MATCH('End of Life Care'!G$4,Data!$A$8:$A$20,0),FALSE),"0%")</f>
        <v>1</v>
      </c>
      <c r="H45" s="68">
        <f t="shared" si="10"/>
        <v>5.2631578947368418E-2</v>
      </c>
      <c r="I45" s="22">
        <f>IFERROR(HLOOKUP($A45,Data!$A$8:$DL$20,MATCH('End of Life Care'!I$4,Data!$A$8:$A$20,0),FALSE),"0%")</f>
        <v>2</v>
      </c>
      <c r="J45" s="68">
        <f t="shared" si="11"/>
        <v>0.10526315789473684</v>
      </c>
      <c r="K45" s="22">
        <f>IFERROR(HLOOKUP($A45,Data!$A$8:$DL$20,MATCH('End of Life Care'!K$4,Data!$A$8:$A$20,0),FALSE),"0%")</f>
        <v>0</v>
      </c>
      <c r="L45" s="68">
        <f t="shared" si="12"/>
        <v>0</v>
      </c>
      <c r="M45" s="22">
        <f>IFERROR(HLOOKUP($A45,Data!$A$8:$DL$20,MATCH('End of Life Care'!M$4,Data!$A$8:$A$20,0),FALSE),"0%")</f>
        <v>0</v>
      </c>
      <c r="N45" s="68">
        <f t="shared" si="13"/>
        <v>0</v>
      </c>
      <c r="O45" s="22">
        <f>IFERROR(HLOOKUP($A45,Data!$A$8:$DL$20,MATCH('End of Life Care'!O$4,Data!$A$8:$A$20,0),FALSE),"0%")</f>
        <v>1</v>
      </c>
      <c r="P45" s="68">
        <f t="shared" si="14"/>
        <v>5.2631578947368418E-2</v>
      </c>
      <c r="Q45" s="1"/>
      <c r="R45" s="22">
        <f>IFERROR(HLOOKUP($A45,Data!$A$8:$DL$20,MATCH('End of Life Care'!R$4,Data!$A$8:$A$20,0),FALSE),"0")</f>
        <v>7</v>
      </c>
      <c r="S45" s="22">
        <f>IFERROR(HLOOKUP($A45,Data!$A$8:$DL$20,MATCH('End of Life Care'!S$4,Data!$A$8:$A$20,0),FALSE),"0")</f>
        <v>1</v>
      </c>
      <c r="T45" s="22">
        <f>IFERROR(HLOOKUP($A45,Data!$A$8:$DL$20,MATCH('End of Life Care'!T$4,Data!$A$8:$A$20,0),FALSE),"0%")</f>
        <v>0</v>
      </c>
      <c r="U45" s="68">
        <f t="shared" si="15"/>
        <v>0</v>
      </c>
      <c r="V45" s="1"/>
      <c r="W45" s="1"/>
    </row>
    <row r="46" spans="1:23" x14ac:dyDescent="0.25">
      <c r="A46" t="s">
        <v>34</v>
      </c>
      <c r="B46" s="51" t="s">
        <v>208</v>
      </c>
      <c r="C46" t="s">
        <v>75</v>
      </c>
      <c r="D46" s="22">
        <f>IFERROR(HLOOKUP($A46,Data!$A$8:$DL$20,MATCH('End of Life Care'!D$4,Data!$A$8:$A$20,0),FALSE),"-")</f>
        <v>9531</v>
      </c>
      <c r="E46" s="22">
        <f>IFERROR(HLOOKUP($A46,Data!$A$8:$DL$20,MATCH('End of Life Care'!E$4,Data!$A$8:$A$20,0),FALSE),"-")</f>
        <v>42</v>
      </c>
      <c r="F46" s="73">
        <f t="shared" si="9"/>
        <v>4.4066729619137547E-3</v>
      </c>
      <c r="G46" s="22">
        <f>IFERROR(HLOOKUP($A46,Data!$A$8:$DL$20,MATCH('End of Life Care'!G$4,Data!$A$8:$A$20,0),FALSE),"0%")</f>
        <v>4</v>
      </c>
      <c r="H46" s="68">
        <f t="shared" si="10"/>
        <v>9.5238095238095233E-2</v>
      </c>
      <c r="I46" s="22">
        <f>IFERROR(HLOOKUP($A46,Data!$A$8:$DL$20,MATCH('End of Life Care'!I$4,Data!$A$8:$A$20,0),FALSE),"0%")</f>
        <v>0</v>
      </c>
      <c r="J46" s="68">
        <f t="shared" si="11"/>
        <v>0</v>
      </c>
      <c r="K46" s="22">
        <f>IFERROR(HLOOKUP($A46,Data!$A$8:$DL$20,MATCH('End of Life Care'!K$4,Data!$A$8:$A$20,0),FALSE),"0%")</f>
        <v>0</v>
      </c>
      <c r="L46" s="68">
        <f t="shared" si="12"/>
        <v>0</v>
      </c>
      <c r="M46" s="22">
        <f>IFERROR(HLOOKUP($A46,Data!$A$8:$DL$20,MATCH('End of Life Care'!M$4,Data!$A$8:$A$20,0),FALSE),"0%")</f>
        <v>0</v>
      </c>
      <c r="N46" s="68">
        <f t="shared" si="13"/>
        <v>0</v>
      </c>
      <c r="O46" s="22">
        <f>IFERROR(HLOOKUP($A46,Data!$A$8:$DL$20,MATCH('End of Life Care'!O$4,Data!$A$8:$A$20,0),FALSE),"0%")</f>
        <v>15</v>
      </c>
      <c r="P46" s="68">
        <f t="shared" si="14"/>
        <v>0.35714285714285715</v>
      </c>
      <c r="Q46" s="1"/>
      <c r="R46" s="22">
        <f>IFERROR(HLOOKUP($A46,Data!$A$8:$DL$20,MATCH('End of Life Care'!R$4,Data!$A$8:$A$20,0),FALSE),"0")</f>
        <v>32</v>
      </c>
      <c r="S46" s="22">
        <f>IFERROR(HLOOKUP($A46,Data!$A$8:$DL$20,MATCH('End of Life Care'!S$4,Data!$A$8:$A$20,0),FALSE),"0")</f>
        <v>6</v>
      </c>
      <c r="T46" s="22">
        <f>IFERROR(HLOOKUP($A46,Data!$A$8:$DL$20,MATCH('End of Life Care'!T$4,Data!$A$8:$A$20,0),FALSE),"0%")</f>
        <v>0</v>
      </c>
      <c r="U46" s="68">
        <f t="shared" si="15"/>
        <v>0</v>
      </c>
      <c r="V46" s="1"/>
      <c r="W46" s="1"/>
    </row>
    <row r="47" spans="1:23" x14ac:dyDescent="0.25">
      <c r="A47" t="s">
        <v>40</v>
      </c>
      <c r="B47" s="51" t="s">
        <v>208</v>
      </c>
      <c r="C47" t="s">
        <v>81</v>
      </c>
      <c r="D47" s="22">
        <f>IFERROR(HLOOKUP($A47,Data!$A$8:$DL$20,MATCH('End of Life Care'!D$4,Data!$A$8:$A$20,0),FALSE),"-")</f>
        <v>5508</v>
      </c>
      <c r="E47" s="22">
        <f>IFERROR(HLOOKUP($A47,Data!$A$8:$DL$20,MATCH('End of Life Care'!E$4,Data!$A$8:$A$20,0),FALSE),"-")</f>
        <v>3</v>
      </c>
      <c r="F47" s="73">
        <f t="shared" si="9"/>
        <v>5.4466230936819177E-4</v>
      </c>
      <c r="G47" s="22">
        <f>IFERROR(HLOOKUP($A47,Data!$A$8:$DL$20,MATCH('End of Life Care'!G$4,Data!$A$8:$A$20,0),FALSE),"0%")</f>
        <v>0</v>
      </c>
      <c r="H47" s="68">
        <f t="shared" si="10"/>
        <v>0</v>
      </c>
      <c r="I47" s="22">
        <f>IFERROR(HLOOKUP($A47,Data!$A$8:$DL$20,MATCH('End of Life Care'!I$4,Data!$A$8:$A$20,0),FALSE),"0%")</f>
        <v>0</v>
      </c>
      <c r="J47" s="68">
        <f t="shared" si="11"/>
        <v>0</v>
      </c>
      <c r="K47" s="22">
        <f>IFERROR(HLOOKUP($A47,Data!$A$8:$DL$20,MATCH('End of Life Care'!K$4,Data!$A$8:$A$20,0),FALSE),"0%")</f>
        <v>0</v>
      </c>
      <c r="L47" s="68">
        <f t="shared" si="12"/>
        <v>0</v>
      </c>
      <c r="M47" s="22">
        <f>IFERROR(HLOOKUP($A47,Data!$A$8:$DL$20,MATCH('End of Life Care'!M$4,Data!$A$8:$A$20,0),FALSE),"0%")</f>
        <v>0</v>
      </c>
      <c r="N47" s="68">
        <f t="shared" si="13"/>
        <v>0</v>
      </c>
      <c r="O47" s="22">
        <f>IFERROR(HLOOKUP($A47,Data!$A$8:$DL$20,MATCH('End of Life Care'!O$4,Data!$A$8:$A$20,0),FALSE),"0%")</f>
        <v>2</v>
      </c>
      <c r="P47" s="68">
        <f t="shared" si="14"/>
        <v>0.66666666666666663</v>
      </c>
      <c r="Q47" s="1"/>
      <c r="R47" s="22">
        <f>IFERROR(HLOOKUP($A47,Data!$A$8:$DL$20,MATCH('End of Life Care'!R$4,Data!$A$8:$A$20,0),FALSE),"0")</f>
        <v>1</v>
      </c>
      <c r="S47" s="22">
        <f>IFERROR(HLOOKUP($A47,Data!$A$8:$DL$20,MATCH('End of Life Care'!S$4,Data!$A$8:$A$20,0),FALSE),"0")</f>
        <v>1</v>
      </c>
      <c r="T47" s="22">
        <f>IFERROR(HLOOKUP($A47,Data!$A$8:$DL$20,MATCH('End of Life Care'!T$4,Data!$A$8:$A$20,0),FALSE),"0%")</f>
        <v>0</v>
      </c>
      <c r="U47" s="68">
        <f t="shared" si="15"/>
        <v>0</v>
      </c>
      <c r="V47" s="1"/>
      <c r="W47" s="1"/>
    </row>
    <row r="48" spans="1:23" x14ac:dyDescent="0.25">
      <c r="A48" t="s">
        <v>5</v>
      </c>
      <c r="B48" s="51" t="s">
        <v>209</v>
      </c>
      <c r="C48" t="s">
        <v>46</v>
      </c>
      <c r="D48" s="22">
        <f>IFERROR(HLOOKUP($A48,Data!$A$8:$DL$20,MATCH('End of Life Care'!D$4,Data!$A$8:$A$20,0),FALSE),"-")</f>
        <v>14570</v>
      </c>
      <c r="E48" s="22">
        <f>IFERROR(HLOOKUP($A48,Data!$A$8:$DL$20,MATCH('End of Life Care'!E$4,Data!$A$8:$A$20,0),FALSE),"-")</f>
        <v>24</v>
      </c>
      <c r="F48" s="73">
        <f t="shared" si="9"/>
        <v>1.6472203157172271E-3</v>
      </c>
      <c r="G48" s="22">
        <f>IFERROR(HLOOKUP($A48,Data!$A$8:$DL$20,MATCH('End of Life Care'!G$4,Data!$A$8:$A$20,0),FALSE),"0%")</f>
        <v>20</v>
      </c>
      <c r="H48" s="68">
        <f t="shared" si="10"/>
        <v>0.83333333333333337</v>
      </c>
      <c r="I48" s="22">
        <f>IFERROR(HLOOKUP($A48,Data!$A$8:$DL$20,MATCH('End of Life Care'!I$4,Data!$A$8:$A$20,0),FALSE),"0%")</f>
        <v>0</v>
      </c>
      <c r="J48" s="68">
        <f t="shared" si="11"/>
        <v>0</v>
      </c>
      <c r="K48" s="22">
        <f>IFERROR(HLOOKUP($A48,Data!$A$8:$DL$20,MATCH('End of Life Care'!K$4,Data!$A$8:$A$20,0),FALSE),"0%")</f>
        <v>0</v>
      </c>
      <c r="L48" s="68">
        <f t="shared" si="12"/>
        <v>0</v>
      </c>
      <c r="M48" s="22">
        <f>IFERROR(HLOOKUP($A48,Data!$A$8:$DL$20,MATCH('End of Life Care'!M$4,Data!$A$8:$A$20,0),FALSE),"0%")</f>
        <v>1</v>
      </c>
      <c r="N48" s="68">
        <f t="shared" si="13"/>
        <v>4.1666666666666664E-2</v>
      </c>
      <c r="O48" s="22">
        <f>IFERROR(HLOOKUP($A48,Data!$A$8:$DL$20,MATCH('End of Life Care'!O$4,Data!$A$8:$A$20,0),FALSE),"0%")</f>
        <v>10</v>
      </c>
      <c r="P48" s="68">
        <f t="shared" si="14"/>
        <v>0.41666666666666669</v>
      </c>
      <c r="Q48" s="1"/>
      <c r="R48" s="22">
        <f>IFERROR(HLOOKUP($A48,Data!$A$8:$DL$20,MATCH('End of Life Care'!R$4,Data!$A$8:$A$20,0),FALSE),"0")</f>
        <v>5</v>
      </c>
      <c r="S48" s="22">
        <f>IFERROR(HLOOKUP($A48,Data!$A$8:$DL$20,MATCH('End of Life Care'!S$4,Data!$A$8:$A$20,0),FALSE),"0")</f>
        <v>1</v>
      </c>
      <c r="T48" s="22">
        <f>IFERROR(HLOOKUP($A48,Data!$A$8:$DL$20,MATCH('End of Life Care'!T$4,Data!$A$8:$A$20,0),FALSE),"0%")</f>
        <v>0</v>
      </c>
      <c r="U48" s="68">
        <f t="shared" si="15"/>
        <v>0</v>
      </c>
      <c r="V48" s="1"/>
      <c r="W48" s="1"/>
    </row>
    <row r="49" spans="1:23" x14ac:dyDescent="0.25">
      <c r="A49" t="s">
        <v>88</v>
      </c>
      <c r="B49" s="51" t="s">
        <v>209</v>
      </c>
      <c r="C49" t="s">
        <v>87</v>
      </c>
      <c r="D49" s="22">
        <f>IFERROR(HLOOKUP($A49,Data!$A$8:$DL$20,MATCH('End of Life Care'!D$4,Data!$A$8:$A$20,0),FALSE),"-")</f>
        <v>29566</v>
      </c>
      <c r="E49" s="22">
        <f>IFERROR(HLOOKUP($A49,Data!$A$8:$DL$20,MATCH('End of Life Care'!E$4,Data!$A$8:$A$20,0),FALSE),"-")</f>
        <v>16</v>
      </c>
      <c r="F49" s="73">
        <f t="shared" si="9"/>
        <v>5.4116214570790774E-4</v>
      </c>
      <c r="G49" s="22">
        <f>IFERROR(HLOOKUP($A49,Data!$A$8:$DL$20,MATCH('End of Life Care'!G$4,Data!$A$8:$A$20,0),FALSE),"0%")</f>
        <v>6</v>
      </c>
      <c r="H49" s="68">
        <f t="shared" si="10"/>
        <v>0.375</v>
      </c>
      <c r="I49" s="22">
        <f>IFERROR(HLOOKUP($A49,Data!$A$8:$DL$20,MATCH('End of Life Care'!I$4,Data!$A$8:$A$20,0),FALSE),"0%")</f>
        <v>0</v>
      </c>
      <c r="J49" s="68">
        <f t="shared" si="11"/>
        <v>0</v>
      </c>
      <c r="K49" s="22">
        <f>IFERROR(HLOOKUP($A49,Data!$A$8:$DL$20,MATCH('End of Life Care'!K$4,Data!$A$8:$A$20,0),FALSE),"0%")</f>
        <v>2</v>
      </c>
      <c r="L49" s="68">
        <f t="shared" si="12"/>
        <v>0.125</v>
      </c>
      <c r="M49" s="22">
        <f>IFERROR(HLOOKUP($A49,Data!$A$8:$DL$20,MATCH('End of Life Care'!M$4,Data!$A$8:$A$20,0),FALSE),"0%")</f>
        <v>3</v>
      </c>
      <c r="N49" s="68">
        <f t="shared" si="13"/>
        <v>0.1875</v>
      </c>
      <c r="O49" s="22">
        <f>IFERROR(HLOOKUP($A49,Data!$A$8:$DL$20,MATCH('End of Life Care'!O$4,Data!$A$8:$A$20,0),FALSE),"0%")</f>
        <v>7</v>
      </c>
      <c r="P49" s="68">
        <f t="shared" si="14"/>
        <v>0.4375</v>
      </c>
      <c r="Q49" s="1"/>
      <c r="R49" s="22">
        <f>IFERROR(HLOOKUP($A49,Data!$A$8:$DL$20,MATCH('End of Life Care'!R$4,Data!$A$8:$A$20,0),FALSE),"0")</f>
        <v>5</v>
      </c>
      <c r="S49" s="22">
        <f>IFERROR(HLOOKUP($A49,Data!$A$8:$DL$20,MATCH('End of Life Care'!S$4,Data!$A$8:$A$20,0),FALSE),"0")</f>
        <v>3</v>
      </c>
      <c r="T49" s="22">
        <f>IFERROR(HLOOKUP($A49,Data!$A$8:$DL$20,MATCH('End of Life Care'!T$4,Data!$A$8:$A$20,0),FALSE),"0%")</f>
        <v>0</v>
      </c>
      <c r="U49" s="68">
        <f t="shared" si="15"/>
        <v>0</v>
      </c>
      <c r="V49" s="1"/>
      <c r="W49" s="1"/>
    </row>
    <row r="50" spans="1:23" x14ac:dyDescent="0.25">
      <c r="A50" t="s">
        <v>11</v>
      </c>
      <c r="B50" s="51" t="s">
        <v>209</v>
      </c>
      <c r="C50" t="s">
        <v>52</v>
      </c>
      <c r="D50" s="22">
        <f>IFERROR(HLOOKUP($A50,Data!$A$8:$DL$20,MATCH('End of Life Care'!D$4,Data!$A$8:$A$20,0),FALSE),"-")</f>
        <v>10879</v>
      </c>
      <c r="E50" s="22">
        <f>IFERROR(HLOOKUP($A50,Data!$A$8:$DL$20,MATCH('End of Life Care'!E$4,Data!$A$8:$A$20,0),FALSE),"-")</f>
        <v>2</v>
      </c>
      <c r="F50" s="73">
        <f t="shared" si="9"/>
        <v>1.8384042650978951E-4</v>
      </c>
      <c r="G50" s="22">
        <f>IFERROR(HLOOKUP($A50,Data!$A$8:$DL$20,MATCH('End of Life Care'!G$4,Data!$A$8:$A$20,0),FALSE),"0%")</f>
        <v>1</v>
      </c>
      <c r="H50" s="68">
        <f t="shared" si="10"/>
        <v>0.5</v>
      </c>
      <c r="I50" s="22">
        <f>IFERROR(HLOOKUP($A50,Data!$A$8:$DL$20,MATCH('End of Life Care'!I$4,Data!$A$8:$A$20,0),FALSE),"0%")</f>
        <v>0</v>
      </c>
      <c r="J50" s="68">
        <f t="shared" si="11"/>
        <v>0</v>
      </c>
      <c r="K50" s="22">
        <f>IFERROR(HLOOKUP($A50,Data!$A$8:$DL$20,MATCH('End of Life Care'!K$4,Data!$A$8:$A$20,0),FALSE),"0%")</f>
        <v>0</v>
      </c>
      <c r="L50" s="68">
        <f t="shared" si="12"/>
        <v>0</v>
      </c>
      <c r="M50" s="22">
        <f>IFERROR(HLOOKUP($A50,Data!$A$8:$DL$20,MATCH('End of Life Care'!M$4,Data!$A$8:$A$20,0),FALSE),"0%")</f>
        <v>0</v>
      </c>
      <c r="N50" s="68">
        <f t="shared" si="13"/>
        <v>0</v>
      </c>
      <c r="O50" s="22">
        <f>IFERROR(HLOOKUP($A50,Data!$A$8:$DL$20,MATCH('End of Life Care'!O$4,Data!$A$8:$A$20,0),FALSE),"0%")</f>
        <v>0</v>
      </c>
      <c r="P50" s="68">
        <f t="shared" si="14"/>
        <v>0</v>
      </c>
      <c r="Q50" s="1"/>
      <c r="R50" s="22">
        <f>IFERROR(HLOOKUP($A50,Data!$A$8:$DL$20,MATCH('End of Life Care'!R$4,Data!$A$8:$A$20,0),FALSE),"0")</f>
        <v>1</v>
      </c>
      <c r="S50" s="22">
        <f>IFERROR(HLOOKUP($A50,Data!$A$8:$DL$20,MATCH('End of Life Care'!S$4,Data!$A$8:$A$20,0),FALSE),"0")</f>
        <v>0</v>
      </c>
      <c r="T50" s="22">
        <f>IFERROR(HLOOKUP($A50,Data!$A$8:$DL$20,MATCH('End of Life Care'!T$4,Data!$A$8:$A$20,0),FALSE),"0%")</f>
        <v>0</v>
      </c>
      <c r="U50" s="68" t="str">
        <f t="shared" si="15"/>
        <v>0%</v>
      </c>
      <c r="V50" s="1"/>
      <c r="W50" s="1"/>
    </row>
    <row r="51" spans="1:23" x14ac:dyDescent="0.25">
      <c r="A51" t="s">
        <v>8</v>
      </c>
      <c r="B51" s="51" t="s">
        <v>209</v>
      </c>
      <c r="C51" t="s">
        <v>49</v>
      </c>
      <c r="D51" s="22">
        <f>IFERROR(HLOOKUP($A51,Data!$A$8:$DL$20,MATCH('End of Life Care'!D$4,Data!$A$8:$A$20,0),FALSE),"-")</f>
        <v>6033</v>
      </c>
      <c r="E51" s="22">
        <f>IFERROR(HLOOKUP($A51,Data!$A$8:$DL$20,MATCH('End of Life Care'!E$4,Data!$A$8:$A$20,0),FALSE),"-")</f>
        <v>17</v>
      </c>
      <c r="F51" s="73">
        <f t="shared" si="9"/>
        <v>2.8178352395159954E-3</v>
      </c>
      <c r="G51" s="22">
        <f>IFERROR(HLOOKUP($A51,Data!$A$8:$DL$20,MATCH('End of Life Care'!G$4,Data!$A$8:$A$20,0),FALSE),"0%")</f>
        <v>1</v>
      </c>
      <c r="H51" s="68">
        <f t="shared" si="10"/>
        <v>5.8823529411764705E-2</v>
      </c>
      <c r="I51" s="22">
        <f>IFERROR(HLOOKUP($A51,Data!$A$8:$DL$20,MATCH('End of Life Care'!I$4,Data!$A$8:$A$20,0),FALSE),"0%")</f>
        <v>0</v>
      </c>
      <c r="J51" s="68">
        <f t="shared" si="11"/>
        <v>0</v>
      </c>
      <c r="K51" s="22">
        <f>IFERROR(HLOOKUP($A51,Data!$A$8:$DL$20,MATCH('End of Life Care'!K$4,Data!$A$8:$A$20,0),FALSE),"0%")</f>
        <v>0</v>
      </c>
      <c r="L51" s="68">
        <f t="shared" si="12"/>
        <v>0</v>
      </c>
      <c r="M51" s="22">
        <f>IFERROR(HLOOKUP($A51,Data!$A$8:$DL$20,MATCH('End of Life Care'!M$4,Data!$A$8:$A$20,0),FALSE),"0%")</f>
        <v>0</v>
      </c>
      <c r="N51" s="68">
        <f t="shared" si="13"/>
        <v>0</v>
      </c>
      <c r="O51" s="22">
        <f>IFERROR(HLOOKUP($A51,Data!$A$8:$DL$20,MATCH('End of Life Care'!O$4,Data!$A$8:$A$20,0),FALSE),"0%")</f>
        <v>6</v>
      </c>
      <c r="P51" s="68">
        <f t="shared" si="14"/>
        <v>0.35294117647058826</v>
      </c>
      <c r="Q51" s="1"/>
      <c r="R51" s="22" t="str">
        <f>IFERROR(HLOOKUP($A51,Data!$A$8:$DL$20,MATCH('End of Life Care'!R$4,Data!$A$8:$A$20,0),FALSE),"0")</f>
        <v>0</v>
      </c>
      <c r="S51" s="22" t="str">
        <f>IFERROR(HLOOKUP($A51,Data!$A$8:$DL$20,MATCH('End of Life Care'!S$4,Data!$A$8:$A$20,0),FALSE),"0")</f>
        <v>0</v>
      </c>
      <c r="T51" s="22" t="str">
        <f>IFERROR(HLOOKUP($A51,Data!$A$8:$DL$20,MATCH('End of Life Care'!T$4,Data!$A$8:$A$20,0),FALSE),"0%")</f>
        <v>0</v>
      </c>
      <c r="U51" s="68" t="str">
        <f t="shared" si="15"/>
        <v>0%</v>
      </c>
      <c r="V51" s="1"/>
      <c r="W51" s="1"/>
    </row>
    <row r="52" spans="1:23" x14ac:dyDescent="0.25">
      <c r="A52" t="s">
        <v>6</v>
      </c>
      <c r="B52" s="51" t="s">
        <v>209</v>
      </c>
      <c r="C52" t="s">
        <v>47</v>
      </c>
      <c r="D52" s="22">
        <f>IFERROR(HLOOKUP($A52,Data!$A$8:$DL$20,MATCH('End of Life Care'!D$4,Data!$A$8:$A$20,0),FALSE),"-")</f>
        <v>17458</v>
      </c>
      <c r="E52" s="22">
        <f>IFERROR(HLOOKUP($A52,Data!$A$8:$DL$20,MATCH('End of Life Care'!E$4,Data!$A$8:$A$20,0),FALSE),"-")</f>
        <v>20</v>
      </c>
      <c r="F52" s="73">
        <f t="shared" si="9"/>
        <v>1.1456065986940084E-3</v>
      </c>
      <c r="G52" s="22">
        <f>IFERROR(HLOOKUP($A52,Data!$A$8:$DL$20,MATCH('End of Life Care'!G$4,Data!$A$8:$A$20,0),FALSE),"0%")</f>
        <v>0</v>
      </c>
      <c r="H52" s="68">
        <f t="shared" si="10"/>
        <v>0</v>
      </c>
      <c r="I52" s="22">
        <f>IFERROR(HLOOKUP($A52,Data!$A$8:$DL$20,MATCH('End of Life Care'!I$4,Data!$A$8:$A$20,0),FALSE),"0%")</f>
        <v>4</v>
      </c>
      <c r="J52" s="68">
        <f t="shared" si="11"/>
        <v>0.2</v>
      </c>
      <c r="K52" s="22">
        <f>IFERROR(HLOOKUP($A52,Data!$A$8:$DL$20,MATCH('End of Life Care'!K$4,Data!$A$8:$A$20,0),FALSE),"0%")</f>
        <v>1</v>
      </c>
      <c r="L52" s="68">
        <f t="shared" si="12"/>
        <v>0.05</v>
      </c>
      <c r="M52" s="22">
        <f>IFERROR(HLOOKUP($A52,Data!$A$8:$DL$20,MATCH('End of Life Care'!M$4,Data!$A$8:$A$20,0),FALSE),"0%")</f>
        <v>4</v>
      </c>
      <c r="N52" s="68">
        <f t="shared" si="13"/>
        <v>0.2</v>
      </c>
      <c r="O52" s="22">
        <f>IFERROR(HLOOKUP($A52,Data!$A$8:$DL$20,MATCH('End of Life Care'!O$4,Data!$A$8:$A$20,0),FALSE),"0%")</f>
        <v>15</v>
      </c>
      <c r="P52" s="68">
        <f t="shared" si="14"/>
        <v>0.75</v>
      </c>
      <c r="Q52" s="1"/>
      <c r="R52" s="22" t="str">
        <f>IFERROR(HLOOKUP($A52,Data!$A$8:$DL$20,MATCH('End of Life Care'!R$4,Data!$A$8:$A$20,0),FALSE),"0")</f>
        <v>0</v>
      </c>
      <c r="S52" s="22" t="str">
        <f>IFERROR(HLOOKUP($A52,Data!$A$8:$DL$20,MATCH('End of Life Care'!S$4,Data!$A$8:$A$20,0),FALSE),"0")</f>
        <v>0</v>
      </c>
      <c r="T52" s="22" t="str">
        <f>IFERROR(HLOOKUP($A52,Data!$A$8:$DL$20,MATCH('End of Life Care'!T$4,Data!$A$8:$A$20,0),FALSE),"0%")</f>
        <v>0</v>
      </c>
      <c r="U52" s="68" t="str">
        <f t="shared" si="15"/>
        <v>0%</v>
      </c>
      <c r="V52" s="1"/>
      <c r="W52" s="1"/>
    </row>
    <row r="53" spans="1:23" x14ac:dyDescent="0.25">
      <c r="A53" t="s">
        <v>17</v>
      </c>
      <c r="B53" s="51" t="s">
        <v>210</v>
      </c>
      <c r="C53" t="s">
        <v>58</v>
      </c>
      <c r="D53" s="22">
        <f>IFERROR(HLOOKUP($A53,Data!$A$8:$DL$20,MATCH('End of Life Care'!D$4,Data!$A$8:$A$20,0),FALSE),"-")</f>
        <v>15648</v>
      </c>
      <c r="E53" s="22">
        <f>IFERROR(HLOOKUP($A53,Data!$A$8:$DL$20,MATCH('End of Life Care'!E$4,Data!$A$8:$A$20,0),FALSE),"-")</f>
        <v>13</v>
      </c>
      <c r="F53" s="73">
        <f t="shared" si="9"/>
        <v>8.3077709611451944E-4</v>
      </c>
      <c r="G53" s="22">
        <f>IFERROR(HLOOKUP($A53,Data!$A$8:$DL$20,MATCH('End of Life Care'!G$4,Data!$A$8:$A$20,0),FALSE),"0%")</f>
        <v>0</v>
      </c>
      <c r="H53" s="68">
        <f t="shared" si="10"/>
        <v>0</v>
      </c>
      <c r="I53" s="22">
        <f>IFERROR(HLOOKUP($A53,Data!$A$8:$DL$20,MATCH('End of Life Care'!I$4,Data!$A$8:$A$20,0),FALSE),"0%")</f>
        <v>0</v>
      </c>
      <c r="J53" s="68">
        <f t="shared" si="11"/>
        <v>0</v>
      </c>
      <c r="K53" s="22">
        <f>IFERROR(HLOOKUP($A53,Data!$A$8:$DL$20,MATCH('End of Life Care'!K$4,Data!$A$8:$A$20,0),FALSE),"0%")</f>
        <v>0</v>
      </c>
      <c r="L53" s="68">
        <f t="shared" si="12"/>
        <v>0</v>
      </c>
      <c r="M53" s="22">
        <f>IFERROR(HLOOKUP($A53,Data!$A$8:$DL$20,MATCH('End of Life Care'!M$4,Data!$A$8:$A$20,0),FALSE),"0%")</f>
        <v>0</v>
      </c>
      <c r="N53" s="68">
        <f t="shared" si="13"/>
        <v>0</v>
      </c>
      <c r="O53" s="22">
        <f>IFERROR(HLOOKUP($A53,Data!$A$8:$DL$20,MATCH('End of Life Care'!O$4,Data!$A$8:$A$20,0),FALSE),"0%")</f>
        <v>6</v>
      </c>
      <c r="P53" s="68">
        <f t="shared" si="14"/>
        <v>0.46153846153846156</v>
      </c>
      <c r="Q53" s="1"/>
      <c r="R53" s="22">
        <f>IFERROR(HLOOKUP($A53,Data!$A$8:$DL$20,MATCH('End of Life Care'!R$4,Data!$A$8:$A$20,0),FALSE),"0")</f>
        <v>5</v>
      </c>
      <c r="S53" s="22">
        <f>IFERROR(HLOOKUP($A53,Data!$A$8:$DL$20,MATCH('End of Life Care'!S$4,Data!$A$8:$A$20,0),FALSE),"0")</f>
        <v>2</v>
      </c>
      <c r="T53" s="22">
        <f>IFERROR(HLOOKUP($A53,Data!$A$8:$DL$20,MATCH('End of Life Care'!T$4,Data!$A$8:$A$20,0),FALSE),"0%")</f>
        <v>0</v>
      </c>
      <c r="U53" s="68">
        <f t="shared" si="15"/>
        <v>0</v>
      </c>
      <c r="V53" s="1"/>
      <c r="W53" s="1"/>
    </row>
    <row r="54" spans="1:23" x14ac:dyDescent="0.25">
      <c r="A54" t="s">
        <v>28</v>
      </c>
      <c r="B54" s="51" t="s">
        <v>210</v>
      </c>
      <c r="C54" t="s">
        <v>69</v>
      </c>
      <c r="D54" s="22">
        <f>IFERROR(HLOOKUP($A54,Data!$A$8:$DL$20,MATCH('End of Life Care'!D$4,Data!$A$8:$A$20,0),FALSE),"-")</f>
        <v>15728</v>
      </c>
      <c r="E54" s="22">
        <f>IFERROR(HLOOKUP($A54,Data!$A$8:$DL$20,MATCH('End of Life Care'!E$4,Data!$A$8:$A$20,0),FALSE),"-")</f>
        <v>9</v>
      </c>
      <c r="F54" s="73">
        <f t="shared" si="9"/>
        <v>5.7222787385554426E-4</v>
      </c>
      <c r="G54" s="22">
        <f>IFERROR(HLOOKUP($A54,Data!$A$8:$DL$20,MATCH('End of Life Care'!G$4,Data!$A$8:$A$20,0),FALSE),"0%")</f>
        <v>3</v>
      </c>
      <c r="H54" s="68">
        <f t="shared" si="10"/>
        <v>0.33333333333333331</v>
      </c>
      <c r="I54" s="22">
        <f>IFERROR(HLOOKUP($A54,Data!$A$8:$DL$20,MATCH('End of Life Care'!I$4,Data!$A$8:$A$20,0),FALSE),"0%")</f>
        <v>0</v>
      </c>
      <c r="J54" s="68">
        <f t="shared" si="11"/>
        <v>0</v>
      </c>
      <c r="K54" s="22">
        <f>IFERROR(HLOOKUP($A54,Data!$A$8:$DL$20,MATCH('End of Life Care'!K$4,Data!$A$8:$A$20,0),FALSE),"0%")</f>
        <v>0</v>
      </c>
      <c r="L54" s="68">
        <f t="shared" si="12"/>
        <v>0</v>
      </c>
      <c r="M54" s="22">
        <f>IFERROR(HLOOKUP($A54,Data!$A$8:$DL$20,MATCH('End of Life Care'!M$4,Data!$A$8:$A$20,0),FALSE),"0%")</f>
        <v>1</v>
      </c>
      <c r="N54" s="68">
        <f t="shared" si="13"/>
        <v>0.1111111111111111</v>
      </c>
      <c r="O54" s="22">
        <f>IFERROR(HLOOKUP($A54,Data!$A$8:$DL$20,MATCH('End of Life Care'!O$4,Data!$A$8:$A$20,0),FALSE),"0%")</f>
        <v>8</v>
      </c>
      <c r="P54" s="68">
        <f t="shared" si="14"/>
        <v>0.88888888888888884</v>
      </c>
      <c r="Q54" s="1"/>
      <c r="R54" s="22">
        <f>IFERROR(HLOOKUP($A54,Data!$A$8:$DL$20,MATCH('End of Life Care'!R$4,Data!$A$8:$A$20,0),FALSE),"0")</f>
        <v>6</v>
      </c>
      <c r="S54" s="22">
        <f>IFERROR(HLOOKUP($A54,Data!$A$8:$DL$20,MATCH('End of Life Care'!S$4,Data!$A$8:$A$20,0),FALSE),"0")</f>
        <v>2</v>
      </c>
      <c r="T54" s="22">
        <f>IFERROR(HLOOKUP($A54,Data!$A$8:$DL$20,MATCH('End of Life Care'!T$4,Data!$A$8:$A$20,0),FALSE),"0%")</f>
        <v>0</v>
      </c>
      <c r="U54" s="68">
        <f t="shared" si="15"/>
        <v>0</v>
      </c>
      <c r="V54" s="1"/>
      <c r="W54" s="1"/>
    </row>
    <row r="55" spans="1:23" x14ac:dyDescent="0.25">
      <c r="A55" t="s">
        <v>21</v>
      </c>
      <c r="B55" s="51" t="s">
        <v>210</v>
      </c>
      <c r="C55" t="s">
        <v>62</v>
      </c>
      <c r="D55" s="22">
        <f>IFERROR(HLOOKUP($A55,Data!$A$8:$DL$20,MATCH('End of Life Care'!D$4,Data!$A$8:$A$20,0),FALSE),"-")</f>
        <v>3501</v>
      </c>
      <c r="E55" s="22">
        <f>IFERROR(HLOOKUP($A55,Data!$A$8:$DL$20,MATCH('End of Life Care'!E$4,Data!$A$8:$A$20,0),FALSE),"-")</f>
        <v>0</v>
      </c>
      <c r="F55" s="73">
        <f t="shared" si="9"/>
        <v>0</v>
      </c>
      <c r="G55" s="22">
        <f>IFERROR(HLOOKUP($A55,Data!$A$8:$DL$20,MATCH('End of Life Care'!G$4,Data!$A$8:$A$20,0),FALSE),"0%")</f>
        <v>0</v>
      </c>
      <c r="H55" s="68" t="str">
        <f t="shared" si="10"/>
        <v>0%</v>
      </c>
      <c r="I55" s="22">
        <f>IFERROR(HLOOKUP($A55,Data!$A$8:$DL$20,MATCH('End of Life Care'!I$4,Data!$A$8:$A$20,0),FALSE),"0%")</f>
        <v>0</v>
      </c>
      <c r="J55" s="68" t="str">
        <f t="shared" si="11"/>
        <v>0%</v>
      </c>
      <c r="K55" s="22">
        <f>IFERROR(HLOOKUP($A55,Data!$A$8:$DL$20,MATCH('End of Life Care'!K$4,Data!$A$8:$A$20,0),FALSE),"0%")</f>
        <v>0</v>
      </c>
      <c r="L55" s="68" t="str">
        <f t="shared" si="12"/>
        <v>0%</v>
      </c>
      <c r="M55" s="22">
        <f>IFERROR(HLOOKUP($A55,Data!$A$8:$DL$20,MATCH('End of Life Care'!M$4,Data!$A$8:$A$20,0),FALSE),"0%")</f>
        <v>0</v>
      </c>
      <c r="N55" s="68" t="str">
        <f t="shared" si="13"/>
        <v>0%</v>
      </c>
      <c r="O55" s="22">
        <f>IFERROR(HLOOKUP($A55,Data!$A$8:$DL$20,MATCH('End of Life Care'!O$4,Data!$A$8:$A$20,0),FALSE),"0%")</f>
        <v>0</v>
      </c>
      <c r="P55" s="68" t="str">
        <f t="shared" si="14"/>
        <v>0%</v>
      </c>
      <c r="Q55" s="1"/>
      <c r="R55" s="22">
        <f>IFERROR(HLOOKUP($A55,Data!$A$8:$DL$20,MATCH('End of Life Care'!R$4,Data!$A$8:$A$20,0),FALSE),"0")</f>
        <v>0</v>
      </c>
      <c r="S55" s="22">
        <f>IFERROR(HLOOKUP($A55,Data!$A$8:$DL$20,MATCH('End of Life Care'!S$4,Data!$A$8:$A$20,0),FALSE),"0")</f>
        <v>0</v>
      </c>
      <c r="T55" s="22">
        <f>IFERROR(HLOOKUP($A55,Data!$A$8:$DL$20,MATCH('End of Life Care'!T$4,Data!$A$8:$A$20,0),FALSE),"0%")</f>
        <v>0</v>
      </c>
      <c r="U55" s="68" t="str">
        <f t="shared" si="15"/>
        <v>0%</v>
      </c>
      <c r="V55" s="1"/>
      <c r="W55" s="1"/>
    </row>
    <row r="56" spans="1:23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" hidden="1" customHeight="1" x14ac:dyDescent="0.25">
      <c r="E66" s="1" t="s">
        <v>89</v>
      </c>
      <c r="F66" s="1" t="s">
        <v>40</v>
      </c>
    </row>
    <row r="67" spans="1:23" ht="15" hidden="1" customHeight="1" x14ac:dyDescent="0.25">
      <c r="E67" s="1" t="s">
        <v>90</v>
      </c>
      <c r="F67" s="1" t="s">
        <v>43</v>
      </c>
    </row>
    <row r="68" spans="1:23" ht="15" hidden="1" customHeight="1" x14ac:dyDescent="0.25">
      <c r="E68" s="1" t="s">
        <v>91</v>
      </c>
      <c r="F68" s="1" t="s">
        <v>13</v>
      </c>
    </row>
    <row r="69" spans="1:23" ht="15" hidden="1" customHeight="1" x14ac:dyDescent="0.25">
      <c r="E69" s="1" t="s">
        <v>92</v>
      </c>
      <c r="F69" s="1" t="s">
        <v>24</v>
      </c>
    </row>
    <row r="70" spans="1:23" ht="15" hidden="1" customHeight="1" x14ac:dyDescent="0.25">
      <c r="E70" s="1" t="s">
        <v>93</v>
      </c>
      <c r="F70" s="1" t="s">
        <v>44</v>
      </c>
    </row>
    <row r="71" spans="1:23" ht="15" hidden="1" customHeight="1" x14ac:dyDescent="0.25">
      <c r="E71" s="1"/>
      <c r="F71" s="1"/>
    </row>
    <row r="72" spans="1:23" ht="15" hidden="1" customHeight="1" x14ac:dyDescent="0.25">
      <c r="E72" s="1"/>
      <c r="F72" s="1"/>
    </row>
    <row r="73" spans="1:23" ht="15" hidden="1" customHeight="1" x14ac:dyDescent="0.25">
      <c r="E73" s="1"/>
      <c r="F73" s="1"/>
    </row>
    <row r="74" spans="1:23" ht="15" hidden="1" customHeight="1" x14ac:dyDescent="0.25">
      <c r="E74" s="1"/>
      <c r="F74" s="1"/>
    </row>
    <row r="75" spans="1:23" ht="15" hidden="1" customHeight="1" x14ac:dyDescent="0.25">
      <c r="E75" s="1"/>
      <c r="F75" s="1"/>
    </row>
    <row r="76" spans="1:23" ht="15" hidden="1" customHeight="1" x14ac:dyDescent="0.25">
      <c r="E76" s="1"/>
      <c r="F76" s="1"/>
    </row>
    <row r="77" spans="1:23" ht="15" hidden="1" customHeight="1" x14ac:dyDescent="0.25">
      <c r="E77" s="1"/>
      <c r="F77" s="1"/>
    </row>
    <row r="78" spans="1:23" ht="15" hidden="1" customHeight="1" x14ac:dyDescent="0.25">
      <c r="E78" s="1"/>
      <c r="F78" s="1"/>
    </row>
    <row r="79" spans="1:23" ht="15" hidden="1" customHeight="1" x14ac:dyDescent="0.25">
      <c r="E79" s="1"/>
      <c r="F79" s="1"/>
    </row>
    <row r="80" spans="1:23" ht="15" hidden="1" customHeight="1" x14ac:dyDescent="0.25">
      <c r="E80" s="1"/>
      <c r="F80" s="1"/>
    </row>
    <row r="81" spans="5:6" ht="15" hidden="1" customHeight="1" x14ac:dyDescent="0.25">
      <c r="E81" s="1"/>
      <c r="F81" s="1"/>
    </row>
    <row r="82" spans="5:6" ht="15" hidden="1" customHeight="1" x14ac:dyDescent="0.25">
      <c r="E82" s="1"/>
      <c r="F82" s="1"/>
    </row>
    <row r="83" spans="5:6" ht="15" hidden="1" customHeight="1" x14ac:dyDescent="0.25">
      <c r="E83" s="1"/>
      <c r="F83" s="1"/>
    </row>
    <row r="84" spans="5:6" ht="15" hidden="1" customHeight="1" x14ac:dyDescent="0.25">
      <c r="E84" s="1"/>
      <c r="F84" s="1"/>
    </row>
    <row r="85" spans="5:6" ht="15" hidden="1" customHeight="1" x14ac:dyDescent="0.25">
      <c r="E85" s="1"/>
      <c r="F85" s="1"/>
    </row>
    <row r="86" spans="5:6" ht="15" hidden="1" customHeight="1" x14ac:dyDescent="0.25">
      <c r="E86" s="1"/>
      <c r="F86" s="1"/>
    </row>
    <row r="87" spans="5:6" ht="15" hidden="1" customHeight="1" x14ac:dyDescent="0.25">
      <c r="E87" s="1"/>
      <c r="F87" s="1"/>
    </row>
    <row r="88" spans="5:6" ht="15" hidden="1" customHeight="1" x14ac:dyDescent="0.25">
      <c r="E88" s="1"/>
      <c r="F88" s="1"/>
    </row>
    <row r="89" spans="5:6" ht="15" hidden="1" customHeight="1" x14ac:dyDescent="0.25">
      <c r="E89" s="1"/>
      <c r="F89" s="1"/>
    </row>
    <row r="90" spans="5:6" ht="15" hidden="1" customHeight="1" x14ac:dyDescent="0.25">
      <c r="E90" s="1"/>
      <c r="F90" s="1"/>
    </row>
    <row r="91" spans="5:6" ht="15" hidden="1" customHeight="1" x14ac:dyDescent="0.25">
      <c r="E91" s="1"/>
      <c r="F91" s="1"/>
    </row>
    <row r="92" spans="5:6" ht="15" hidden="1" customHeight="1" x14ac:dyDescent="0.25">
      <c r="E92" s="1"/>
      <c r="F92" s="1"/>
    </row>
    <row r="93" spans="5:6" ht="15" hidden="1" customHeight="1" x14ac:dyDescent="0.25">
      <c r="E93" s="1"/>
      <c r="F93" s="1"/>
    </row>
    <row r="94" spans="5:6" ht="15" hidden="1" customHeight="1" x14ac:dyDescent="0.25">
      <c r="E94" s="1"/>
      <c r="F94" s="1"/>
    </row>
    <row r="95" spans="5:6" ht="15" hidden="1" customHeight="1" x14ac:dyDescent="0.25">
      <c r="E95" s="1"/>
      <c r="F95" s="1"/>
    </row>
    <row r="96" spans="5:6" ht="15" hidden="1" customHeight="1" x14ac:dyDescent="0.25"/>
    <row r="97" ht="15" hidden="1" customHeight="1" x14ac:dyDescent="0.25"/>
    <row r="98" ht="15" hidden="1" customHeight="1" x14ac:dyDescent="0.25"/>
    <row r="99" ht="15" hidden="1" customHeight="1" x14ac:dyDescent="0.25"/>
    <row r="100" ht="15" hidden="1" customHeight="1" x14ac:dyDescent="0.25"/>
    <row r="101" ht="15" hidden="1" customHeight="1" x14ac:dyDescent="0.25"/>
    <row r="102" ht="15" hidden="1" customHeight="1" x14ac:dyDescent="0.25"/>
    <row r="103" ht="15" hidden="1" customHeight="1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</sheetData>
  <sortState xmlns:xlrd2="http://schemas.microsoft.com/office/spreadsheetml/2017/richdata2" ref="B16:AR58">
    <sortCondition ref="B16"/>
  </sortState>
  <conditionalFormatting sqref="A14:A55">
    <cfRule type="containsText" dxfId="11" priority="1" operator="containsText" text="Data unavailable">
      <formula>NOT(ISERROR(SEARCH("Data unavailable",A14)))</formula>
    </cfRule>
  </conditionalFormatting>
  <conditionalFormatting sqref="B7:B11">
    <cfRule type="expression" dxfId="10" priority="21">
      <formula>$B7=$B$11</formula>
    </cfRule>
    <cfRule type="expression" dxfId="9" priority="22">
      <formula>$B7=$B$10</formula>
    </cfRule>
    <cfRule type="expression" dxfId="8" priority="23">
      <formula>$B7=$B$9</formula>
    </cfRule>
    <cfRule type="expression" dxfId="7" priority="24">
      <formula>$B7=$B$8</formula>
    </cfRule>
    <cfRule type="expression" dxfId="6" priority="25">
      <formula>$B7=$B$7</formula>
    </cfRule>
  </conditionalFormatting>
  <conditionalFormatting sqref="B14:B55">
    <cfRule type="expression" dxfId="5" priority="26">
      <formula>$B14=$B$11</formula>
    </cfRule>
    <cfRule type="expression" dxfId="4" priority="27">
      <formula>$B14=$B$10</formula>
    </cfRule>
    <cfRule type="expression" dxfId="3" priority="28">
      <formula>$B14=$B$9</formula>
    </cfRule>
    <cfRule type="expression" dxfId="2" priority="29">
      <formula>$B14=$B$8</formula>
    </cfRule>
    <cfRule type="expression" dxfId="1" priority="30">
      <formula>$B14=$B$7</formula>
    </cfRule>
  </conditionalFormatting>
  <conditionalFormatting sqref="C14:C55">
    <cfRule type="containsText" dxfId="0" priority="2" operator="containsText" text="Data unavailable">
      <formula>NOT(ISERROR(SEARCH("Data unavailable",C14)))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H106"/>
  <sheetViews>
    <sheetView topLeftCell="A40" workbookViewId="0">
      <selection activeCell="C56" sqref="C56"/>
    </sheetView>
  </sheetViews>
  <sheetFormatPr defaultRowHeight="15" x14ac:dyDescent="0.25"/>
  <cols>
    <col min="2" max="2" width="38.28515625" bestFit="1" customWidth="1"/>
    <col min="3" max="3" width="27.5703125" bestFit="1" customWidth="1"/>
    <col min="4" max="4" width="42.42578125" bestFit="1" customWidth="1"/>
    <col min="5" max="5" width="44.42578125" style="36" bestFit="1" customWidth="1"/>
    <col min="6" max="6" width="36.5703125" bestFit="1" customWidth="1"/>
    <col min="7" max="7" width="40.28515625" style="36" bestFit="1" customWidth="1"/>
    <col min="13" max="13" width="38.28515625" bestFit="1" customWidth="1"/>
    <col min="14" max="14" width="42.42578125" bestFit="1" customWidth="1"/>
    <col min="15" max="15" width="31.7109375" bestFit="1" customWidth="1"/>
    <col min="16" max="16" width="33.85546875" bestFit="1" customWidth="1"/>
  </cols>
  <sheetData>
    <row r="1" spans="1:8" x14ac:dyDescent="0.25">
      <c r="C1" t="s">
        <v>164</v>
      </c>
      <c r="D1" t="s">
        <v>160</v>
      </c>
      <c r="E1" s="36" t="s">
        <v>166</v>
      </c>
      <c r="F1" t="s">
        <v>173</v>
      </c>
      <c r="G1" s="36" t="s">
        <v>191</v>
      </c>
      <c r="H1" t="s">
        <v>168</v>
      </c>
    </row>
    <row r="2" spans="1:8" ht="37.5" customHeight="1" x14ac:dyDescent="0.25">
      <c r="B2" s="37" t="s">
        <v>165</v>
      </c>
      <c r="C2" s="39">
        <f>VLOOKUP($B$2,$B$3:$G$51,COLUMN(A2)+1,FALSE)</f>
        <v>358455</v>
      </c>
      <c r="D2" s="39">
        <f t="shared" ref="D2:G2" si="0">VLOOKUP($B$2,$B$3:$G$51,COLUMN(B2)+1,FALSE)</f>
        <v>407</v>
      </c>
      <c r="E2" s="38">
        <f t="shared" si="0"/>
        <v>1.1354284359264065E-3</v>
      </c>
      <c r="F2" s="39">
        <f t="shared" si="0"/>
        <v>147</v>
      </c>
      <c r="G2" s="38">
        <f t="shared" si="0"/>
        <v>0.36117936117936117</v>
      </c>
      <c r="H2" s="38">
        <f>1-G2</f>
        <v>0.63882063882063878</v>
      </c>
    </row>
    <row r="3" spans="1:8" ht="15.75" x14ac:dyDescent="0.25">
      <c r="B3" t="s">
        <v>165</v>
      </c>
      <c r="C3">
        <f>VLOOKUP($B3,'End of Life Care'!$C$6:$U$54,MATCH(C$1,'End of Life Care'!$C$5:$U$5,0),FALSE)</f>
        <v>358455</v>
      </c>
      <c r="D3">
        <f>VLOOKUP($B3,'End of Life Care'!$C$6:$U$54,MATCH(D$1,'End of Life Care'!$C$5:$U$5,0),FALSE)</f>
        <v>407</v>
      </c>
      <c r="E3">
        <f>VLOOKUP($B3,'End of Life Care'!$C$6:$U$54,MATCH(E$1,'End of Life Care'!$C$5:$U$5,0),FALSE)</f>
        <v>1.1354284359264065E-3</v>
      </c>
      <c r="F3">
        <f>VLOOKUP($B3,'End of Life Care'!$C$6:$U$54,MATCH(F$1,'End of Life Care'!$C$5:$U$5,0),FALSE)</f>
        <v>147</v>
      </c>
      <c r="G3">
        <f>VLOOKUP($B3,'End of Life Care'!$C$6:$U$54,MATCH(G$1,'End of Life Care'!$C$5:$U$5,0),FALSE)</f>
        <v>0.36117936117936117</v>
      </c>
      <c r="H3" s="38">
        <f t="shared" ref="H3:H10" si="1">1-G3</f>
        <v>0.63882063882063878</v>
      </c>
    </row>
    <row r="4" spans="1:8" ht="15.75" x14ac:dyDescent="0.25">
      <c r="B4" t="s">
        <v>193</v>
      </c>
      <c r="C4">
        <f>VLOOKUP($B4,'End of Life Care'!$C$7:$U$54,MATCH(C$1,'End of Life Care'!$C$5:$U$5,0),FALSE)</f>
        <v>54588</v>
      </c>
      <c r="D4">
        <f>VLOOKUP($B4,'End of Life Care'!$C$7:$U$54,MATCH(D$1,'End of Life Care'!$C$5:$U$5,0),FALSE)</f>
        <v>68</v>
      </c>
      <c r="E4">
        <f>VLOOKUP($B4,'End of Life Care'!$C$7:$U$54,MATCH(E$1,'End of Life Care'!$C$5:$U$5,0),FALSE)</f>
        <v>1.2456950245475196E-3</v>
      </c>
      <c r="F4">
        <f>VLOOKUP($B4,'End of Life Care'!$C$7:$U$54,MATCH(F$1,'End of Life Care'!$C$5:$U$5,0),FALSE)</f>
        <v>43</v>
      </c>
      <c r="G4">
        <f>VLOOKUP($B4,'End of Life Care'!$C$7:$U$54,MATCH(G$1,'End of Life Care'!$C$5:$U$5,0),FALSE)</f>
        <v>0.63235294117647056</v>
      </c>
      <c r="H4" s="38">
        <f t="shared" si="1"/>
        <v>0.36764705882352944</v>
      </c>
    </row>
    <row r="5" spans="1:8" ht="15.75" x14ac:dyDescent="0.25">
      <c r="B5" t="s">
        <v>84</v>
      </c>
      <c r="C5">
        <f>VLOOKUP($B5,'End of Life Care'!$C$7:$U$54,MATCH(C$1,'End of Life Care'!$C$5:$U$5,0),FALSE)</f>
        <v>46621</v>
      </c>
      <c r="D5">
        <f>VLOOKUP($B5,'End of Life Care'!$C$7:$U$54,MATCH(D$1,'End of Life Care'!$C$5:$U$5,0),FALSE)</f>
        <v>40</v>
      </c>
      <c r="E5">
        <f>VLOOKUP($B5,'End of Life Care'!$C$7:$U$54,MATCH(E$1,'End of Life Care'!$C$5:$U$5,0),FALSE)</f>
        <v>8.5798245425881044E-4</v>
      </c>
      <c r="F5">
        <f>VLOOKUP($B5,'End of Life Care'!$C$7:$U$54,MATCH(F$1,'End of Life Care'!$C$5:$U$5,0),FALSE)</f>
        <v>10</v>
      </c>
      <c r="G5">
        <f>VLOOKUP($B5,'End of Life Care'!$C$7:$U$54,MATCH(G$1,'End of Life Care'!$C$5:$U$5,0),FALSE)</f>
        <v>0.25</v>
      </c>
      <c r="H5" s="38">
        <f t="shared" ref="H5:H8" si="2">1-G5</f>
        <v>0.75</v>
      </c>
    </row>
    <row r="6" spans="1:8" ht="15.75" x14ac:dyDescent="0.25">
      <c r="B6" t="s">
        <v>85</v>
      </c>
      <c r="C6">
        <f>VLOOKUP($B6,'End of Life Care'!$C$7:$U$54,MATCH(C$1,'End of Life Care'!$C$5:$U$5,0),FALSE)</f>
        <v>60346</v>
      </c>
      <c r="D6">
        <f>VLOOKUP($B6,'End of Life Care'!$C$7:$U$54,MATCH(D$1,'End of Life Care'!$C$5:$U$5,0),FALSE)</f>
        <v>49</v>
      </c>
      <c r="E6">
        <f>VLOOKUP($B6,'End of Life Care'!$C$7:$U$54,MATCH(E$1,'End of Life Care'!$C$5:$U$5,0),FALSE)</f>
        <v>8.1198422430649923E-4</v>
      </c>
      <c r="F6">
        <f>VLOOKUP($B6,'End of Life Care'!$C$7:$U$54,MATCH(F$1,'End of Life Care'!$C$5:$U$5,0),FALSE)</f>
        <v>16</v>
      </c>
      <c r="G6">
        <f>VLOOKUP($B6,'End of Life Care'!$C$7:$U$54,MATCH(G$1,'End of Life Care'!$C$5:$U$5,0),FALSE)</f>
        <v>0.32653061224489793</v>
      </c>
      <c r="H6" s="38">
        <f t="shared" si="2"/>
        <v>0.67346938775510212</v>
      </c>
    </row>
    <row r="7" spans="1:8" ht="15.75" x14ac:dyDescent="0.25">
      <c r="B7" t="s">
        <v>86</v>
      </c>
      <c r="C7">
        <f>VLOOKUP($B7,'End of Life Care'!$C$7:$U$54,MATCH(C$1,'End of Life Care'!$C$5:$U$5,0),FALSE)</f>
        <v>83517</v>
      </c>
      <c r="D7">
        <f>VLOOKUP($B7,'End of Life Care'!$C$7:$U$54,MATCH(D$1,'End of Life Care'!$C$5:$U$5,0),FALSE)</f>
        <v>149</v>
      </c>
      <c r="E7">
        <f>VLOOKUP($B7,'End of Life Care'!$C$7:$U$54,MATCH(E$1,'End of Life Care'!$C$5:$U$5,0),FALSE)</f>
        <v>1.7840679143168456E-3</v>
      </c>
      <c r="F7">
        <f>VLOOKUP($B7,'End of Life Care'!$C$7:$U$54,MATCH(F$1,'End of Life Care'!$C$5:$U$5,0),FALSE)</f>
        <v>47</v>
      </c>
      <c r="G7">
        <f>VLOOKUP($B7,'End of Life Care'!$C$7:$U$54,MATCH(G$1,'End of Life Care'!$C$5:$U$5,0),FALSE)</f>
        <v>0.31543624161073824</v>
      </c>
      <c r="H7" s="38">
        <f t="shared" si="2"/>
        <v>0.68456375838926176</v>
      </c>
    </row>
    <row r="8" spans="1:8" ht="15.75" x14ac:dyDescent="0.25">
      <c r="B8" t="s">
        <v>194</v>
      </c>
      <c r="C8">
        <f>VLOOKUP($B8,'End of Life Care'!$C$7:$U$54,MATCH(C$1,'End of Life Care'!$C$5:$U$5,0),FALSE)</f>
        <v>78506</v>
      </c>
      <c r="D8">
        <f>VLOOKUP($B8,'End of Life Care'!$C$7:$U$54,MATCH(D$1,'End of Life Care'!$C$5:$U$5,0),FALSE)</f>
        <v>79</v>
      </c>
      <c r="E8">
        <f>VLOOKUP($B8,'End of Life Care'!$C$7:$U$54,MATCH(E$1,'End of Life Care'!$C$5:$U$5,0),FALSE)</f>
        <v>1.0062925126741904E-3</v>
      </c>
      <c r="F8">
        <f>VLOOKUP($B8,'End of Life Care'!$C$7:$U$54,MATCH(F$1,'End of Life Care'!$C$5:$U$5,0),FALSE)</f>
        <v>28</v>
      </c>
      <c r="G8">
        <f>VLOOKUP($B8,'End of Life Care'!$C$7:$U$54,MATCH(G$1,'End of Life Care'!$C$5:$U$5,0),FALSE)</f>
        <v>0.35443037974683544</v>
      </c>
      <c r="H8" s="38">
        <f t="shared" si="2"/>
        <v>0.64556962025316456</v>
      </c>
    </row>
    <row r="9" spans="1:8" ht="15.75" x14ac:dyDescent="0.25">
      <c r="B9" t="s">
        <v>204</v>
      </c>
      <c r="C9">
        <f>VLOOKUP($B9,'End of Life Care'!$C$7:$U$54,MATCH(C$1,'End of Life Care'!$C$5:$U$5,0),FALSE)</f>
        <v>34877</v>
      </c>
      <c r="D9">
        <f>VLOOKUP($B9,'End of Life Care'!$C$7:$U$54,MATCH(D$1,'End of Life Care'!$C$5:$U$5,0),FALSE)</f>
        <v>22</v>
      </c>
      <c r="E9">
        <f>VLOOKUP($B9,'End of Life Care'!$C$7:$U$54,MATCH(E$1,'End of Life Care'!$C$5:$U$5,0),FALSE)</f>
        <v>6.3078819852624944E-4</v>
      </c>
      <c r="F9">
        <f>VLOOKUP($B9,'End of Life Care'!$C$7:$U$54,MATCH(F$1,'End of Life Care'!$C$5:$U$5,0),FALSE)</f>
        <v>3</v>
      </c>
      <c r="G9">
        <f>VLOOKUP($B9,'End of Life Care'!$C$7:$U$54,MATCH(G$1,'End of Life Care'!$C$5:$U$5,0),FALSE)</f>
        <v>0.13636363636363635</v>
      </c>
      <c r="H9" s="38">
        <f t="shared" ref="H9" si="3">1-G9</f>
        <v>0.86363636363636365</v>
      </c>
    </row>
    <row r="10" spans="1:8" ht="15.75" x14ac:dyDescent="0.25">
      <c r="A10">
        <f>IFERROR(RANK(G10,$G$10:$G$51)+COUNTIF(G$10:$G10,G10)-1,47+COLUMN(A1))</f>
        <v>8</v>
      </c>
      <c r="B10" t="s">
        <v>50</v>
      </c>
      <c r="C10">
        <f>VLOOKUP($B10,'End of Life Care'!$C$7:$U$54,MATCH(C$1,'End of Life Care'!$C$5:$U$5,0),FALSE)</f>
        <v>7307</v>
      </c>
      <c r="D10">
        <f>VLOOKUP($B10,'End of Life Care'!$C$7:$U$54,MATCH(D$1,'End of Life Care'!$C$5:$U$5,0),FALSE)</f>
        <v>22</v>
      </c>
      <c r="E10">
        <f>VLOOKUP($B10,'End of Life Care'!$C$7:$U$54,MATCH(E$1,'End of Life Care'!$C$5:$U$5,0),FALSE)</f>
        <v>3.0108115505679484E-3</v>
      </c>
      <c r="F10">
        <f>VLOOKUP($B10,'End of Life Care'!$C$7:$U$54,MATCH(F$1,'End of Life Care'!$C$5:$U$5,0),FALSE)</f>
        <v>19</v>
      </c>
      <c r="G10">
        <f>VLOOKUP($B10,'End of Life Care'!$C$7:$U$54,MATCH(G$1,'End of Life Care'!$C$5:$U$5,0),FALSE)</f>
        <v>0.86363636363636365</v>
      </c>
      <c r="H10" s="38">
        <f t="shared" si="1"/>
        <v>0.13636363636363635</v>
      </c>
    </row>
    <row r="11" spans="1:8" ht="15.75" x14ac:dyDescent="0.25">
      <c r="A11">
        <f>IFERROR(RANK(G11,$G$10:$G$51)+COUNTIF(G$10:$G11,G11)-1,47+COLUMN(A2))</f>
        <v>22</v>
      </c>
      <c r="B11" t="s">
        <v>54</v>
      </c>
      <c r="C11">
        <f>VLOOKUP($B11,'End of Life Care'!$C$7:$U$54,MATCH(C$1,'End of Life Care'!$C$5:$U$5,0),FALSE)</f>
        <v>5187</v>
      </c>
      <c r="D11">
        <f>VLOOKUP($B11,'End of Life Care'!$C$7:$U$54,MATCH(D$1,'End of Life Care'!$C$5:$U$5,0),FALSE)</f>
        <v>13</v>
      </c>
      <c r="E11">
        <f>VLOOKUP($B11,'End of Life Care'!$C$7:$U$54,MATCH(E$1,'End of Life Care'!$C$5:$U$5,0),FALSE)</f>
        <v>2.5062656641604009E-3</v>
      </c>
      <c r="F11">
        <f>VLOOKUP($B11,'End of Life Care'!$C$7:$U$54,MATCH(F$1,'End of Life Care'!$C$5:$U$5,0),FALSE)</f>
        <v>3</v>
      </c>
      <c r="G11">
        <f>VLOOKUP($B11,'End of Life Care'!$C$7:$U$54,MATCH(G$1,'End of Life Care'!$C$5:$U$5,0),FALSE)</f>
        <v>0.23076923076923078</v>
      </c>
      <c r="H11" s="38">
        <f t="shared" ref="H11:H51" si="4">1-G11</f>
        <v>0.76923076923076916</v>
      </c>
    </row>
    <row r="12" spans="1:8" ht="15.75" x14ac:dyDescent="0.25">
      <c r="A12">
        <f>IFERROR(RANK(G12,$G$10:$G$51)+COUNTIF(G$10:$G12,G12)-1,47+COLUMN(A3))</f>
        <v>1</v>
      </c>
      <c r="B12" t="s">
        <v>56</v>
      </c>
      <c r="C12">
        <f>VLOOKUP($B12,'End of Life Care'!$C$7:$U$54,MATCH(C$1,'End of Life Care'!$C$5:$U$5,0),FALSE)</f>
        <v>6594</v>
      </c>
      <c r="D12">
        <f>VLOOKUP($B12,'End of Life Care'!$C$7:$U$54,MATCH(D$1,'End of Life Care'!$C$5:$U$5,0),FALSE)</f>
        <v>2</v>
      </c>
      <c r="E12">
        <f>VLOOKUP($B12,'End of Life Care'!$C$7:$U$54,MATCH(E$1,'End of Life Care'!$C$5:$U$5,0),FALSE)</f>
        <v>3.0330603579011223E-4</v>
      </c>
      <c r="F12">
        <f>VLOOKUP($B12,'End of Life Care'!$C$7:$U$54,MATCH(F$1,'End of Life Care'!$C$5:$U$5,0),FALSE)</f>
        <v>2</v>
      </c>
      <c r="G12">
        <f>VLOOKUP($B12,'End of Life Care'!$C$7:$U$54,MATCH(G$1,'End of Life Care'!$C$5:$U$5,0),FALSE)</f>
        <v>1</v>
      </c>
      <c r="H12" s="38">
        <f t="shared" si="4"/>
        <v>0</v>
      </c>
    </row>
    <row r="13" spans="1:8" ht="15.75" x14ac:dyDescent="0.25">
      <c r="A13">
        <f>IFERROR(RANK(G13,$G$10:$G$51)+COUNTIF(G$10:$G13,G13)-1,47+COLUMN(A4))</f>
        <v>26</v>
      </c>
      <c r="B13" t="s">
        <v>48</v>
      </c>
      <c r="C13">
        <f>VLOOKUP($B13,'End of Life Care'!$C$7:$U$54,MATCH(C$1,'End of Life Care'!$C$5:$U$5,0),FALSE)</f>
        <v>6272</v>
      </c>
      <c r="D13">
        <f>VLOOKUP($B13,'End of Life Care'!$C$7:$U$54,MATCH(D$1,'End of Life Care'!$C$5:$U$5,0),FALSE)</f>
        <v>0</v>
      </c>
      <c r="E13">
        <f>VLOOKUP($B13,'End of Life Care'!$C$7:$U$54,MATCH(E$1,'End of Life Care'!$C$5:$U$5,0),FALSE)</f>
        <v>0</v>
      </c>
      <c r="F13">
        <f>VLOOKUP($B13,'End of Life Care'!$C$7:$U$54,MATCH(F$1,'End of Life Care'!$C$5:$U$5,0),FALSE)</f>
        <v>0</v>
      </c>
      <c r="G13" t="str">
        <f>VLOOKUP($B13,'End of Life Care'!$C$7:$U$54,MATCH(G$1,'End of Life Care'!$C$5:$U$5,0),FALSE)</f>
        <v>0%</v>
      </c>
      <c r="H13" s="38">
        <f t="shared" si="4"/>
        <v>1</v>
      </c>
    </row>
    <row r="14" spans="1:8" ht="15.75" x14ac:dyDescent="0.25">
      <c r="A14">
        <f>IFERROR(RANK(G14,$G$10:$G$51)+COUNTIF(G$10:$G14,G14)-1,47+COLUMN(A5))</f>
        <v>27</v>
      </c>
      <c r="B14" t="s">
        <v>53</v>
      </c>
      <c r="C14">
        <f>VLOOKUP($B14,'End of Life Care'!$C$7:$U$54,MATCH(C$1,'End of Life Care'!$C$5:$U$5,0),FALSE)</f>
        <v>5433</v>
      </c>
      <c r="D14">
        <f>VLOOKUP($B14,'End of Life Care'!$C$7:$U$54,MATCH(D$1,'End of Life Care'!$C$5:$U$5,0),FALSE)</f>
        <v>2</v>
      </c>
      <c r="E14">
        <f>VLOOKUP($B14,'End of Life Care'!$C$7:$U$54,MATCH(E$1,'End of Life Care'!$C$5:$U$5,0),FALSE)</f>
        <v>3.6812074360390208E-4</v>
      </c>
      <c r="F14">
        <f>VLOOKUP($B14,'End of Life Care'!$C$7:$U$54,MATCH(F$1,'End of Life Care'!$C$5:$U$5,0),FALSE)</f>
        <v>0</v>
      </c>
      <c r="G14">
        <f>VLOOKUP($B14,'End of Life Care'!$C$7:$U$54,MATCH(G$1,'End of Life Care'!$C$5:$U$5,0),FALSE)</f>
        <v>0</v>
      </c>
      <c r="H14" s="38">
        <f t="shared" si="4"/>
        <v>1</v>
      </c>
    </row>
    <row r="15" spans="1:8" ht="15.75" x14ac:dyDescent="0.25">
      <c r="A15">
        <f>IFERROR(RANK(G15,$G$10:$G$51)+COUNTIF(G$10:$G15,G15)-1,47+COLUMN(A6))</f>
        <v>10</v>
      </c>
      <c r="B15" t="s">
        <v>45</v>
      </c>
      <c r="C15">
        <f>VLOOKUP($B15,'End of Life Care'!$C$7:$U$54,MATCH(C$1,'End of Life Care'!$C$5:$U$5,0),FALSE)</f>
        <v>11595</v>
      </c>
      <c r="D15">
        <f>VLOOKUP($B15,'End of Life Care'!$C$7:$U$54,MATCH(D$1,'End of Life Care'!$C$5:$U$5,0),FALSE)</f>
        <v>29</v>
      </c>
      <c r="E15">
        <f>VLOOKUP($B15,'End of Life Care'!$C$7:$U$54,MATCH(E$1,'End of Life Care'!$C$5:$U$5,0),FALSE)</f>
        <v>2.5010780508840018E-3</v>
      </c>
      <c r="F15">
        <f>VLOOKUP($B15,'End of Life Care'!$C$7:$U$54,MATCH(F$1,'End of Life Care'!$C$5:$U$5,0),FALSE)</f>
        <v>19</v>
      </c>
      <c r="G15">
        <f>VLOOKUP($B15,'End of Life Care'!$C$7:$U$54,MATCH(G$1,'End of Life Care'!$C$5:$U$5,0),FALSE)</f>
        <v>0.65517241379310343</v>
      </c>
      <c r="H15" s="38">
        <f t="shared" si="4"/>
        <v>0.34482758620689657</v>
      </c>
    </row>
    <row r="16" spans="1:8" ht="15.75" x14ac:dyDescent="0.25">
      <c r="A16">
        <f>IFERROR(RANK(G16,$G$10:$G$51)+COUNTIF(G$10:$G16,G16)-1,47+COLUMN(A7))</f>
        <v>28</v>
      </c>
      <c r="B16" t="s">
        <v>55</v>
      </c>
      <c r="C16">
        <f>VLOOKUP($B16,'End of Life Care'!$C$7:$U$54,MATCH(C$1,'End of Life Care'!$C$5:$U$5,0),FALSE)</f>
        <v>3846</v>
      </c>
      <c r="D16">
        <f>VLOOKUP($B16,'End of Life Care'!$C$7:$U$54,MATCH(D$1,'End of Life Care'!$C$5:$U$5,0),FALSE)</f>
        <v>0</v>
      </c>
      <c r="E16">
        <f>VLOOKUP($B16,'End of Life Care'!$C$7:$U$54,MATCH(E$1,'End of Life Care'!$C$5:$U$5,0),FALSE)</f>
        <v>0</v>
      </c>
      <c r="F16">
        <f>VLOOKUP($B16,'End of Life Care'!$C$7:$U$54,MATCH(F$1,'End of Life Care'!$C$5:$U$5,0),FALSE)</f>
        <v>0</v>
      </c>
      <c r="G16" t="str">
        <f>VLOOKUP($B16,'End of Life Care'!$C$7:$U$54,MATCH(G$1,'End of Life Care'!$C$5:$U$5,0),FALSE)</f>
        <v>0%</v>
      </c>
      <c r="H16" s="38">
        <f t="shared" si="4"/>
        <v>1</v>
      </c>
    </row>
    <row r="17" spans="1:8" ht="15.75" x14ac:dyDescent="0.25">
      <c r="A17">
        <f>IFERROR(RANK(G17,$G$10:$G$51)+COUNTIF(G$10:$G17,G17)-1,47+COLUMN(A8))</f>
        <v>29</v>
      </c>
      <c r="B17" t="s">
        <v>51</v>
      </c>
      <c r="C17">
        <f>VLOOKUP($B17,'End of Life Care'!$C$7:$U$54,MATCH(C$1,'End of Life Care'!$C$5:$U$5,0),FALSE)</f>
        <v>8354</v>
      </c>
      <c r="D17">
        <f>VLOOKUP($B17,'End of Life Care'!$C$7:$U$54,MATCH(D$1,'End of Life Care'!$C$5:$U$5,0),FALSE)</f>
        <v>0</v>
      </c>
      <c r="E17">
        <f>VLOOKUP($B17,'End of Life Care'!$C$7:$U$54,MATCH(E$1,'End of Life Care'!$C$5:$U$5,0),FALSE)</f>
        <v>0</v>
      </c>
      <c r="F17">
        <f>VLOOKUP($B17,'End of Life Care'!$C$7:$U$54,MATCH(F$1,'End of Life Care'!$C$5:$U$5,0),FALSE)</f>
        <v>0</v>
      </c>
      <c r="G17" t="str">
        <f>VLOOKUP($B17,'End of Life Care'!$C$7:$U$54,MATCH(G$1,'End of Life Care'!$C$5:$U$5,0),FALSE)</f>
        <v>0%</v>
      </c>
      <c r="H17" s="38">
        <f t="shared" si="4"/>
        <v>1</v>
      </c>
    </row>
    <row r="18" spans="1:8" ht="15.75" x14ac:dyDescent="0.25">
      <c r="A18">
        <f>IFERROR(RANK(G18,$G$10:$G$51)+COUNTIF(G$10:$G18,G18)-1,47+COLUMN(A9))</f>
        <v>13</v>
      </c>
      <c r="B18" t="s">
        <v>60</v>
      </c>
      <c r="C18">
        <f>VLOOKUP($B18,'End of Life Care'!$C$7:$U$54,MATCH(C$1,'End of Life Care'!$C$5:$U$5,0),FALSE)</f>
        <v>6456</v>
      </c>
      <c r="D18">
        <f>VLOOKUP($B18,'End of Life Care'!$C$7:$U$54,MATCH(D$1,'End of Life Care'!$C$5:$U$5,0),FALSE)</f>
        <v>4</v>
      </c>
      <c r="E18">
        <f>VLOOKUP($B18,'End of Life Care'!$C$7:$U$54,MATCH(E$1,'End of Life Care'!$C$5:$U$5,0),FALSE)</f>
        <v>6.1957868649318464E-4</v>
      </c>
      <c r="F18">
        <f>VLOOKUP($B18,'End of Life Care'!$C$7:$U$54,MATCH(F$1,'End of Life Care'!$C$5:$U$5,0),FALSE)</f>
        <v>2</v>
      </c>
      <c r="G18">
        <f>VLOOKUP($B18,'End of Life Care'!$C$7:$U$54,MATCH(G$1,'End of Life Care'!$C$5:$U$5,0),FALSE)</f>
        <v>0.5</v>
      </c>
      <c r="H18" s="38">
        <f t="shared" si="4"/>
        <v>0.5</v>
      </c>
    </row>
    <row r="19" spans="1:8" ht="15.75" x14ac:dyDescent="0.25">
      <c r="A19">
        <f>IFERROR(RANK(G19,$G$10:$G$51)+COUNTIF(G$10:$G19,G19)-1,47+COLUMN(A10))</f>
        <v>2</v>
      </c>
      <c r="B19" t="s">
        <v>61</v>
      </c>
      <c r="C19">
        <f>VLOOKUP($B19,'End of Life Care'!$C$7:$U$54,MATCH(C$1,'End of Life Care'!$C$5:$U$5,0),FALSE)</f>
        <v>6785</v>
      </c>
      <c r="D19">
        <f>VLOOKUP($B19,'End of Life Care'!$C$7:$U$54,MATCH(D$1,'End of Life Care'!$C$5:$U$5,0),FALSE)</f>
        <v>1</v>
      </c>
      <c r="E19">
        <f>VLOOKUP($B19,'End of Life Care'!$C$7:$U$54,MATCH(E$1,'End of Life Care'!$C$5:$U$5,0),FALSE)</f>
        <v>1.4738393515106854E-4</v>
      </c>
      <c r="F19">
        <f>VLOOKUP($B19,'End of Life Care'!$C$7:$U$54,MATCH(F$1,'End of Life Care'!$C$5:$U$5,0),FALSE)</f>
        <v>1</v>
      </c>
      <c r="G19">
        <f>VLOOKUP($B19,'End of Life Care'!$C$7:$U$54,MATCH(G$1,'End of Life Care'!$C$5:$U$5,0),FALSE)</f>
        <v>1</v>
      </c>
      <c r="H19" s="38">
        <f t="shared" si="4"/>
        <v>0</v>
      </c>
    </row>
    <row r="20" spans="1:8" ht="15.75" x14ac:dyDescent="0.25">
      <c r="A20">
        <f>IFERROR(RANK(G20,$G$10:$G$51)+COUNTIF(G$10:$G20,G20)-1,47+COLUMN(A11))</f>
        <v>3</v>
      </c>
      <c r="B20" t="s">
        <v>63</v>
      </c>
      <c r="C20">
        <f>VLOOKUP($B20,'End of Life Care'!$C$7:$U$54,MATCH(C$1,'End of Life Care'!$C$5:$U$5,0),FALSE)</f>
        <v>3321</v>
      </c>
      <c r="D20">
        <f>VLOOKUP($B20,'End of Life Care'!$C$7:$U$54,MATCH(D$1,'End of Life Care'!$C$5:$U$5,0),FALSE)</f>
        <v>1</v>
      </c>
      <c r="E20">
        <f>VLOOKUP($B20,'End of Life Care'!$C$7:$U$54,MATCH(E$1,'End of Life Care'!$C$5:$U$5,0),FALSE)</f>
        <v>3.0111412225233364E-4</v>
      </c>
      <c r="F20">
        <f>VLOOKUP($B20,'End of Life Care'!$C$7:$U$54,MATCH(F$1,'End of Life Care'!$C$5:$U$5,0),FALSE)</f>
        <v>1</v>
      </c>
      <c r="G20">
        <f>VLOOKUP($B20,'End of Life Care'!$C$7:$U$54,MATCH(G$1,'End of Life Care'!$C$5:$U$5,0),FALSE)</f>
        <v>1</v>
      </c>
      <c r="H20" s="38">
        <f t="shared" si="4"/>
        <v>0</v>
      </c>
    </row>
    <row r="21" spans="1:8" ht="15.75" x14ac:dyDescent="0.25">
      <c r="A21">
        <f>IFERROR(RANK(G21,$G$10:$G$51)+COUNTIF(G$10:$G21,G21)-1,47+COLUMN(A12))</f>
        <v>30</v>
      </c>
      <c r="B21" t="s">
        <v>64</v>
      </c>
      <c r="C21">
        <f>VLOOKUP($B21,'End of Life Care'!$C$7:$U$54,MATCH(C$1,'End of Life Care'!$C$5:$U$5,0),FALSE)</f>
        <v>3123</v>
      </c>
      <c r="D21">
        <f>VLOOKUP($B21,'End of Life Care'!$C$7:$U$54,MATCH(D$1,'End of Life Care'!$C$5:$U$5,0),FALSE)</f>
        <v>6</v>
      </c>
      <c r="E21">
        <f>VLOOKUP($B21,'End of Life Care'!$C$7:$U$54,MATCH(E$1,'End of Life Care'!$C$5:$U$5,0),FALSE)</f>
        <v>1.9212295869356388E-3</v>
      </c>
      <c r="F21">
        <f>VLOOKUP($B21,'End of Life Care'!$C$7:$U$54,MATCH(F$1,'End of Life Care'!$C$5:$U$5,0),FALSE)</f>
        <v>0</v>
      </c>
      <c r="G21">
        <f>VLOOKUP($B21,'End of Life Care'!$C$7:$U$54,MATCH(G$1,'End of Life Care'!$C$5:$U$5,0),FALSE)</f>
        <v>0</v>
      </c>
      <c r="H21" s="38">
        <f t="shared" si="4"/>
        <v>1</v>
      </c>
    </row>
    <row r="22" spans="1:8" ht="15.75" x14ac:dyDescent="0.25">
      <c r="A22">
        <f>IFERROR(RANK(G22,$G$10:$G$51)+COUNTIF(G$10:$G22,G22)-1,47+COLUMN(A13))</f>
        <v>20</v>
      </c>
      <c r="B22" t="s">
        <v>65</v>
      </c>
      <c r="C22">
        <f>VLOOKUP($B22,'End of Life Care'!$C$7:$U$54,MATCH(C$1,'End of Life Care'!$C$5:$U$5,0),FALSE)</f>
        <v>6752</v>
      </c>
      <c r="D22">
        <f>VLOOKUP($B22,'End of Life Care'!$C$7:$U$54,MATCH(D$1,'End of Life Care'!$C$5:$U$5,0),FALSE)</f>
        <v>17</v>
      </c>
      <c r="E22">
        <f>VLOOKUP($B22,'End of Life Care'!$C$7:$U$54,MATCH(E$1,'End of Life Care'!$C$5:$U$5,0),FALSE)</f>
        <v>2.5177725118483412E-3</v>
      </c>
      <c r="F22">
        <f>VLOOKUP($B22,'End of Life Care'!$C$7:$U$54,MATCH(F$1,'End of Life Care'!$C$5:$U$5,0),FALSE)</f>
        <v>5</v>
      </c>
      <c r="G22">
        <f>VLOOKUP($B22,'End of Life Care'!$C$7:$U$54,MATCH(G$1,'End of Life Care'!$C$5:$U$5,0),FALSE)</f>
        <v>0.29411764705882354</v>
      </c>
      <c r="H22" s="38">
        <f t="shared" si="4"/>
        <v>0.70588235294117641</v>
      </c>
    </row>
    <row r="23" spans="1:8" ht="15.75" x14ac:dyDescent="0.25">
      <c r="A23">
        <f>IFERROR(RANK(G23,$G$10:$G$51)+COUNTIF(G$10:$G23,G23)-1,47+COLUMN(A14))</f>
        <v>17</v>
      </c>
      <c r="B23" t="s">
        <v>59</v>
      </c>
      <c r="C23">
        <f>VLOOKUP($B23,'End of Life Care'!$C$7:$U$54,MATCH(C$1,'End of Life Care'!$C$5:$U$5,0),FALSE)</f>
        <v>6539</v>
      </c>
      <c r="D23">
        <f>VLOOKUP($B23,'End of Life Care'!$C$7:$U$54,MATCH(D$1,'End of Life Care'!$C$5:$U$5,0),FALSE)</f>
        <v>3</v>
      </c>
      <c r="E23">
        <f>VLOOKUP($B23,'End of Life Care'!$C$7:$U$54,MATCH(E$1,'End of Life Care'!$C$5:$U$5,0),FALSE)</f>
        <v>4.5878574705612477E-4</v>
      </c>
      <c r="F23">
        <f>VLOOKUP($B23,'End of Life Care'!$C$7:$U$54,MATCH(F$1,'End of Life Care'!$C$5:$U$5,0),FALSE)</f>
        <v>1</v>
      </c>
      <c r="G23">
        <f>VLOOKUP($B23,'End of Life Care'!$C$7:$U$54,MATCH(G$1,'End of Life Care'!$C$5:$U$5,0),FALSE)</f>
        <v>0.33333333333333331</v>
      </c>
      <c r="H23" s="38">
        <f t="shared" si="4"/>
        <v>0.66666666666666674</v>
      </c>
    </row>
    <row r="24" spans="1:8" ht="15.75" x14ac:dyDescent="0.25">
      <c r="A24">
        <f>IFERROR(RANK(G24,$G$10:$G$51)+COUNTIF(G$10:$G24,G24)-1,47+COLUMN(A15))</f>
        <v>31</v>
      </c>
      <c r="B24" t="s">
        <v>57</v>
      </c>
      <c r="C24">
        <f>VLOOKUP($B24,'End of Life Care'!$C$7:$U$54,MATCH(C$1,'End of Life Care'!$C$5:$U$5,0),FALSE)</f>
        <v>13645</v>
      </c>
      <c r="D24">
        <f>VLOOKUP($B24,'End of Life Care'!$C$7:$U$54,MATCH(D$1,'End of Life Care'!$C$5:$U$5,0),FALSE)</f>
        <v>8</v>
      </c>
      <c r="E24">
        <f>VLOOKUP($B24,'End of Life Care'!$C$7:$U$54,MATCH(E$1,'End of Life Care'!$C$5:$U$5,0),FALSE)</f>
        <v>5.8629534628068893E-4</v>
      </c>
      <c r="F24">
        <f>VLOOKUP($B24,'End of Life Care'!$C$7:$U$54,MATCH(F$1,'End of Life Care'!$C$5:$U$5,0),FALSE)</f>
        <v>0</v>
      </c>
      <c r="G24">
        <f>VLOOKUP($B24,'End of Life Care'!$C$7:$U$54,MATCH(G$1,'End of Life Care'!$C$5:$U$5,0),FALSE)</f>
        <v>0</v>
      </c>
      <c r="H24" s="38">
        <f t="shared" si="4"/>
        <v>1</v>
      </c>
    </row>
    <row r="25" spans="1:8" ht="15.75" x14ac:dyDescent="0.25">
      <c r="A25">
        <f>IFERROR(RANK(G25,$G$10:$G$51)+COUNTIF(G$10:$G25,G25)-1,47+COLUMN(A16))</f>
        <v>32</v>
      </c>
      <c r="B25" t="s">
        <v>66</v>
      </c>
      <c r="C25">
        <f>VLOOKUP($B25,'End of Life Care'!$C$7:$U$54,MATCH(C$1,'End of Life Care'!$C$5:$U$5,0),FALSE)</f>
        <v>7579</v>
      </c>
      <c r="D25">
        <f>VLOOKUP($B25,'End of Life Care'!$C$7:$U$54,MATCH(D$1,'End of Life Care'!$C$5:$U$5,0),FALSE)</f>
        <v>0</v>
      </c>
      <c r="E25">
        <f>VLOOKUP($B25,'End of Life Care'!$C$7:$U$54,MATCH(E$1,'End of Life Care'!$C$5:$U$5,0),FALSE)</f>
        <v>0</v>
      </c>
      <c r="F25">
        <f>VLOOKUP($B25,'End of Life Care'!$C$7:$U$54,MATCH(F$1,'End of Life Care'!$C$5:$U$5,0),FALSE)</f>
        <v>0</v>
      </c>
      <c r="G25" t="str">
        <f>VLOOKUP($B25,'End of Life Care'!$C$7:$U$54,MATCH(G$1,'End of Life Care'!$C$5:$U$5,0),FALSE)</f>
        <v>0%</v>
      </c>
      <c r="H25" s="38">
        <f t="shared" si="4"/>
        <v>1</v>
      </c>
    </row>
    <row r="26" spans="1:8" ht="15.75" x14ac:dyDescent="0.25">
      <c r="A26">
        <f>IFERROR(RANK(G26,$G$10:$G$51)+COUNTIF(G$10:$G26,G26)-1,47+COLUMN(A17))</f>
        <v>12</v>
      </c>
      <c r="B26" t="s">
        <v>70</v>
      </c>
      <c r="C26">
        <f>VLOOKUP($B26,'End of Life Care'!$C$7:$U$54,MATCH(C$1,'End of Life Care'!$C$5:$U$5,0),FALSE)</f>
        <v>7655</v>
      </c>
      <c r="D26">
        <f>VLOOKUP($B26,'End of Life Care'!$C$7:$U$54,MATCH(D$1,'End of Life Care'!$C$5:$U$5,0),FALSE)</f>
        <v>10</v>
      </c>
      <c r="E26">
        <f>VLOOKUP($B26,'End of Life Care'!$C$7:$U$54,MATCH(E$1,'End of Life Care'!$C$5:$U$5,0),FALSE)</f>
        <v>1.3063357282821686E-3</v>
      </c>
      <c r="F26">
        <f>VLOOKUP($B26,'End of Life Care'!$C$7:$U$54,MATCH(F$1,'End of Life Care'!$C$5:$U$5,0),FALSE)</f>
        <v>6</v>
      </c>
      <c r="G26">
        <f>VLOOKUP($B26,'End of Life Care'!$C$7:$U$54,MATCH(G$1,'End of Life Care'!$C$5:$U$5,0),FALSE)</f>
        <v>0.6</v>
      </c>
      <c r="H26" s="38">
        <f t="shared" si="4"/>
        <v>0.4</v>
      </c>
    </row>
    <row r="27" spans="1:8" ht="15.75" x14ac:dyDescent="0.25">
      <c r="A27">
        <f>IFERROR(RANK(G27,$G$10:$G$51)+COUNTIF(G$10:$G27,G27)-1,47+COLUMN(A18))</f>
        <v>33</v>
      </c>
      <c r="B27" t="s">
        <v>71</v>
      </c>
      <c r="C27">
        <f>VLOOKUP($B27,'End of Life Care'!$C$7:$U$54,MATCH(C$1,'End of Life Care'!$C$5:$U$5,0),FALSE)</f>
        <v>4920</v>
      </c>
      <c r="D27">
        <f>VLOOKUP($B27,'End of Life Care'!$C$7:$U$54,MATCH(D$1,'End of Life Care'!$C$5:$U$5,0),FALSE)</f>
        <v>1</v>
      </c>
      <c r="E27">
        <f>VLOOKUP($B27,'End of Life Care'!$C$7:$U$54,MATCH(E$1,'End of Life Care'!$C$5:$U$5,0),FALSE)</f>
        <v>2.032520325203252E-4</v>
      </c>
      <c r="F27">
        <f>VLOOKUP($B27,'End of Life Care'!$C$7:$U$54,MATCH(F$1,'End of Life Care'!$C$5:$U$5,0),FALSE)</f>
        <v>0</v>
      </c>
      <c r="G27">
        <f>VLOOKUP($B27,'End of Life Care'!$C$7:$U$54,MATCH(G$1,'End of Life Care'!$C$5:$U$5,0),FALSE)</f>
        <v>0</v>
      </c>
      <c r="H27" s="38">
        <f t="shared" si="4"/>
        <v>1</v>
      </c>
    </row>
    <row r="28" spans="1:8" ht="15.75" x14ac:dyDescent="0.25">
      <c r="A28">
        <f>IFERROR(RANK(G28,$G$10:$G$51)+COUNTIF(G$10:$G28,G28)-1,47+COLUMN(A19))</f>
        <v>34</v>
      </c>
      <c r="B28" t="s">
        <v>73</v>
      </c>
      <c r="C28">
        <f>VLOOKUP($B28,'End of Life Care'!$C$7:$U$54,MATCH(C$1,'End of Life Care'!$C$5:$U$5,0),FALSE)</f>
        <v>8284</v>
      </c>
      <c r="D28">
        <f>VLOOKUP($B28,'End of Life Care'!$C$7:$U$54,MATCH(D$1,'End of Life Care'!$C$5:$U$5,0),FALSE)</f>
        <v>0</v>
      </c>
      <c r="E28">
        <f>VLOOKUP($B28,'End of Life Care'!$C$7:$U$54,MATCH(E$1,'End of Life Care'!$C$5:$U$5,0),FALSE)</f>
        <v>0</v>
      </c>
      <c r="F28">
        <f>VLOOKUP($B28,'End of Life Care'!$C$7:$U$54,MATCH(F$1,'End of Life Care'!$C$5:$U$5,0),FALSE)</f>
        <v>0</v>
      </c>
      <c r="G28" t="str">
        <f>VLOOKUP($B28,'End of Life Care'!$C$7:$U$54,MATCH(G$1,'End of Life Care'!$C$5:$U$5,0),FALSE)</f>
        <v>0%</v>
      </c>
      <c r="H28" s="38">
        <f t="shared" si="4"/>
        <v>1</v>
      </c>
    </row>
    <row r="29" spans="1:8" ht="15.75" x14ac:dyDescent="0.25">
      <c r="A29">
        <f>IFERROR(RANK(G29,$G$10:$G$51)+COUNTIF(G$10:$G29,G29)-1,47+COLUMN(A20))</f>
        <v>35</v>
      </c>
      <c r="B29" t="s">
        <v>68</v>
      </c>
      <c r="C29">
        <f>VLOOKUP($B29,'End of Life Care'!$C$7:$U$54,MATCH(C$1,'End of Life Care'!$C$5:$U$5,0),FALSE)</f>
        <v>6160</v>
      </c>
      <c r="D29">
        <f>VLOOKUP($B29,'End of Life Care'!$C$7:$U$54,MATCH(D$1,'End of Life Care'!$C$5:$U$5,0),FALSE)</f>
        <v>9</v>
      </c>
      <c r="E29">
        <f>VLOOKUP($B29,'End of Life Care'!$C$7:$U$54,MATCH(E$1,'End of Life Care'!$C$5:$U$5,0),FALSE)</f>
        <v>1.4610389610389611E-3</v>
      </c>
      <c r="F29">
        <f>VLOOKUP($B29,'End of Life Care'!$C$7:$U$54,MATCH(F$1,'End of Life Care'!$C$5:$U$5,0),FALSE)</f>
        <v>0</v>
      </c>
      <c r="G29">
        <f>VLOOKUP($B29,'End of Life Care'!$C$7:$U$54,MATCH(G$1,'End of Life Care'!$C$5:$U$5,0),FALSE)</f>
        <v>0</v>
      </c>
      <c r="H29" s="38">
        <f t="shared" si="4"/>
        <v>1</v>
      </c>
    </row>
    <row r="30" spans="1:8" ht="15.75" x14ac:dyDescent="0.25">
      <c r="A30">
        <f>IFERROR(RANK(G30,$G$10:$G$51)+COUNTIF(G$10:$G30,G30)-1,47+COLUMN(A21))</f>
        <v>4</v>
      </c>
      <c r="B30" t="s">
        <v>72</v>
      </c>
      <c r="C30">
        <f>VLOOKUP($B30,'End of Life Care'!$C$7:$U$54,MATCH(C$1,'End of Life Care'!$C$5:$U$5,0),FALSE)</f>
        <v>5102</v>
      </c>
      <c r="D30">
        <f>VLOOKUP($B30,'End of Life Care'!$C$7:$U$54,MATCH(D$1,'End of Life Care'!$C$5:$U$5,0),FALSE)</f>
        <v>1</v>
      </c>
      <c r="E30">
        <f>VLOOKUP($B30,'End of Life Care'!$C$7:$U$54,MATCH(E$1,'End of Life Care'!$C$5:$U$5,0),FALSE)</f>
        <v>1.960015680125441E-4</v>
      </c>
      <c r="F30">
        <f>VLOOKUP($B30,'End of Life Care'!$C$7:$U$54,MATCH(F$1,'End of Life Care'!$C$5:$U$5,0),FALSE)</f>
        <v>1</v>
      </c>
      <c r="G30">
        <f>VLOOKUP($B30,'End of Life Care'!$C$7:$U$54,MATCH(G$1,'End of Life Care'!$C$5:$U$5,0),FALSE)</f>
        <v>1</v>
      </c>
      <c r="H30" s="38">
        <f t="shared" si="4"/>
        <v>0</v>
      </c>
    </row>
    <row r="31" spans="1:8" ht="15.75" x14ac:dyDescent="0.25">
      <c r="A31">
        <f>IFERROR(RANK(G31,$G$10:$G$51)+COUNTIF(G$10:$G31,G31)-1,47+COLUMN(A22))</f>
        <v>11</v>
      </c>
      <c r="B31" t="s">
        <v>67</v>
      </c>
      <c r="C31">
        <f>VLOOKUP($B31,'End of Life Care'!$C$7:$U$54,MATCH(C$1,'End of Life Care'!$C$5:$U$5,0),FALSE)</f>
        <v>10693</v>
      </c>
      <c r="D31">
        <f>VLOOKUP($B31,'End of Life Care'!$C$7:$U$54,MATCH(D$1,'End of Life Care'!$C$5:$U$5,0),FALSE)</f>
        <v>14</v>
      </c>
      <c r="E31">
        <f>VLOOKUP($B31,'End of Life Care'!$C$7:$U$54,MATCH(E$1,'End of Life Care'!$C$5:$U$5,0),FALSE)</f>
        <v>1.3092677452539044E-3</v>
      </c>
      <c r="F31">
        <f>VLOOKUP($B31,'End of Life Care'!$C$7:$U$54,MATCH(F$1,'End of Life Care'!$C$5:$U$5,0),FALSE)</f>
        <v>9</v>
      </c>
      <c r="G31">
        <f>VLOOKUP($B31,'End of Life Care'!$C$7:$U$54,MATCH(G$1,'End of Life Care'!$C$5:$U$5,0),FALSE)</f>
        <v>0.6428571428571429</v>
      </c>
      <c r="H31" s="38">
        <f t="shared" si="4"/>
        <v>0.3571428571428571</v>
      </c>
    </row>
    <row r="32" spans="1:8" ht="15.75" x14ac:dyDescent="0.25">
      <c r="A32">
        <f>IFERROR(RANK(G32,$G$10:$G$51)+COUNTIF(G$10:$G32,G32)-1,47+COLUMN(A23))</f>
        <v>36</v>
      </c>
      <c r="B32" t="s">
        <v>74</v>
      </c>
      <c r="C32">
        <f>VLOOKUP($B32,'End of Life Care'!$C$7:$U$54,MATCH(C$1,'End of Life Care'!$C$5:$U$5,0),FALSE)</f>
        <v>9953</v>
      </c>
      <c r="D32">
        <f>VLOOKUP($B32,'End of Life Care'!$C$7:$U$54,MATCH(D$1,'End of Life Care'!$C$5:$U$5,0),FALSE)</f>
        <v>14</v>
      </c>
      <c r="E32">
        <f>VLOOKUP($B32,'End of Life Care'!$C$7:$U$54,MATCH(E$1,'End of Life Care'!$C$5:$U$5,0),FALSE)</f>
        <v>1.4066110720385814E-3</v>
      </c>
      <c r="F32">
        <f>VLOOKUP($B32,'End of Life Care'!$C$7:$U$54,MATCH(F$1,'End of Life Care'!$C$5:$U$5,0),FALSE)</f>
        <v>0</v>
      </c>
      <c r="G32">
        <f>VLOOKUP($B32,'End of Life Care'!$C$7:$U$54,MATCH(G$1,'End of Life Care'!$C$5:$U$5,0),FALSE)</f>
        <v>0</v>
      </c>
      <c r="H32" s="38">
        <f t="shared" si="4"/>
        <v>1</v>
      </c>
    </row>
    <row r="33" spans="1:8" ht="15.75" x14ac:dyDescent="0.25">
      <c r="A33">
        <f>IFERROR(RANK(G33,$G$10:$G$51)+COUNTIF(G$10:$G33,G33)-1,47+COLUMN(A24))</f>
        <v>37</v>
      </c>
      <c r="B33" t="s">
        <v>76</v>
      </c>
      <c r="C33">
        <f>VLOOKUP($B33,'End of Life Care'!$C$7:$U$54,MATCH(C$1,'End of Life Care'!$C$5:$U$5,0),FALSE)</f>
        <v>7156</v>
      </c>
      <c r="D33">
        <f>VLOOKUP($B33,'End of Life Care'!$C$7:$U$54,MATCH(D$1,'End of Life Care'!$C$5:$U$5,0),FALSE)</f>
        <v>1</v>
      </c>
      <c r="E33">
        <f>VLOOKUP($B33,'End of Life Care'!$C$7:$U$54,MATCH(E$1,'End of Life Care'!$C$5:$U$5,0),FALSE)</f>
        <v>1.3974287311347122E-4</v>
      </c>
      <c r="F33">
        <f>VLOOKUP($B33,'End of Life Care'!$C$7:$U$54,MATCH(F$1,'End of Life Care'!$C$5:$U$5,0),FALSE)</f>
        <v>0</v>
      </c>
      <c r="G33">
        <f>VLOOKUP($B33,'End of Life Care'!$C$7:$U$54,MATCH(G$1,'End of Life Care'!$C$5:$U$5,0),FALSE)</f>
        <v>0</v>
      </c>
      <c r="H33" s="38">
        <f t="shared" si="4"/>
        <v>1</v>
      </c>
    </row>
    <row r="34" spans="1:8" ht="15.75" x14ac:dyDescent="0.25">
      <c r="A34">
        <f>IFERROR(RANK(G34,$G$10:$G$51)+COUNTIF(G$10:$G34,G34)-1,47+COLUMN(A25))</f>
        <v>19</v>
      </c>
      <c r="B34" t="s">
        <v>78</v>
      </c>
      <c r="C34">
        <f>VLOOKUP($B34,'End of Life Care'!$C$7:$U$54,MATCH(C$1,'End of Life Care'!$C$5:$U$5,0),FALSE)</f>
        <v>9914</v>
      </c>
      <c r="D34">
        <f>VLOOKUP($B34,'End of Life Care'!$C$7:$U$54,MATCH(D$1,'End of Life Care'!$C$5:$U$5,0),FALSE)</f>
        <v>13</v>
      </c>
      <c r="E34">
        <f>VLOOKUP($B34,'End of Life Care'!$C$7:$U$54,MATCH(E$1,'End of Life Care'!$C$5:$U$5,0),FALSE)</f>
        <v>1.3112769820455921E-3</v>
      </c>
      <c r="F34">
        <f>VLOOKUP($B34,'End of Life Care'!$C$7:$U$54,MATCH(F$1,'End of Life Care'!$C$5:$U$5,0),FALSE)</f>
        <v>4</v>
      </c>
      <c r="G34">
        <f>VLOOKUP($B34,'End of Life Care'!$C$7:$U$54,MATCH(G$1,'End of Life Care'!$C$5:$U$5,0),FALSE)</f>
        <v>0.30769230769230771</v>
      </c>
      <c r="H34" s="38">
        <f t="shared" si="4"/>
        <v>0.69230769230769229</v>
      </c>
    </row>
    <row r="35" spans="1:8" ht="15.75" x14ac:dyDescent="0.25">
      <c r="A35">
        <f>IFERROR(RANK(G35,$G$10:$G$51)+COUNTIF(G$10:$G35,G35)-1,47+COLUMN(A26))</f>
        <v>7</v>
      </c>
      <c r="B35" t="s">
        <v>79</v>
      </c>
      <c r="C35">
        <f>VLOOKUP($B35,'End of Life Care'!$C$7:$U$54,MATCH(C$1,'End of Life Care'!$C$5:$U$5,0),FALSE)</f>
        <v>9341</v>
      </c>
      <c r="D35">
        <f>VLOOKUP($B35,'End of Life Care'!$C$7:$U$54,MATCH(D$1,'End of Life Care'!$C$5:$U$5,0),FALSE)</f>
        <v>16</v>
      </c>
      <c r="E35">
        <f>VLOOKUP($B35,'End of Life Care'!$C$7:$U$54,MATCH(E$1,'End of Life Care'!$C$5:$U$5,0),FALSE)</f>
        <v>1.7128787067765764E-3</v>
      </c>
      <c r="F35">
        <f>VLOOKUP($B35,'End of Life Care'!$C$7:$U$54,MATCH(F$1,'End of Life Care'!$C$5:$U$5,0),FALSE)</f>
        <v>14</v>
      </c>
      <c r="G35">
        <f>VLOOKUP($B35,'End of Life Care'!$C$7:$U$54,MATCH(G$1,'End of Life Care'!$C$5:$U$5,0),FALSE)</f>
        <v>0.875</v>
      </c>
      <c r="H35" s="38">
        <f t="shared" si="4"/>
        <v>0.125</v>
      </c>
    </row>
    <row r="36" spans="1:8" ht="15.75" x14ac:dyDescent="0.25">
      <c r="A36">
        <f>IFERROR(RANK(G36,$G$10:$G$51)+COUNTIF(G$10:$G36,G36)-1,47+COLUMN(A27))</f>
        <v>5</v>
      </c>
      <c r="B36" t="s">
        <v>123</v>
      </c>
      <c r="C36">
        <f>VLOOKUP($B36,'End of Life Care'!$C$7:$U$54,MATCH(C$1,'End of Life Care'!$C$5:$U$5,0),FALSE)</f>
        <v>4630</v>
      </c>
      <c r="D36">
        <f>VLOOKUP($B36,'End of Life Care'!$C$7:$U$54,MATCH(D$1,'End of Life Care'!$C$5:$U$5,0),FALSE)</f>
        <v>2</v>
      </c>
      <c r="E36">
        <f>VLOOKUP($B36,'End of Life Care'!$C$7:$U$54,MATCH(E$1,'End of Life Care'!$C$5:$U$5,0),FALSE)</f>
        <v>4.3196544276457883E-4</v>
      </c>
      <c r="F36">
        <f>VLOOKUP($B36,'End of Life Care'!$C$7:$U$54,MATCH(F$1,'End of Life Care'!$C$5:$U$5,0),FALSE)</f>
        <v>2</v>
      </c>
      <c r="G36">
        <f>VLOOKUP($B36,'End of Life Care'!$C$7:$U$54,MATCH(G$1,'End of Life Care'!$C$5:$U$5,0),FALSE)</f>
        <v>1</v>
      </c>
      <c r="H36" s="38">
        <f t="shared" si="4"/>
        <v>0</v>
      </c>
    </row>
    <row r="37" spans="1:8" ht="15.75" x14ac:dyDescent="0.25">
      <c r="A37">
        <f>IFERROR(RANK(G37,$G$10:$G$51)+COUNTIF(G$10:$G37,G37)-1,47+COLUMN(A28))</f>
        <v>14</v>
      </c>
      <c r="B37" t="s">
        <v>82</v>
      </c>
      <c r="C37">
        <f>VLOOKUP($B37,'End of Life Care'!$C$7:$U$54,MATCH(C$1,'End of Life Care'!$C$5:$U$5,0),FALSE)</f>
        <v>7923</v>
      </c>
      <c r="D37">
        <f>VLOOKUP($B37,'End of Life Care'!$C$7:$U$54,MATCH(D$1,'End of Life Care'!$C$5:$U$5,0),FALSE)</f>
        <v>14</v>
      </c>
      <c r="E37">
        <f>VLOOKUP($B37,'End of Life Care'!$C$7:$U$54,MATCH(E$1,'End of Life Care'!$C$5:$U$5,0),FALSE)</f>
        <v>1.7670074466742396E-3</v>
      </c>
      <c r="F37">
        <f>VLOOKUP($B37,'End of Life Care'!$C$7:$U$54,MATCH(F$1,'End of Life Care'!$C$5:$U$5,0),FALSE)</f>
        <v>7</v>
      </c>
      <c r="G37">
        <f>VLOOKUP($B37,'End of Life Care'!$C$7:$U$54,MATCH(G$1,'End of Life Care'!$C$5:$U$5,0),FALSE)</f>
        <v>0.5</v>
      </c>
      <c r="H37" s="38">
        <f t="shared" si="4"/>
        <v>0.5</v>
      </c>
    </row>
    <row r="38" spans="1:8" ht="15.75" x14ac:dyDescent="0.25">
      <c r="A38">
        <f>IFERROR(RANK(G38,$G$10:$G$51)+COUNTIF(G$10:$G38,G38)-1,47+COLUMN(A29))</f>
        <v>21</v>
      </c>
      <c r="B38" t="s">
        <v>83</v>
      </c>
      <c r="C38">
        <f>VLOOKUP($B38,'End of Life Care'!$C$7:$U$54,MATCH(C$1,'End of Life Care'!$C$5:$U$5,0),FALSE)</f>
        <v>7939</v>
      </c>
      <c r="D38">
        <f>VLOOKUP($B38,'End of Life Care'!$C$7:$U$54,MATCH(D$1,'End of Life Care'!$C$5:$U$5,0),FALSE)</f>
        <v>15</v>
      </c>
      <c r="E38">
        <f>VLOOKUP($B38,'End of Life Care'!$C$7:$U$54,MATCH(E$1,'End of Life Care'!$C$5:$U$5,0),FALSE)</f>
        <v>1.8894067262879455E-3</v>
      </c>
      <c r="F38">
        <f>VLOOKUP($B38,'End of Life Care'!$C$7:$U$54,MATCH(F$1,'End of Life Care'!$C$5:$U$5,0),FALSE)</f>
        <v>4</v>
      </c>
      <c r="G38">
        <f>VLOOKUP($B38,'End of Life Care'!$C$7:$U$54,MATCH(G$1,'End of Life Care'!$C$5:$U$5,0),FALSE)</f>
        <v>0.26666666666666666</v>
      </c>
      <c r="H38" s="38">
        <f t="shared" si="4"/>
        <v>0.73333333333333339</v>
      </c>
    </row>
    <row r="39" spans="1:8" ht="15.75" x14ac:dyDescent="0.25">
      <c r="A39">
        <f>IFERROR(RANK(G39,$G$10:$G$51)+COUNTIF(G$10:$G39,G39)-1,47+COLUMN(A30))</f>
        <v>6</v>
      </c>
      <c r="B39" t="s">
        <v>77</v>
      </c>
      <c r="C39">
        <f>VLOOKUP($B39,'End of Life Care'!$C$7:$U$54,MATCH(C$1,'End of Life Care'!$C$5:$U$5,0),FALSE)</f>
        <v>5830</v>
      </c>
      <c r="D39">
        <f>VLOOKUP($B39,'End of Life Care'!$C$7:$U$54,MATCH(D$1,'End of Life Care'!$C$5:$U$5,0),FALSE)</f>
        <v>12</v>
      </c>
      <c r="E39">
        <f>VLOOKUP($B39,'End of Life Care'!$C$7:$U$54,MATCH(E$1,'End of Life Care'!$C$5:$U$5,0),FALSE)</f>
        <v>2.058319039451115E-3</v>
      </c>
      <c r="F39">
        <f>VLOOKUP($B39,'End of Life Care'!$C$7:$U$54,MATCH(F$1,'End of Life Care'!$C$5:$U$5,0),FALSE)</f>
        <v>11</v>
      </c>
      <c r="G39">
        <f>VLOOKUP($B39,'End of Life Care'!$C$7:$U$54,MATCH(G$1,'End of Life Care'!$C$5:$U$5,0),FALSE)</f>
        <v>0.91666666666666663</v>
      </c>
      <c r="H39" s="38">
        <f t="shared" si="4"/>
        <v>8.333333333333337E-2</v>
      </c>
    </row>
    <row r="40" spans="1:8" ht="15.75" x14ac:dyDescent="0.25">
      <c r="A40">
        <f>IFERROR(RANK(G40,$G$10:$G$51)+COUNTIF(G$10:$G40,G40)-1,47+COLUMN(A31))</f>
        <v>38</v>
      </c>
      <c r="B40" t="s">
        <v>80</v>
      </c>
      <c r="C40">
        <f>VLOOKUP($B40,'End of Life Care'!$C$7:$U$54,MATCH(C$1,'End of Life Care'!$C$5:$U$5,0),FALSE)</f>
        <v>4777</v>
      </c>
      <c r="D40">
        <f>VLOOKUP($B40,'End of Life Care'!$C$7:$U$54,MATCH(D$1,'End of Life Care'!$C$5:$U$5,0),FALSE)</f>
        <v>12</v>
      </c>
      <c r="E40">
        <f>VLOOKUP($B40,'End of Life Care'!$C$7:$U$54,MATCH(E$1,'End of Life Care'!$C$5:$U$5,0),FALSE)</f>
        <v>2.5120368432070338E-3</v>
      </c>
      <c r="F40">
        <f>VLOOKUP($B40,'End of Life Care'!$C$7:$U$54,MATCH(F$1,'End of Life Care'!$C$5:$U$5,0),FALSE)</f>
        <v>0</v>
      </c>
      <c r="G40">
        <f>VLOOKUP($B40,'End of Life Care'!$C$7:$U$54,MATCH(G$1,'End of Life Care'!$C$5:$U$5,0),FALSE)</f>
        <v>0</v>
      </c>
      <c r="H40" s="38">
        <f t="shared" si="4"/>
        <v>1</v>
      </c>
    </row>
    <row r="41" spans="1:8" ht="15.75" x14ac:dyDescent="0.25">
      <c r="A41">
        <f>IFERROR(RANK(G41,$G$10:$G$51)+COUNTIF(G$10:$G41,G41)-1,47+COLUMN(A32))</f>
        <v>25</v>
      </c>
      <c r="B41" t="s">
        <v>122</v>
      </c>
      <c r="C41">
        <f>VLOOKUP($B41,'End of Life Care'!$C$7:$U$54,MATCH(C$1,'End of Life Care'!$C$5:$U$5,0),FALSE)</f>
        <v>10968</v>
      </c>
      <c r="D41">
        <f>VLOOKUP($B41,'End of Life Care'!$C$7:$U$54,MATCH(D$1,'End of Life Care'!$C$5:$U$5,0),FALSE)</f>
        <v>19</v>
      </c>
      <c r="E41">
        <f>VLOOKUP($B41,'End of Life Care'!$C$7:$U$54,MATCH(E$1,'End of Life Care'!$C$5:$U$5,0),FALSE)</f>
        <v>1.7323121808898614E-3</v>
      </c>
      <c r="F41">
        <f>VLOOKUP($B41,'End of Life Care'!$C$7:$U$54,MATCH(F$1,'End of Life Care'!$C$5:$U$5,0),FALSE)</f>
        <v>1</v>
      </c>
      <c r="G41">
        <f>VLOOKUP($B41,'End of Life Care'!$C$7:$U$54,MATCH(G$1,'End of Life Care'!$C$5:$U$5,0),FALSE)</f>
        <v>5.2631578947368418E-2</v>
      </c>
      <c r="H41" s="38">
        <f t="shared" si="4"/>
        <v>0.94736842105263164</v>
      </c>
    </row>
    <row r="42" spans="1:8" ht="15.75" x14ac:dyDescent="0.25">
      <c r="A42">
        <f>IFERROR(RANK(G42,$G$10:$G$51)+COUNTIF(G$10:$G42,G42)-1,47+COLUMN(A33))</f>
        <v>23</v>
      </c>
      <c r="B42" t="s">
        <v>75</v>
      </c>
      <c r="C42">
        <f>VLOOKUP($B42,'End of Life Care'!$C$7:$U$54,MATCH(C$1,'End of Life Care'!$C$5:$U$5,0),FALSE)</f>
        <v>9531</v>
      </c>
      <c r="D42">
        <f>VLOOKUP($B42,'End of Life Care'!$C$7:$U$54,MATCH(D$1,'End of Life Care'!$C$5:$U$5,0),FALSE)</f>
        <v>42</v>
      </c>
      <c r="E42">
        <f>VLOOKUP($B42,'End of Life Care'!$C$7:$U$54,MATCH(E$1,'End of Life Care'!$C$5:$U$5,0),FALSE)</f>
        <v>4.4066729619137547E-3</v>
      </c>
      <c r="F42">
        <f>VLOOKUP($B42,'End of Life Care'!$C$7:$U$54,MATCH(F$1,'End of Life Care'!$C$5:$U$5,0),FALSE)</f>
        <v>4</v>
      </c>
      <c r="G42">
        <f>VLOOKUP($B42,'End of Life Care'!$C$7:$U$54,MATCH(G$1,'End of Life Care'!$C$5:$U$5,0),FALSE)</f>
        <v>9.5238095238095233E-2</v>
      </c>
      <c r="H42" s="38">
        <f t="shared" si="4"/>
        <v>0.90476190476190477</v>
      </c>
    </row>
    <row r="43" spans="1:8" ht="15.75" x14ac:dyDescent="0.25">
      <c r="A43">
        <f>IFERROR(RANK(G43,$G$10:$G$51)+COUNTIF(G$10:$G43,G43)-1,47+COLUMN(A34))</f>
        <v>39</v>
      </c>
      <c r="B43" t="s">
        <v>81</v>
      </c>
      <c r="C43">
        <f>VLOOKUP($B43,'End of Life Care'!$C$7:$U$54,MATCH(C$1,'End of Life Care'!$C$5:$U$5,0),FALSE)</f>
        <v>5508</v>
      </c>
      <c r="D43">
        <f>VLOOKUP($B43,'End of Life Care'!$C$7:$U$54,MATCH(D$1,'End of Life Care'!$C$5:$U$5,0),FALSE)</f>
        <v>3</v>
      </c>
      <c r="E43">
        <f>VLOOKUP($B43,'End of Life Care'!$C$7:$U$54,MATCH(E$1,'End of Life Care'!$C$5:$U$5,0),FALSE)</f>
        <v>5.4466230936819177E-4</v>
      </c>
      <c r="F43">
        <f>VLOOKUP($B43,'End of Life Care'!$C$7:$U$54,MATCH(F$1,'End of Life Care'!$C$5:$U$5,0),FALSE)</f>
        <v>0</v>
      </c>
      <c r="G43">
        <f>VLOOKUP($B43,'End of Life Care'!$C$7:$U$54,MATCH(G$1,'End of Life Care'!$C$5:$U$5,0),FALSE)</f>
        <v>0</v>
      </c>
      <c r="H43" s="38">
        <f t="shared" si="4"/>
        <v>1</v>
      </c>
    </row>
    <row r="44" spans="1:8" ht="15.75" x14ac:dyDescent="0.25">
      <c r="A44">
        <f>IFERROR(RANK(G44,$G$10:$G$51)+COUNTIF(G$10:$G44,G44)-1,47+COLUMN(A35))</f>
        <v>9</v>
      </c>
      <c r="B44" t="s">
        <v>46</v>
      </c>
      <c r="C44">
        <f>VLOOKUP($B44,'End of Life Care'!$C$7:$U$54,MATCH(C$1,'End of Life Care'!$C$5:$U$5,0),FALSE)</f>
        <v>14570</v>
      </c>
      <c r="D44">
        <f>VLOOKUP($B44,'End of Life Care'!$C$7:$U$54,MATCH(D$1,'End of Life Care'!$C$5:$U$5,0),FALSE)</f>
        <v>24</v>
      </c>
      <c r="E44">
        <f>VLOOKUP($B44,'End of Life Care'!$C$7:$U$54,MATCH(E$1,'End of Life Care'!$C$5:$U$5,0),FALSE)</f>
        <v>1.6472203157172271E-3</v>
      </c>
      <c r="F44">
        <f>VLOOKUP($B44,'End of Life Care'!$C$7:$U$54,MATCH(F$1,'End of Life Care'!$C$5:$U$5,0),FALSE)</f>
        <v>20</v>
      </c>
      <c r="G44">
        <f>VLOOKUP($B44,'End of Life Care'!$C$7:$U$54,MATCH(G$1,'End of Life Care'!$C$5:$U$5,0),FALSE)</f>
        <v>0.83333333333333337</v>
      </c>
      <c r="H44" s="38">
        <f t="shared" si="4"/>
        <v>0.16666666666666663</v>
      </c>
    </row>
    <row r="45" spans="1:8" ht="15.75" x14ac:dyDescent="0.25">
      <c r="A45">
        <f>IFERROR(RANK(G45,$G$10:$G$51)+COUNTIF(G$10:$G45,G45)-1,47+COLUMN(A36))</f>
        <v>16</v>
      </c>
      <c r="B45" t="s">
        <v>87</v>
      </c>
      <c r="C45">
        <f>VLOOKUP($B45,'End of Life Care'!$C$7:$U$54,MATCH(C$1,'End of Life Care'!$C$5:$U$5,0),FALSE)</f>
        <v>29566</v>
      </c>
      <c r="D45">
        <f>VLOOKUP($B45,'End of Life Care'!$C$7:$U$54,MATCH(D$1,'End of Life Care'!$C$5:$U$5,0),FALSE)</f>
        <v>16</v>
      </c>
      <c r="E45">
        <f>VLOOKUP($B45,'End of Life Care'!$C$7:$U$54,MATCH(E$1,'End of Life Care'!$C$5:$U$5,0),FALSE)</f>
        <v>5.4116214570790774E-4</v>
      </c>
      <c r="F45">
        <f>VLOOKUP($B45,'End of Life Care'!$C$7:$U$54,MATCH(F$1,'End of Life Care'!$C$5:$U$5,0),FALSE)</f>
        <v>6</v>
      </c>
      <c r="G45">
        <f>VLOOKUP($B45,'End of Life Care'!$C$7:$U$54,MATCH(G$1,'End of Life Care'!$C$5:$U$5,0),FALSE)</f>
        <v>0.375</v>
      </c>
      <c r="H45" s="38">
        <f t="shared" si="4"/>
        <v>0.625</v>
      </c>
    </row>
    <row r="46" spans="1:8" ht="15.75" x14ac:dyDescent="0.25">
      <c r="A46">
        <f>IFERROR(RANK(G46,$G$10:$G$51)+COUNTIF(G$10:$G46,G46)-1,47+COLUMN(A37))</f>
        <v>15</v>
      </c>
      <c r="B46" t="s">
        <v>52</v>
      </c>
      <c r="C46">
        <f>VLOOKUP($B46,'End of Life Care'!$C$7:$U$54,MATCH(C$1,'End of Life Care'!$C$5:$U$5,0),FALSE)</f>
        <v>10879</v>
      </c>
      <c r="D46">
        <f>VLOOKUP($B46,'End of Life Care'!$C$7:$U$54,MATCH(D$1,'End of Life Care'!$C$5:$U$5,0),FALSE)</f>
        <v>2</v>
      </c>
      <c r="E46">
        <f>VLOOKUP($B46,'End of Life Care'!$C$7:$U$54,MATCH(E$1,'End of Life Care'!$C$5:$U$5,0),FALSE)</f>
        <v>1.8384042650978951E-4</v>
      </c>
      <c r="F46">
        <f>VLOOKUP($B46,'End of Life Care'!$C$7:$U$54,MATCH(F$1,'End of Life Care'!$C$5:$U$5,0),FALSE)</f>
        <v>1</v>
      </c>
      <c r="G46">
        <f>VLOOKUP($B46,'End of Life Care'!$C$7:$U$54,MATCH(G$1,'End of Life Care'!$C$5:$U$5,0),FALSE)</f>
        <v>0.5</v>
      </c>
      <c r="H46" s="38">
        <f t="shared" si="4"/>
        <v>0.5</v>
      </c>
    </row>
    <row r="47" spans="1:8" ht="15.75" x14ac:dyDescent="0.25">
      <c r="A47">
        <f>IFERROR(RANK(G47,$G$10:$G$51)+COUNTIF(G$10:$G47,G47)-1,47+COLUMN(A38))</f>
        <v>24</v>
      </c>
      <c r="B47" t="s">
        <v>49</v>
      </c>
      <c r="C47">
        <f>VLOOKUP($B47,'End of Life Care'!$C$7:$U$54,MATCH(C$1,'End of Life Care'!$C$5:$U$5,0),FALSE)</f>
        <v>6033</v>
      </c>
      <c r="D47">
        <f>VLOOKUP($B47,'End of Life Care'!$C$7:$U$54,MATCH(D$1,'End of Life Care'!$C$5:$U$5,0),FALSE)</f>
        <v>17</v>
      </c>
      <c r="E47">
        <f>VLOOKUP($B47,'End of Life Care'!$C$7:$U$54,MATCH(E$1,'End of Life Care'!$C$5:$U$5,0),FALSE)</f>
        <v>2.8178352395159954E-3</v>
      </c>
      <c r="F47">
        <f>VLOOKUP($B47,'End of Life Care'!$C$7:$U$54,MATCH(F$1,'End of Life Care'!$C$5:$U$5,0),FALSE)</f>
        <v>1</v>
      </c>
      <c r="G47">
        <f>VLOOKUP($B47,'End of Life Care'!$C$7:$U$54,MATCH(G$1,'End of Life Care'!$C$5:$U$5,0),FALSE)</f>
        <v>5.8823529411764705E-2</v>
      </c>
      <c r="H47" s="38">
        <f t="shared" si="4"/>
        <v>0.94117647058823528</v>
      </c>
    </row>
    <row r="48" spans="1:8" ht="15.75" x14ac:dyDescent="0.25">
      <c r="A48">
        <f>IFERROR(RANK(G48,$G$10:$G$51)+COUNTIF(G$10:$G48,G48)-1,47+COLUMN(A39))</f>
        <v>40</v>
      </c>
      <c r="B48" t="s">
        <v>47</v>
      </c>
      <c r="C48">
        <f>VLOOKUP($B48,'End of Life Care'!$C$7:$U$54,MATCH(C$1,'End of Life Care'!$C$5:$U$5,0),FALSE)</f>
        <v>17458</v>
      </c>
      <c r="D48">
        <f>VLOOKUP($B48,'End of Life Care'!$C$7:$U$54,MATCH(D$1,'End of Life Care'!$C$5:$U$5,0),FALSE)</f>
        <v>20</v>
      </c>
      <c r="E48">
        <f>VLOOKUP($B48,'End of Life Care'!$C$7:$U$54,MATCH(E$1,'End of Life Care'!$C$5:$U$5,0),FALSE)</f>
        <v>1.1456065986940084E-3</v>
      </c>
      <c r="F48">
        <f>VLOOKUP($B48,'End of Life Care'!$C$7:$U$54,MATCH(F$1,'End of Life Care'!$C$5:$U$5,0),FALSE)</f>
        <v>0</v>
      </c>
      <c r="G48">
        <f>VLOOKUP($B48,'End of Life Care'!$C$7:$U$54,MATCH(G$1,'End of Life Care'!$C$5:$U$5,0),FALSE)</f>
        <v>0</v>
      </c>
      <c r="H48" s="38">
        <f t="shared" si="4"/>
        <v>1</v>
      </c>
    </row>
    <row r="49" spans="1:8" ht="15.75" x14ac:dyDescent="0.25">
      <c r="A49">
        <f>IFERROR(RANK(G49,$G$10:$G$51)+COUNTIF(G$10:$G49,G49)-1,47+COLUMN(A40))</f>
        <v>40</v>
      </c>
      <c r="B49" t="s">
        <v>62</v>
      </c>
      <c r="E49"/>
      <c r="G49"/>
      <c r="H49" s="38"/>
    </row>
    <row r="50" spans="1:8" ht="15.75" x14ac:dyDescent="0.25">
      <c r="A50">
        <f>IFERROR(RANK(G50,$G$10:$G$51)+COUNTIF(G$10:$G50,G50)-1,47+COLUMN(A41))</f>
        <v>41</v>
      </c>
      <c r="B50" t="s">
        <v>58</v>
      </c>
      <c r="C50">
        <f>VLOOKUP($B50,'End of Life Care'!$C$7:$U$54,MATCH(C$1,'End of Life Care'!$C$5:$U$5,0),FALSE)</f>
        <v>15648</v>
      </c>
      <c r="D50">
        <f>VLOOKUP($B50,'End of Life Care'!$C$7:$U$54,MATCH(D$1,'End of Life Care'!$C$5:$U$5,0),FALSE)</f>
        <v>13</v>
      </c>
      <c r="E50">
        <f>VLOOKUP($B50,'End of Life Care'!$C$7:$U$54,MATCH(E$1,'End of Life Care'!$C$5:$U$5,0),FALSE)</f>
        <v>8.3077709611451944E-4</v>
      </c>
      <c r="F50">
        <f>VLOOKUP($B50,'End of Life Care'!$C$7:$U$54,MATCH(F$1,'End of Life Care'!$C$5:$U$5,0),FALSE)</f>
        <v>0</v>
      </c>
      <c r="G50">
        <f>VLOOKUP($B50,'End of Life Care'!$C$7:$U$54,MATCH(G$1,'End of Life Care'!$C$5:$U$5,0),FALSE)</f>
        <v>0</v>
      </c>
      <c r="H50" s="38">
        <f t="shared" si="4"/>
        <v>1</v>
      </c>
    </row>
    <row r="51" spans="1:8" ht="15.75" x14ac:dyDescent="0.25">
      <c r="A51">
        <f>IFERROR(RANK(G51,$G$10:$G$51)+COUNTIF(G$10:$G51,G51)-1,47+COLUMN(A42))</f>
        <v>18</v>
      </c>
      <c r="B51" t="s">
        <v>69</v>
      </c>
      <c r="C51">
        <f>VLOOKUP($B51,'End of Life Care'!$C$7:$U$54,MATCH(C$1,'End of Life Care'!$C$5:$U$5,0),FALSE)</f>
        <v>15728</v>
      </c>
      <c r="D51">
        <f>VLOOKUP($B51,'End of Life Care'!$C$7:$U$54,MATCH(D$1,'End of Life Care'!$C$5:$U$5,0),FALSE)</f>
        <v>9</v>
      </c>
      <c r="E51">
        <f>VLOOKUP($B51,'End of Life Care'!$C$7:$U$54,MATCH(E$1,'End of Life Care'!$C$5:$U$5,0),FALSE)</f>
        <v>5.7222787385554426E-4</v>
      </c>
      <c r="F51">
        <f>VLOOKUP($B51,'End of Life Care'!$C$7:$U$54,MATCH(F$1,'End of Life Care'!$C$5:$U$5,0),FALSE)</f>
        <v>3</v>
      </c>
      <c r="G51">
        <f>VLOOKUP($B51,'End of Life Care'!$C$7:$U$54,MATCH(G$1,'End of Life Care'!$C$5:$U$5,0),FALSE)</f>
        <v>0.33333333333333331</v>
      </c>
      <c r="H51" s="38">
        <f t="shared" si="4"/>
        <v>0.66666666666666674</v>
      </c>
    </row>
    <row r="55" spans="1:8" x14ac:dyDescent="0.25">
      <c r="B55" s="9"/>
      <c r="C55" t="s">
        <v>280</v>
      </c>
      <c r="D55" t="s">
        <v>192</v>
      </c>
      <c r="E55" t="s">
        <v>163</v>
      </c>
      <c r="F55" t="s">
        <v>170</v>
      </c>
      <c r="G55" t="s">
        <v>171</v>
      </c>
    </row>
    <row r="56" spans="1:8" ht="15.75" x14ac:dyDescent="0.25">
      <c r="B56" s="9" t="str">
        <f>B2</f>
        <v>Redbridge Total</v>
      </c>
      <c r="C56" s="39">
        <f>VLOOKUP($B$56,$B$57:$G$106,COLUMN(A1)+1,FALSE)</f>
        <v>138</v>
      </c>
      <c r="D56" s="39">
        <f>VLOOKUP($B$2,$B$57:$G$106,COLUMN(B1)+1,FALSE)</f>
        <v>63</v>
      </c>
      <c r="E56" s="39">
        <f>VLOOKUP($B$2,$B$57:$G$106,COLUMN(C55)+1,FALSE)</f>
        <v>6</v>
      </c>
      <c r="F56" s="38">
        <f>VLOOKUP($B$2,$B$57:$G$106,COLUMN(D1)+1,FALSE)</f>
        <v>9.5238095238095233E-2</v>
      </c>
      <c r="G56" s="38">
        <f>IFERROR(1-F56,"-")</f>
        <v>0.90476190476190477</v>
      </c>
      <c r="H56" s="38"/>
    </row>
    <row r="57" spans="1:8" ht="15.75" x14ac:dyDescent="0.25">
      <c r="B57" t="s">
        <v>193</v>
      </c>
      <c r="C57">
        <f>VLOOKUP($B57,'End of Life Care'!$C$7:$U$54,MATCH(C$55,'End of Life Care'!$C$5:$U$5,0),FALSE)</f>
        <v>16</v>
      </c>
      <c r="D57">
        <f>VLOOKUP($B57,'End of Life Care'!$C$7:$U$54,MATCH(D$55,'End of Life Care'!$C$5:$U$5,0),FALSE)</f>
        <v>14</v>
      </c>
      <c r="E57">
        <f>VLOOKUP($B57,'End of Life Care'!$C$7:$U$54,MATCH(E$55,'End of Life Care'!$C$5:$U$5,0),FALSE)</f>
        <v>0</v>
      </c>
      <c r="F57">
        <f>VLOOKUP($B57,'End of Life Care'!$C$7:$U$54,MATCH(F$55,'End of Life Care'!$C$5:$U$5,0),FALSE)</f>
        <v>0</v>
      </c>
      <c r="G57" s="38">
        <f t="shared" ref="G57:G106" si="5">1-F57</f>
        <v>1</v>
      </c>
    </row>
    <row r="58" spans="1:8" ht="15.75" x14ac:dyDescent="0.25">
      <c r="B58" t="s">
        <v>84</v>
      </c>
      <c r="C58">
        <f>VLOOKUP($B58,'End of Life Care'!$C$7:$U$54,MATCH(C$55,'End of Life Care'!$C$5:$U$5,0),FALSE)</f>
        <v>6</v>
      </c>
      <c r="D58">
        <f>VLOOKUP($B58,'End of Life Care'!$C$7:$U$54,MATCH(D$55,'End of Life Care'!$C$5:$U$5,0),FALSE)</f>
        <v>3</v>
      </c>
      <c r="E58">
        <f>VLOOKUP($B58,'End of Life Care'!$C$7:$U$54,MATCH(E$55,'End of Life Care'!$C$5:$U$5,0),FALSE)</f>
        <v>0</v>
      </c>
      <c r="F58">
        <f>VLOOKUP($B58,'End of Life Care'!$C$7:$U$54,MATCH(F$55,'End of Life Care'!$C$5:$U$5,0),FALSE)</f>
        <v>0</v>
      </c>
      <c r="G58" s="38">
        <f t="shared" si="5"/>
        <v>1</v>
      </c>
    </row>
    <row r="59" spans="1:8" ht="15.75" x14ac:dyDescent="0.25">
      <c r="B59" t="s">
        <v>85</v>
      </c>
      <c r="C59">
        <f>VLOOKUP($B59,'End of Life Care'!$C$7:$U$54,MATCH(C$55,'End of Life Care'!$C$5:$U$5,0),FALSE)</f>
        <v>12</v>
      </c>
      <c r="D59">
        <f>VLOOKUP($B59,'End of Life Care'!$C$7:$U$54,MATCH(D$55,'End of Life Care'!$C$5:$U$5,0),FALSE)</f>
        <v>4</v>
      </c>
      <c r="E59">
        <f>VLOOKUP($B59,'End of Life Care'!$C$7:$U$54,MATCH(E$55,'End of Life Care'!$C$5:$U$5,0),FALSE)</f>
        <v>0</v>
      </c>
      <c r="F59">
        <f>VLOOKUP($B59,'End of Life Care'!$C$7:$U$54,MATCH(F$55,'End of Life Care'!$C$5:$U$5,0),FALSE)</f>
        <v>0</v>
      </c>
      <c r="G59" s="38">
        <f t="shared" si="5"/>
        <v>1</v>
      </c>
    </row>
    <row r="60" spans="1:8" ht="15.75" x14ac:dyDescent="0.25">
      <c r="B60" t="s">
        <v>86</v>
      </c>
      <c r="C60">
        <f>VLOOKUP($B60,'End of Life Care'!$C$7:$U$54,MATCH(C$55,'End of Life Care'!$C$5:$U$5,0),FALSE)</f>
        <v>82</v>
      </c>
      <c r="D60">
        <f>VLOOKUP($B60,'End of Life Care'!$C$7:$U$54,MATCH(D$55,'End of Life Care'!$C$5:$U$5,0),FALSE)</f>
        <v>34</v>
      </c>
      <c r="E60">
        <f>VLOOKUP($B60,'End of Life Care'!$C$7:$U$54,MATCH(E$55,'End of Life Care'!$C$5:$U$5,0),FALSE)</f>
        <v>6</v>
      </c>
      <c r="F60">
        <f>VLOOKUP($B60,'End of Life Care'!$C$7:$U$54,MATCH(F$55,'End of Life Care'!$C$5:$U$5,0),FALSE)</f>
        <v>0.17647058823529413</v>
      </c>
      <c r="G60" s="38">
        <f t="shared" si="5"/>
        <v>0.82352941176470584</v>
      </c>
    </row>
    <row r="61" spans="1:8" ht="15.75" x14ac:dyDescent="0.25">
      <c r="B61" t="s">
        <v>194</v>
      </c>
      <c r="C61">
        <f>VLOOKUP($B61,'End of Life Care'!$C$7:$U$54,MATCH(C$55,'End of Life Care'!$C$5:$U$5,0),FALSE)</f>
        <v>11</v>
      </c>
      <c r="D61">
        <f>VLOOKUP($B61,'End of Life Care'!$C$7:$U$54,MATCH(D$55,'End of Life Care'!$C$5:$U$5,0),FALSE)</f>
        <v>4</v>
      </c>
      <c r="E61">
        <f>VLOOKUP($B61,'End of Life Care'!$C$7:$U$54,MATCH(E$55,'End of Life Care'!$C$5:$U$5,0),FALSE)</f>
        <v>0</v>
      </c>
      <c r="F61">
        <f>VLOOKUP($B61,'End of Life Care'!$C$7:$U$54,MATCH(F$55,'End of Life Care'!$C$5:$U$5,0),FALSE)</f>
        <v>0</v>
      </c>
      <c r="G61" s="38">
        <f t="shared" ref="G61" si="6">1-F61</f>
        <v>1</v>
      </c>
    </row>
    <row r="62" spans="1:8" ht="15.75" x14ac:dyDescent="0.25">
      <c r="B62" t="s">
        <v>204</v>
      </c>
      <c r="C62">
        <f>VLOOKUP($B62,'End of Life Care'!$C$7:$U$54,MATCH(C$55,'End of Life Care'!$C$5:$U$5,0),FALSE)</f>
        <v>11</v>
      </c>
      <c r="D62">
        <f>VLOOKUP($B62,'End of Life Care'!$C$7:$U$54,MATCH(D$55,'End of Life Care'!$C$5:$U$5,0),FALSE)</f>
        <v>4</v>
      </c>
      <c r="E62">
        <f>VLOOKUP($B62,'End of Life Care'!$C$7:$U$54,MATCH(E$55,'End of Life Care'!$C$5:$U$5,0),FALSE)</f>
        <v>0</v>
      </c>
      <c r="F62">
        <f>VLOOKUP($B62,'End of Life Care'!$C$7:$U$54,MATCH(F$55,'End of Life Care'!$C$5:$U$5,0),FALSE)</f>
        <v>0</v>
      </c>
      <c r="G62" s="38">
        <f t="shared" ref="G62" si="7">1-F62</f>
        <v>1</v>
      </c>
    </row>
    <row r="63" spans="1:8" ht="15.75" x14ac:dyDescent="0.25">
      <c r="B63" s="9" t="s">
        <v>165</v>
      </c>
      <c r="C63">
        <f>VLOOKUP($B63,'End of Life Care'!$C$6:$U$54,MATCH(C$55,'End of Life Care'!$C$5:$U$5,0),FALSE)</f>
        <v>138</v>
      </c>
      <c r="D63">
        <f>VLOOKUP($B63,'End of Life Care'!$C$6:$U$54,MATCH(D$55,'End of Life Care'!$C$5:$U$5,0),FALSE)</f>
        <v>63</v>
      </c>
      <c r="E63">
        <f>VLOOKUP($B63,'End of Life Care'!$C$6:$U$54,MATCH(E$55,'End of Life Care'!$C$5:$U$5,0),FALSE)</f>
        <v>6</v>
      </c>
      <c r="F63">
        <f>VLOOKUP($B63,'End of Life Care'!$C$6:$U$54,MATCH(F$55,'End of Life Care'!$C$5:$U$5,0),FALSE)</f>
        <v>9.5238095238095233E-2</v>
      </c>
      <c r="G63" s="38">
        <f t="shared" si="5"/>
        <v>0.90476190476190477</v>
      </c>
    </row>
    <row r="64" spans="1:8" x14ac:dyDescent="0.25">
      <c r="E64"/>
      <c r="F64" s="36"/>
      <c r="G64"/>
    </row>
    <row r="65" spans="2:7" ht="15.75" x14ac:dyDescent="0.25">
      <c r="B65" t="s">
        <v>50</v>
      </c>
      <c r="C65">
        <f>VLOOKUP($B65,'End of Life Care'!$C$7:$U$54,MATCH(C$55,'End of Life Care'!$C$5:$U$5,0),FALSE)</f>
        <v>9</v>
      </c>
      <c r="D65">
        <f>VLOOKUP($B65,'End of Life Care'!$C$7:$U$54,MATCH(D$55,'End of Life Care'!$C$5:$U$5,0),FALSE)</f>
        <v>9</v>
      </c>
      <c r="E65">
        <f>VLOOKUP($B65,'End of Life Care'!$C$7:$U$54,MATCH(E$55,'End of Life Care'!$C$5:$U$5,0),FALSE)</f>
        <v>0</v>
      </c>
      <c r="F65">
        <f>VLOOKUP($B65,'End of Life Care'!$C$7:$U$54,MATCH(F$55,'End of Life Care'!$C$5:$U$5,0),FALSE)</f>
        <v>0</v>
      </c>
      <c r="G65" s="38">
        <f t="shared" si="5"/>
        <v>1</v>
      </c>
    </row>
    <row r="66" spans="2:7" ht="15.75" x14ac:dyDescent="0.25">
      <c r="B66" t="s">
        <v>54</v>
      </c>
      <c r="C66">
        <f>VLOOKUP($B66,'End of Life Care'!$C$7:$U$54,MATCH(C$55,'End of Life Care'!$C$5:$U$5,0),FALSE)</f>
        <v>2</v>
      </c>
      <c r="D66">
        <f>VLOOKUP($B66,'End of Life Care'!$C$7:$U$54,MATCH(D$55,'End of Life Care'!$C$5:$U$5,0),FALSE)</f>
        <v>2</v>
      </c>
      <c r="E66">
        <f>VLOOKUP($B66,'End of Life Care'!$C$7:$U$54,MATCH(E$55,'End of Life Care'!$C$5:$U$5,0),FALSE)</f>
        <v>0</v>
      </c>
      <c r="F66">
        <f>VLOOKUP($B66,'End of Life Care'!$C$7:$U$54,MATCH(F$55,'End of Life Care'!$C$5:$U$5,0),FALSE)</f>
        <v>0</v>
      </c>
      <c r="G66" s="38">
        <f t="shared" si="5"/>
        <v>1</v>
      </c>
    </row>
    <row r="67" spans="2:7" ht="15.75" x14ac:dyDescent="0.25">
      <c r="B67" t="s">
        <v>56</v>
      </c>
      <c r="C67">
        <f>VLOOKUP($B67,'End of Life Care'!$C$7:$U$54,MATCH(C$55,'End of Life Care'!$C$5:$U$5,0),FALSE)</f>
        <v>0</v>
      </c>
      <c r="D67">
        <f>VLOOKUP($B67,'End of Life Care'!$C$7:$U$54,MATCH(D$55,'End of Life Care'!$C$5:$U$5,0),FALSE)</f>
        <v>0</v>
      </c>
      <c r="E67">
        <f>VLOOKUP($B67,'End of Life Care'!$C$7:$U$54,MATCH(E$55,'End of Life Care'!$C$5:$U$5,0),FALSE)</f>
        <v>0</v>
      </c>
      <c r="F67" t="str">
        <f>VLOOKUP($B67,'End of Life Care'!$C$7:$U$54,MATCH(F$55,'End of Life Care'!$C$5:$U$5,0),FALSE)</f>
        <v>0%</v>
      </c>
      <c r="G67" s="38">
        <f t="shared" si="5"/>
        <v>1</v>
      </c>
    </row>
    <row r="68" spans="2:7" ht="15.75" x14ac:dyDescent="0.25">
      <c r="B68" t="s">
        <v>48</v>
      </c>
      <c r="C68">
        <f>VLOOKUP($B68,'End of Life Care'!$C$7:$U$54,MATCH(C$55,'End of Life Care'!$C$5:$U$5,0),FALSE)</f>
        <v>0</v>
      </c>
      <c r="D68">
        <f>VLOOKUP($B68,'End of Life Care'!$C$7:$U$54,MATCH(D$55,'End of Life Care'!$C$5:$U$5,0),FALSE)</f>
        <v>0</v>
      </c>
      <c r="E68">
        <f>VLOOKUP($B68,'End of Life Care'!$C$7:$U$54,MATCH(E$55,'End of Life Care'!$C$5:$U$5,0),FALSE)</f>
        <v>0</v>
      </c>
      <c r="F68" t="str">
        <f>VLOOKUP($B68,'End of Life Care'!$C$7:$U$54,MATCH(F$55,'End of Life Care'!$C$5:$U$5,0),FALSE)</f>
        <v>0%</v>
      </c>
      <c r="G68" s="38">
        <f t="shared" si="5"/>
        <v>1</v>
      </c>
    </row>
    <row r="69" spans="2:7" ht="15.75" x14ac:dyDescent="0.25">
      <c r="B69" t="s">
        <v>53</v>
      </c>
      <c r="C69">
        <f>VLOOKUP($B69,'End of Life Care'!$C$7:$U$54,MATCH(C$55,'End of Life Care'!$C$5:$U$5,0),FALSE)</f>
        <v>1</v>
      </c>
      <c r="D69">
        <f>VLOOKUP($B69,'End of Life Care'!$C$7:$U$54,MATCH(D$55,'End of Life Care'!$C$5:$U$5,0),FALSE)</f>
        <v>1</v>
      </c>
      <c r="E69">
        <f>VLOOKUP($B69,'End of Life Care'!$C$7:$U$54,MATCH(E$55,'End of Life Care'!$C$5:$U$5,0),FALSE)</f>
        <v>0</v>
      </c>
      <c r="F69">
        <f>VLOOKUP($B69,'End of Life Care'!$C$7:$U$54,MATCH(F$55,'End of Life Care'!$C$5:$U$5,0),FALSE)</f>
        <v>0</v>
      </c>
      <c r="G69" s="38">
        <f t="shared" si="5"/>
        <v>1</v>
      </c>
    </row>
    <row r="70" spans="2:7" ht="15.75" x14ac:dyDescent="0.25">
      <c r="B70" t="s">
        <v>45</v>
      </c>
      <c r="C70">
        <f>VLOOKUP($B70,'End of Life Care'!$C$7:$U$54,MATCH(C$55,'End of Life Care'!$C$5:$U$5,0),FALSE)</f>
        <v>4</v>
      </c>
      <c r="D70">
        <f>VLOOKUP($B70,'End of Life Care'!$C$7:$U$54,MATCH(D$55,'End of Life Care'!$C$5:$U$5,0),FALSE)</f>
        <v>2</v>
      </c>
      <c r="E70">
        <f>VLOOKUP($B70,'End of Life Care'!$C$7:$U$54,MATCH(E$55,'End of Life Care'!$C$5:$U$5,0),FALSE)</f>
        <v>0</v>
      </c>
      <c r="F70">
        <f>VLOOKUP($B70,'End of Life Care'!$C$7:$U$54,MATCH(F$55,'End of Life Care'!$C$5:$U$5,0),FALSE)</f>
        <v>0</v>
      </c>
      <c r="G70" s="38">
        <f t="shared" si="5"/>
        <v>1</v>
      </c>
    </row>
    <row r="71" spans="2:7" ht="15.75" x14ac:dyDescent="0.25">
      <c r="B71" t="s">
        <v>55</v>
      </c>
      <c r="C71">
        <f>VLOOKUP($B71,'End of Life Care'!$C$7:$U$54,MATCH(C$55,'End of Life Care'!$C$5:$U$5,0),FALSE)</f>
        <v>0</v>
      </c>
      <c r="D71">
        <f>VLOOKUP($B71,'End of Life Care'!$C$7:$U$54,MATCH(D$55,'End of Life Care'!$C$5:$U$5,0),FALSE)</f>
        <v>0</v>
      </c>
      <c r="E71">
        <f>VLOOKUP($B71,'End of Life Care'!$C$7:$U$54,MATCH(E$55,'End of Life Care'!$C$5:$U$5,0),FALSE)</f>
        <v>0</v>
      </c>
      <c r="F71" t="str">
        <f>VLOOKUP($B71,'End of Life Care'!$C$7:$U$54,MATCH(F$55,'End of Life Care'!$C$5:$U$5,0),FALSE)</f>
        <v>0%</v>
      </c>
      <c r="G71" s="38">
        <f t="shared" si="5"/>
        <v>1</v>
      </c>
    </row>
    <row r="72" spans="2:7" ht="15.75" x14ac:dyDescent="0.25">
      <c r="B72" t="s">
        <v>51</v>
      </c>
      <c r="C72" t="str">
        <f>VLOOKUP($B72,'End of Life Care'!$C$7:$U$54,MATCH(C$55,'End of Life Care'!$C$5:$U$5,0),FALSE)</f>
        <v>0</v>
      </c>
      <c r="D72" t="str">
        <f>VLOOKUP($B72,'End of Life Care'!$C$7:$U$54,MATCH(D$55,'End of Life Care'!$C$5:$U$5,0),FALSE)</f>
        <v>0</v>
      </c>
      <c r="E72" t="str">
        <f>VLOOKUP($B72,'End of Life Care'!$C$7:$U$54,MATCH(E$55,'End of Life Care'!$C$5:$U$5,0),FALSE)</f>
        <v>0</v>
      </c>
      <c r="F72" t="str">
        <f>VLOOKUP($B72,'End of Life Care'!$C$7:$U$54,MATCH(F$55,'End of Life Care'!$C$5:$U$5,0),FALSE)</f>
        <v>0%</v>
      </c>
      <c r="G72" s="38">
        <f t="shared" si="5"/>
        <v>1</v>
      </c>
    </row>
    <row r="73" spans="2:7" ht="15.75" x14ac:dyDescent="0.25">
      <c r="B73" t="s">
        <v>60</v>
      </c>
      <c r="C73">
        <f>VLOOKUP($B73,'End of Life Care'!$C$7:$U$54,MATCH(C$55,'End of Life Care'!$C$5:$U$5,0),FALSE)</f>
        <v>0</v>
      </c>
      <c r="D73">
        <f>VLOOKUP($B73,'End of Life Care'!$C$7:$U$54,MATCH(D$55,'End of Life Care'!$C$5:$U$5,0),FALSE)</f>
        <v>0</v>
      </c>
      <c r="E73">
        <f>VLOOKUP($B73,'End of Life Care'!$C$7:$U$54,MATCH(E$55,'End of Life Care'!$C$5:$U$5,0),FALSE)</f>
        <v>0</v>
      </c>
      <c r="F73" t="str">
        <f>VLOOKUP($B73,'End of Life Care'!$C$7:$U$54,MATCH(F$55,'End of Life Care'!$C$5:$U$5,0),FALSE)</f>
        <v>0%</v>
      </c>
      <c r="G73" s="38">
        <f t="shared" si="5"/>
        <v>1</v>
      </c>
    </row>
    <row r="74" spans="2:7" ht="15.75" x14ac:dyDescent="0.25">
      <c r="B74" t="s">
        <v>61</v>
      </c>
      <c r="C74">
        <f>VLOOKUP($B74,'End of Life Care'!$C$7:$U$54,MATCH(C$55,'End of Life Care'!$C$5:$U$5,0),FALSE)</f>
        <v>0</v>
      </c>
      <c r="D74">
        <f>VLOOKUP($B74,'End of Life Care'!$C$7:$U$54,MATCH(D$55,'End of Life Care'!$C$5:$U$5,0),FALSE)</f>
        <v>0</v>
      </c>
      <c r="E74">
        <f>VLOOKUP($B74,'End of Life Care'!$C$7:$U$54,MATCH(E$55,'End of Life Care'!$C$5:$U$5,0),FALSE)</f>
        <v>0</v>
      </c>
      <c r="F74" t="str">
        <f>VLOOKUP($B74,'End of Life Care'!$C$7:$U$54,MATCH(F$55,'End of Life Care'!$C$5:$U$5,0),FALSE)</f>
        <v>0%</v>
      </c>
      <c r="G74" s="38">
        <f t="shared" si="5"/>
        <v>1</v>
      </c>
    </row>
    <row r="75" spans="2:7" ht="15.75" x14ac:dyDescent="0.25">
      <c r="B75" t="s">
        <v>63</v>
      </c>
      <c r="C75">
        <f>VLOOKUP($B75,'End of Life Care'!$C$7:$U$54,MATCH(C$55,'End of Life Care'!$C$5:$U$5,0),FALSE)</f>
        <v>0</v>
      </c>
      <c r="D75">
        <f>VLOOKUP($B75,'End of Life Care'!$C$7:$U$54,MATCH(D$55,'End of Life Care'!$C$5:$U$5,0),FALSE)</f>
        <v>0</v>
      </c>
      <c r="E75">
        <f>VLOOKUP($B75,'End of Life Care'!$C$7:$U$54,MATCH(E$55,'End of Life Care'!$C$5:$U$5,0),FALSE)</f>
        <v>0</v>
      </c>
      <c r="F75" t="str">
        <f>VLOOKUP($B75,'End of Life Care'!$C$7:$U$54,MATCH(F$55,'End of Life Care'!$C$5:$U$5,0),FALSE)</f>
        <v>0%</v>
      </c>
      <c r="G75" s="38">
        <f t="shared" si="5"/>
        <v>1</v>
      </c>
    </row>
    <row r="76" spans="2:7" ht="15.75" x14ac:dyDescent="0.25">
      <c r="B76" t="s">
        <v>64</v>
      </c>
      <c r="C76">
        <f>VLOOKUP($B76,'End of Life Care'!$C$7:$U$54,MATCH(C$55,'End of Life Care'!$C$5:$U$5,0),FALSE)</f>
        <v>1</v>
      </c>
      <c r="D76">
        <f>VLOOKUP($B76,'End of Life Care'!$C$7:$U$54,MATCH(D$55,'End of Life Care'!$C$5:$U$5,0),FALSE)</f>
        <v>1</v>
      </c>
      <c r="E76">
        <f>VLOOKUP($B76,'End of Life Care'!$C$7:$U$54,MATCH(E$55,'End of Life Care'!$C$5:$U$5,0),FALSE)</f>
        <v>0</v>
      </c>
      <c r="F76">
        <f>VLOOKUP($B76,'End of Life Care'!$C$7:$U$54,MATCH(F$55,'End of Life Care'!$C$5:$U$5,0),FALSE)</f>
        <v>0</v>
      </c>
      <c r="G76" s="38">
        <f t="shared" si="5"/>
        <v>1</v>
      </c>
    </row>
    <row r="77" spans="2:7" ht="15.75" x14ac:dyDescent="0.25">
      <c r="B77" t="s">
        <v>65</v>
      </c>
      <c r="C77">
        <f>VLOOKUP($B77,'End of Life Care'!$C$7:$U$54,MATCH(C$55,'End of Life Care'!$C$5:$U$5,0),FALSE)</f>
        <v>2</v>
      </c>
      <c r="D77">
        <f>VLOOKUP($B77,'End of Life Care'!$C$7:$U$54,MATCH(D$55,'End of Life Care'!$C$5:$U$5,0),FALSE)</f>
        <v>1</v>
      </c>
      <c r="E77">
        <f>VLOOKUP($B77,'End of Life Care'!$C$7:$U$54,MATCH(E$55,'End of Life Care'!$C$5:$U$5,0),FALSE)</f>
        <v>0</v>
      </c>
      <c r="F77">
        <f>VLOOKUP($B77,'End of Life Care'!$C$7:$U$54,MATCH(F$55,'End of Life Care'!$C$5:$U$5,0),FALSE)</f>
        <v>0</v>
      </c>
      <c r="G77" s="38">
        <f t="shared" si="5"/>
        <v>1</v>
      </c>
    </row>
    <row r="78" spans="2:7" ht="15.75" x14ac:dyDescent="0.25">
      <c r="B78" t="s">
        <v>59</v>
      </c>
      <c r="C78">
        <f>VLOOKUP($B78,'End of Life Care'!$C$7:$U$54,MATCH(C$55,'End of Life Care'!$C$5:$U$5,0),FALSE)</f>
        <v>1</v>
      </c>
      <c r="D78">
        <f>VLOOKUP($B78,'End of Life Care'!$C$7:$U$54,MATCH(D$55,'End of Life Care'!$C$5:$U$5,0),FALSE)</f>
        <v>0</v>
      </c>
      <c r="E78">
        <f>VLOOKUP($B78,'End of Life Care'!$C$7:$U$54,MATCH(E$55,'End of Life Care'!$C$5:$U$5,0),FALSE)</f>
        <v>0</v>
      </c>
      <c r="F78" t="str">
        <f>VLOOKUP($B78,'End of Life Care'!$C$7:$U$54,MATCH(F$55,'End of Life Care'!$C$5:$U$5,0),FALSE)</f>
        <v>0%</v>
      </c>
      <c r="G78" s="38">
        <f t="shared" si="5"/>
        <v>1</v>
      </c>
    </row>
    <row r="79" spans="2:7" ht="15.75" x14ac:dyDescent="0.25">
      <c r="B79" t="s">
        <v>57</v>
      </c>
      <c r="C79">
        <f>VLOOKUP($B79,'End of Life Care'!$C$7:$U$54,MATCH(C$55,'End of Life Care'!$C$5:$U$5,0),FALSE)</f>
        <v>2</v>
      </c>
      <c r="D79">
        <f>VLOOKUP($B79,'End of Life Care'!$C$7:$U$54,MATCH(D$55,'End of Life Care'!$C$5:$U$5,0),FALSE)</f>
        <v>1</v>
      </c>
      <c r="E79">
        <f>VLOOKUP($B79,'End of Life Care'!$C$7:$U$54,MATCH(E$55,'End of Life Care'!$C$5:$U$5,0),FALSE)</f>
        <v>0</v>
      </c>
      <c r="F79">
        <f>VLOOKUP($B79,'End of Life Care'!$C$7:$U$54,MATCH(F$55,'End of Life Care'!$C$5:$U$5,0),FALSE)</f>
        <v>0</v>
      </c>
      <c r="G79" s="38">
        <f t="shared" si="5"/>
        <v>1</v>
      </c>
    </row>
    <row r="80" spans="2:7" ht="15.75" x14ac:dyDescent="0.25">
      <c r="B80" t="s">
        <v>66</v>
      </c>
      <c r="C80">
        <f>VLOOKUP($B80,'End of Life Care'!$C$7:$U$54,MATCH(C$55,'End of Life Care'!$C$5:$U$5,0),FALSE)</f>
        <v>0</v>
      </c>
      <c r="D80">
        <f>VLOOKUP($B80,'End of Life Care'!$C$7:$U$54,MATCH(D$55,'End of Life Care'!$C$5:$U$5,0),FALSE)</f>
        <v>0</v>
      </c>
      <c r="E80">
        <f>VLOOKUP($B80,'End of Life Care'!$C$7:$U$54,MATCH(E$55,'End of Life Care'!$C$5:$U$5,0),FALSE)</f>
        <v>0</v>
      </c>
      <c r="F80" t="str">
        <f>VLOOKUP($B80,'End of Life Care'!$C$7:$U$54,MATCH(F$55,'End of Life Care'!$C$5:$U$5,0),FALSE)</f>
        <v>0%</v>
      </c>
      <c r="G80" s="38">
        <f t="shared" si="5"/>
        <v>1</v>
      </c>
    </row>
    <row r="81" spans="2:7" ht="15.75" x14ac:dyDescent="0.25">
      <c r="B81" t="s">
        <v>70</v>
      </c>
      <c r="C81">
        <f>VLOOKUP($B81,'End of Life Care'!$C$7:$U$54,MATCH(C$55,'End of Life Care'!$C$5:$U$5,0),FALSE)</f>
        <v>2</v>
      </c>
      <c r="D81">
        <f>VLOOKUP($B81,'End of Life Care'!$C$7:$U$54,MATCH(D$55,'End of Life Care'!$C$5:$U$5,0),FALSE)</f>
        <v>0</v>
      </c>
      <c r="E81">
        <f>VLOOKUP($B81,'End of Life Care'!$C$7:$U$54,MATCH(E$55,'End of Life Care'!$C$5:$U$5,0),FALSE)</f>
        <v>0</v>
      </c>
      <c r="F81" t="str">
        <f>VLOOKUP($B81,'End of Life Care'!$C$7:$U$54,MATCH(F$55,'End of Life Care'!$C$5:$U$5,0),FALSE)</f>
        <v>0%</v>
      </c>
      <c r="G81" s="38">
        <f t="shared" si="5"/>
        <v>1</v>
      </c>
    </row>
    <row r="82" spans="2:7" ht="15.75" x14ac:dyDescent="0.25">
      <c r="B82" t="s">
        <v>71</v>
      </c>
      <c r="C82">
        <f>VLOOKUP($B82,'End of Life Care'!$C$7:$U$54,MATCH(C$55,'End of Life Care'!$C$5:$U$5,0),FALSE)</f>
        <v>2</v>
      </c>
      <c r="D82">
        <f>VLOOKUP($B82,'End of Life Care'!$C$7:$U$54,MATCH(D$55,'End of Life Care'!$C$5:$U$5,0),FALSE)</f>
        <v>2</v>
      </c>
      <c r="E82">
        <f>VLOOKUP($B82,'End of Life Care'!$C$7:$U$54,MATCH(E$55,'End of Life Care'!$C$5:$U$5,0),FALSE)</f>
        <v>0</v>
      </c>
      <c r="F82">
        <f>VLOOKUP($B82,'End of Life Care'!$C$7:$U$54,MATCH(F$55,'End of Life Care'!$C$5:$U$5,0),FALSE)</f>
        <v>0</v>
      </c>
      <c r="G82" s="38">
        <f t="shared" si="5"/>
        <v>1</v>
      </c>
    </row>
    <row r="83" spans="2:7" ht="15.75" x14ac:dyDescent="0.25">
      <c r="B83" t="s">
        <v>73</v>
      </c>
      <c r="C83">
        <f>VLOOKUP($B83,'End of Life Care'!$C$7:$U$54,MATCH(C$55,'End of Life Care'!$C$5:$U$5,0),FALSE)</f>
        <v>0</v>
      </c>
      <c r="D83">
        <f>VLOOKUP($B83,'End of Life Care'!$C$7:$U$54,MATCH(D$55,'End of Life Care'!$C$5:$U$5,0),FALSE)</f>
        <v>0</v>
      </c>
      <c r="E83">
        <f>VLOOKUP($B83,'End of Life Care'!$C$7:$U$54,MATCH(E$55,'End of Life Care'!$C$5:$U$5,0),FALSE)</f>
        <v>0</v>
      </c>
      <c r="F83" t="str">
        <f>VLOOKUP($B83,'End of Life Care'!$C$7:$U$54,MATCH(F$55,'End of Life Care'!$C$5:$U$5,0),FALSE)</f>
        <v>0%</v>
      </c>
      <c r="G83" s="38">
        <f t="shared" si="5"/>
        <v>1</v>
      </c>
    </row>
    <row r="84" spans="2:7" ht="15.75" x14ac:dyDescent="0.25">
      <c r="B84" t="s">
        <v>68</v>
      </c>
      <c r="C84">
        <f>VLOOKUP($B84,'End of Life Care'!$C$7:$U$54,MATCH(C$55,'End of Life Care'!$C$5:$U$5,0),FALSE)</f>
        <v>2</v>
      </c>
      <c r="D84">
        <f>VLOOKUP($B84,'End of Life Care'!$C$7:$U$54,MATCH(D$55,'End of Life Care'!$C$5:$U$5,0),FALSE)</f>
        <v>1</v>
      </c>
      <c r="E84">
        <f>VLOOKUP($B84,'End of Life Care'!$C$7:$U$54,MATCH(E$55,'End of Life Care'!$C$5:$U$5,0),FALSE)</f>
        <v>0</v>
      </c>
      <c r="F84">
        <f>VLOOKUP($B84,'End of Life Care'!$C$7:$U$54,MATCH(F$55,'End of Life Care'!$C$5:$U$5,0),FALSE)</f>
        <v>0</v>
      </c>
      <c r="G84" s="38">
        <f t="shared" si="5"/>
        <v>1</v>
      </c>
    </row>
    <row r="85" spans="2:7" ht="15.75" x14ac:dyDescent="0.25">
      <c r="B85" t="s">
        <v>72</v>
      </c>
      <c r="C85">
        <f>VLOOKUP($B85,'End of Life Care'!$C$7:$U$54,MATCH(C$55,'End of Life Care'!$C$5:$U$5,0),FALSE)</f>
        <v>0</v>
      </c>
      <c r="D85">
        <f>VLOOKUP($B85,'End of Life Care'!$C$7:$U$54,MATCH(D$55,'End of Life Care'!$C$5:$U$5,0),FALSE)</f>
        <v>0</v>
      </c>
      <c r="E85">
        <f>VLOOKUP($B85,'End of Life Care'!$C$7:$U$54,MATCH(E$55,'End of Life Care'!$C$5:$U$5,0),FALSE)</f>
        <v>0</v>
      </c>
      <c r="F85" t="str">
        <f>VLOOKUP($B85,'End of Life Care'!$C$7:$U$54,MATCH(F$55,'End of Life Care'!$C$5:$U$5,0),FALSE)</f>
        <v>0%</v>
      </c>
      <c r="G85" s="38">
        <f t="shared" si="5"/>
        <v>1</v>
      </c>
    </row>
    <row r="86" spans="2:7" ht="15.75" x14ac:dyDescent="0.25">
      <c r="B86" t="s">
        <v>67</v>
      </c>
      <c r="C86">
        <f>VLOOKUP($B86,'End of Life Care'!$C$7:$U$54,MATCH(C$55,'End of Life Care'!$C$5:$U$5,0),FALSE)</f>
        <v>6</v>
      </c>
      <c r="D86">
        <f>VLOOKUP($B86,'End of Life Care'!$C$7:$U$54,MATCH(D$55,'End of Life Care'!$C$5:$U$5,0),FALSE)</f>
        <v>1</v>
      </c>
      <c r="E86">
        <f>VLOOKUP($B86,'End of Life Care'!$C$7:$U$54,MATCH(E$55,'End of Life Care'!$C$5:$U$5,0),FALSE)</f>
        <v>0</v>
      </c>
      <c r="F86">
        <f>VLOOKUP($B86,'End of Life Care'!$C$7:$U$54,MATCH(F$55,'End of Life Care'!$C$5:$U$5,0),FALSE)</f>
        <v>0</v>
      </c>
      <c r="G86" s="38">
        <f t="shared" si="5"/>
        <v>1</v>
      </c>
    </row>
    <row r="87" spans="2:7" ht="15.75" x14ac:dyDescent="0.25">
      <c r="B87" t="s">
        <v>74</v>
      </c>
      <c r="C87" t="str">
        <f>VLOOKUP($B87,'End of Life Care'!$C$7:$U$54,MATCH(C$55,'End of Life Care'!$C$5:$U$5,0),FALSE)</f>
        <v>0</v>
      </c>
      <c r="D87" t="str">
        <f>VLOOKUP($B87,'End of Life Care'!$C$7:$U$54,MATCH(D$55,'End of Life Care'!$C$5:$U$5,0),FALSE)</f>
        <v>0</v>
      </c>
      <c r="E87" t="str">
        <f>VLOOKUP($B87,'End of Life Care'!$C$7:$U$54,MATCH(E$55,'End of Life Care'!$C$5:$U$5,0),FALSE)</f>
        <v>0</v>
      </c>
      <c r="F87" t="str">
        <f>VLOOKUP($B87,'End of Life Care'!$C$7:$U$54,MATCH(F$55,'End of Life Care'!$C$5:$U$5,0),FALSE)</f>
        <v>0%</v>
      </c>
      <c r="G87" s="38">
        <f t="shared" si="5"/>
        <v>1</v>
      </c>
    </row>
    <row r="88" spans="2:7" ht="15.75" x14ac:dyDescent="0.25">
      <c r="B88" t="s">
        <v>76</v>
      </c>
      <c r="C88" t="str">
        <f>VLOOKUP($B88,'End of Life Care'!$C$7:$U$54,MATCH(C$55,'End of Life Care'!$C$5:$U$5,0),FALSE)</f>
        <v>0</v>
      </c>
      <c r="D88" t="str">
        <f>VLOOKUP($B88,'End of Life Care'!$C$7:$U$54,MATCH(D$55,'End of Life Care'!$C$5:$U$5,0),FALSE)</f>
        <v>0</v>
      </c>
      <c r="E88" t="str">
        <f>VLOOKUP($B88,'End of Life Care'!$C$7:$U$54,MATCH(E$55,'End of Life Care'!$C$5:$U$5,0),FALSE)</f>
        <v>0</v>
      </c>
      <c r="F88" t="str">
        <f>VLOOKUP($B88,'End of Life Care'!$C$7:$U$54,MATCH(F$55,'End of Life Care'!$C$5:$U$5,0),FALSE)</f>
        <v>0%</v>
      </c>
      <c r="G88" s="38">
        <f t="shared" si="5"/>
        <v>1</v>
      </c>
    </row>
    <row r="89" spans="2:7" ht="15.75" x14ac:dyDescent="0.25">
      <c r="B89" t="s">
        <v>78</v>
      </c>
      <c r="C89">
        <f>VLOOKUP($B89,'End of Life Care'!$C$7:$U$54,MATCH(C$55,'End of Life Care'!$C$5:$U$5,0),FALSE)</f>
        <v>10</v>
      </c>
      <c r="D89">
        <f>VLOOKUP($B89,'End of Life Care'!$C$7:$U$54,MATCH(D$55,'End of Life Care'!$C$5:$U$5,0),FALSE)</f>
        <v>7</v>
      </c>
      <c r="E89">
        <f>VLOOKUP($B89,'End of Life Care'!$C$7:$U$54,MATCH(E$55,'End of Life Care'!$C$5:$U$5,0),FALSE)</f>
        <v>0</v>
      </c>
      <c r="F89">
        <f>VLOOKUP($B89,'End of Life Care'!$C$7:$U$54,MATCH(F$55,'End of Life Care'!$C$5:$U$5,0),FALSE)</f>
        <v>0</v>
      </c>
      <c r="G89" s="38">
        <f t="shared" si="5"/>
        <v>1</v>
      </c>
    </row>
    <row r="90" spans="2:7" ht="15.75" x14ac:dyDescent="0.25">
      <c r="B90" t="s">
        <v>79</v>
      </c>
      <c r="C90">
        <f>VLOOKUP($B90,'End of Life Care'!$C$7:$U$54,MATCH(C$55,'End of Life Care'!$C$5:$U$5,0),FALSE)</f>
        <v>8</v>
      </c>
      <c r="D90">
        <f>VLOOKUP($B90,'End of Life Care'!$C$7:$U$54,MATCH(D$55,'End of Life Care'!$C$5:$U$5,0),FALSE)</f>
        <v>0</v>
      </c>
      <c r="E90">
        <f>VLOOKUP($B90,'End of Life Care'!$C$7:$U$54,MATCH(E$55,'End of Life Care'!$C$5:$U$5,0),FALSE)</f>
        <v>0</v>
      </c>
      <c r="F90" t="str">
        <f>VLOOKUP($B90,'End of Life Care'!$C$7:$U$54,MATCH(F$55,'End of Life Care'!$C$5:$U$5,0),FALSE)</f>
        <v>0%</v>
      </c>
      <c r="G90" s="38">
        <f t="shared" si="5"/>
        <v>1</v>
      </c>
    </row>
    <row r="91" spans="2:7" ht="15.75" x14ac:dyDescent="0.25">
      <c r="B91" t="s">
        <v>123</v>
      </c>
      <c r="C91">
        <f>VLOOKUP($B91,'End of Life Care'!$C$7:$U$54,MATCH(C$55,'End of Life Care'!$C$5:$U$5,0),FALSE)</f>
        <v>10</v>
      </c>
      <c r="D91">
        <f>VLOOKUP($B91,'End of Life Care'!$C$7:$U$54,MATCH(D$55,'End of Life Care'!$C$5:$U$5,0),FALSE)</f>
        <v>10</v>
      </c>
      <c r="E91">
        <f>VLOOKUP($B91,'End of Life Care'!$C$7:$U$54,MATCH(E$55,'End of Life Care'!$C$5:$U$5,0),FALSE)</f>
        <v>5</v>
      </c>
      <c r="F91">
        <f>VLOOKUP($B91,'End of Life Care'!$C$7:$U$54,MATCH(F$55,'End of Life Care'!$C$5:$U$5,0),FALSE)</f>
        <v>0.5</v>
      </c>
      <c r="G91" s="38">
        <f t="shared" si="5"/>
        <v>0.5</v>
      </c>
    </row>
    <row r="92" spans="2:7" ht="15.75" x14ac:dyDescent="0.25">
      <c r="B92" t="s">
        <v>82</v>
      </c>
      <c r="C92">
        <f>VLOOKUP($B92,'End of Life Care'!$C$7:$U$54,MATCH(C$55,'End of Life Care'!$C$5:$U$5,0),FALSE)</f>
        <v>5</v>
      </c>
      <c r="D92">
        <f>VLOOKUP($B92,'End of Life Care'!$C$7:$U$54,MATCH(D$55,'End of Life Care'!$C$5:$U$5,0),FALSE)</f>
        <v>4</v>
      </c>
      <c r="E92">
        <f>VLOOKUP($B92,'End of Life Care'!$C$7:$U$54,MATCH(E$55,'End of Life Care'!$C$5:$U$5,0),FALSE)</f>
        <v>1</v>
      </c>
      <c r="F92">
        <f>VLOOKUP($B92,'End of Life Care'!$C$7:$U$54,MATCH(F$55,'End of Life Care'!$C$5:$U$5,0),FALSE)</f>
        <v>0.25</v>
      </c>
      <c r="G92" s="38">
        <f t="shared" si="5"/>
        <v>0.75</v>
      </c>
    </row>
    <row r="93" spans="2:7" ht="15.75" x14ac:dyDescent="0.25">
      <c r="B93" t="s">
        <v>83</v>
      </c>
      <c r="C93">
        <f>VLOOKUP($B93,'End of Life Care'!$C$7:$U$54,MATCH(C$55,'End of Life Care'!$C$5:$U$5,0),FALSE)</f>
        <v>4</v>
      </c>
      <c r="D93">
        <f>VLOOKUP($B93,'End of Life Care'!$C$7:$U$54,MATCH(D$55,'End of Life Care'!$C$5:$U$5,0),FALSE)</f>
        <v>3</v>
      </c>
      <c r="E93">
        <f>VLOOKUP($B93,'End of Life Care'!$C$7:$U$54,MATCH(E$55,'End of Life Care'!$C$5:$U$5,0),FALSE)</f>
        <v>0</v>
      </c>
      <c r="F93">
        <f>VLOOKUP($B93,'End of Life Care'!$C$7:$U$54,MATCH(F$55,'End of Life Care'!$C$5:$U$5,0),FALSE)</f>
        <v>0</v>
      </c>
      <c r="G93" s="38">
        <f t="shared" si="5"/>
        <v>1</v>
      </c>
    </row>
    <row r="94" spans="2:7" ht="15.75" x14ac:dyDescent="0.25">
      <c r="B94" t="s">
        <v>77</v>
      </c>
      <c r="C94">
        <f>VLOOKUP($B94,'End of Life Care'!$C$7:$U$54,MATCH(C$55,'End of Life Care'!$C$5:$U$5,0),FALSE)</f>
        <v>1</v>
      </c>
      <c r="D94">
        <f>VLOOKUP($B94,'End of Life Care'!$C$7:$U$54,MATCH(D$55,'End of Life Care'!$C$5:$U$5,0),FALSE)</f>
        <v>0</v>
      </c>
      <c r="E94">
        <f>VLOOKUP($B94,'End of Life Care'!$C$7:$U$54,MATCH(E$55,'End of Life Care'!$C$5:$U$5,0),FALSE)</f>
        <v>0</v>
      </c>
      <c r="F94" t="str">
        <f>VLOOKUP($B94,'End of Life Care'!$C$7:$U$54,MATCH(F$55,'End of Life Care'!$C$5:$U$5,0),FALSE)</f>
        <v>0%</v>
      </c>
      <c r="G94" s="38">
        <f t="shared" si="5"/>
        <v>1</v>
      </c>
    </row>
    <row r="95" spans="2:7" ht="15.75" x14ac:dyDescent="0.25">
      <c r="B95" t="s">
        <v>80</v>
      </c>
      <c r="C95">
        <f>VLOOKUP($B95,'End of Life Care'!$C$7:$U$54,MATCH(C$55,'End of Life Care'!$C$5:$U$5,0),FALSE)</f>
        <v>4</v>
      </c>
      <c r="D95">
        <f>VLOOKUP($B95,'End of Life Care'!$C$7:$U$54,MATCH(D$55,'End of Life Care'!$C$5:$U$5,0),FALSE)</f>
        <v>2</v>
      </c>
      <c r="E95">
        <f>VLOOKUP($B95,'End of Life Care'!$C$7:$U$54,MATCH(E$55,'End of Life Care'!$C$5:$U$5,0),FALSE)</f>
        <v>0</v>
      </c>
      <c r="F95">
        <f>VLOOKUP($B95,'End of Life Care'!$C$7:$U$54,MATCH(F$55,'End of Life Care'!$C$5:$U$5,0),FALSE)</f>
        <v>0</v>
      </c>
      <c r="G95" s="38">
        <f t="shared" si="5"/>
        <v>1</v>
      </c>
    </row>
    <row r="96" spans="2:7" ht="15.75" x14ac:dyDescent="0.25">
      <c r="B96" t="s">
        <v>122</v>
      </c>
      <c r="C96">
        <f>VLOOKUP($B96,'End of Life Care'!$C$7:$U$54,MATCH(C$55,'End of Life Care'!$C$5:$U$5,0),FALSE)</f>
        <v>7</v>
      </c>
      <c r="D96">
        <f>VLOOKUP($B96,'End of Life Care'!$C$7:$U$54,MATCH(D$55,'End of Life Care'!$C$5:$U$5,0),FALSE)</f>
        <v>1</v>
      </c>
      <c r="E96">
        <f>VLOOKUP($B96,'End of Life Care'!$C$7:$U$54,MATCH(E$55,'End of Life Care'!$C$5:$U$5,0),FALSE)</f>
        <v>0</v>
      </c>
      <c r="F96">
        <f>VLOOKUP($B96,'End of Life Care'!$C$7:$U$54,MATCH(F$55,'End of Life Care'!$C$5:$U$5,0),FALSE)</f>
        <v>0</v>
      </c>
      <c r="G96" s="38">
        <f t="shared" si="5"/>
        <v>1</v>
      </c>
    </row>
    <row r="97" spans="2:7" ht="15.75" x14ac:dyDescent="0.25">
      <c r="B97" t="s">
        <v>75</v>
      </c>
      <c r="C97">
        <f>VLOOKUP($B97,'End of Life Care'!$C$7:$U$54,MATCH(C$55,'End of Life Care'!$C$5:$U$5,0),FALSE)</f>
        <v>32</v>
      </c>
      <c r="D97">
        <f>VLOOKUP($B97,'End of Life Care'!$C$7:$U$54,MATCH(D$55,'End of Life Care'!$C$5:$U$5,0),FALSE)</f>
        <v>6</v>
      </c>
      <c r="E97">
        <f>VLOOKUP($B97,'End of Life Care'!$C$7:$U$54,MATCH(E$55,'End of Life Care'!$C$5:$U$5,0),FALSE)</f>
        <v>0</v>
      </c>
      <c r="F97">
        <f>VLOOKUP($B97,'End of Life Care'!$C$7:$U$54,MATCH(F$55,'End of Life Care'!$C$5:$U$5,0),FALSE)</f>
        <v>0</v>
      </c>
      <c r="G97" s="38">
        <f t="shared" si="5"/>
        <v>1</v>
      </c>
    </row>
    <row r="98" spans="2:7" ht="15.75" x14ac:dyDescent="0.25">
      <c r="B98" t="s">
        <v>81</v>
      </c>
      <c r="C98">
        <f>VLOOKUP($B98,'End of Life Care'!$C$7:$U$54,MATCH(C$55,'End of Life Care'!$C$5:$U$5,0),FALSE)</f>
        <v>1</v>
      </c>
      <c r="D98">
        <f>VLOOKUP($B98,'End of Life Care'!$C$7:$U$54,MATCH(D$55,'End of Life Care'!$C$5:$U$5,0),FALSE)</f>
        <v>1</v>
      </c>
      <c r="E98">
        <f>VLOOKUP($B98,'End of Life Care'!$C$7:$U$54,MATCH(E$55,'End of Life Care'!$C$5:$U$5,0),FALSE)</f>
        <v>0</v>
      </c>
      <c r="F98">
        <f>VLOOKUP($B98,'End of Life Care'!$C$7:$U$54,MATCH(F$55,'End of Life Care'!$C$5:$U$5,0),FALSE)</f>
        <v>0</v>
      </c>
      <c r="G98" s="38">
        <f t="shared" si="5"/>
        <v>1</v>
      </c>
    </row>
    <row r="99" spans="2:7" ht="15.75" x14ac:dyDescent="0.25">
      <c r="B99" t="s">
        <v>46</v>
      </c>
      <c r="C99">
        <f>VLOOKUP($B99,'End of Life Care'!$C$7:$U$54,MATCH(C$55,'End of Life Care'!$C$5:$U$5,0),FALSE)</f>
        <v>5</v>
      </c>
      <c r="D99">
        <f>VLOOKUP($B99,'End of Life Care'!$C$7:$U$54,MATCH(D$55,'End of Life Care'!$C$5:$U$5,0),FALSE)</f>
        <v>1</v>
      </c>
      <c r="E99">
        <f>VLOOKUP($B99,'End of Life Care'!$C$7:$U$54,MATCH(E$55,'End of Life Care'!$C$5:$U$5,0),FALSE)</f>
        <v>0</v>
      </c>
      <c r="F99">
        <f>VLOOKUP($B99,'End of Life Care'!$C$7:$U$54,MATCH(F$55,'End of Life Care'!$C$5:$U$5,0),FALSE)</f>
        <v>0</v>
      </c>
      <c r="G99" s="38">
        <f t="shared" si="5"/>
        <v>1</v>
      </c>
    </row>
    <row r="100" spans="2:7" ht="15.75" x14ac:dyDescent="0.25">
      <c r="B100" t="s">
        <v>87</v>
      </c>
      <c r="C100">
        <f>VLOOKUP($B100,'End of Life Care'!$C$7:$U$54,MATCH(C$55,'End of Life Care'!$C$5:$U$5,0),FALSE)</f>
        <v>5</v>
      </c>
      <c r="D100">
        <f>VLOOKUP($B100,'End of Life Care'!$C$7:$U$54,MATCH(D$55,'End of Life Care'!$C$5:$U$5,0),FALSE)</f>
        <v>3</v>
      </c>
      <c r="E100">
        <f>VLOOKUP($B100,'End of Life Care'!$C$7:$U$54,MATCH(E$55,'End of Life Care'!$C$5:$U$5,0),FALSE)</f>
        <v>0</v>
      </c>
      <c r="F100">
        <f>VLOOKUP($B100,'End of Life Care'!$C$7:$U$54,MATCH(F$55,'End of Life Care'!$C$5:$U$5,0),FALSE)</f>
        <v>0</v>
      </c>
      <c r="G100" s="38">
        <f t="shared" si="5"/>
        <v>1</v>
      </c>
    </row>
    <row r="101" spans="2:7" ht="15.75" x14ac:dyDescent="0.25">
      <c r="B101" t="s">
        <v>52</v>
      </c>
      <c r="C101">
        <f>VLOOKUP($B101,'End of Life Care'!$C$7:$U$54,MATCH(C$55,'End of Life Care'!$C$5:$U$5,0),FALSE)</f>
        <v>1</v>
      </c>
      <c r="D101">
        <f>VLOOKUP($B101,'End of Life Care'!$C$7:$U$54,MATCH(D$55,'End of Life Care'!$C$5:$U$5,0),FALSE)</f>
        <v>0</v>
      </c>
      <c r="E101">
        <f>VLOOKUP($B101,'End of Life Care'!$C$7:$U$54,MATCH(E$55,'End of Life Care'!$C$5:$U$5,0),FALSE)</f>
        <v>0</v>
      </c>
      <c r="F101" t="str">
        <f>VLOOKUP($B101,'End of Life Care'!$C$7:$U$54,MATCH(F$55,'End of Life Care'!$C$5:$U$5,0),FALSE)</f>
        <v>0%</v>
      </c>
      <c r="G101" s="38">
        <f t="shared" si="5"/>
        <v>1</v>
      </c>
    </row>
    <row r="102" spans="2:7" ht="15.75" x14ac:dyDescent="0.25">
      <c r="B102" t="s">
        <v>49</v>
      </c>
      <c r="C102" t="str">
        <f>VLOOKUP($B102,'End of Life Care'!$C$7:$U$54,MATCH(C$55,'End of Life Care'!$C$5:$U$5,0),FALSE)</f>
        <v>0</v>
      </c>
      <c r="D102" t="str">
        <f>VLOOKUP($B102,'End of Life Care'!$C$7:$U$54,MATCH(D$55,'End of Life Care'!$C$5:$U$5,0),FALSE)</f>
        <v>0</v>
      </c>
      <c r="E102" t="str">
        <f>VLOOKUP($B102,'End of Life Care'!$C$7:$U$54,MATCH(E$55,'End of Life Care'!$C$5:$U$5,0),FALSE)</f>
        <v>0</v>
      </c>
      <c r="F102" t="str">
        <f>VLOOKUP($B102,'End of Life Care'!$C$7:$U$54,MATCH(F$55,'End of Life Care'!$C$5:$U$5,0),FALSE)</f>
        <v>0%</v>
      </c>
      <c r="G102" s="38">
        <f t="shared" si="5"/>
        <v>1</v>
      </c>
    </row>
    <row r="103" spans="2:7" ht="15.75" x14ac:dyDescent="0.25">
      <c r="B103" t="s">
        <v>47</v>
      </c>
      <c r="C103" t="str">
        <f>VLOOKUP($B103,'End of Life Care'!$C$7:$U$54,MATCH(C$55,'End of Life Care'!$C$5:$U$5,0),FALSE)</f>
        <v>0</v>
      </c>
      <c r="D103" t="str">
        <f>VLOOKUP($B103,'End of Life Care'!$C$7:$U$54,MATCH(D$55,'End of Life Care'!$C$5:$U$5,0),FALSE)</f>
        <v>0</v>
      </c>
      <c r="E103" t="str">
        <f>VLOOKUP($B103,'End of Life Care'!$C$7:$U$54,MATCH(E$55,'End of Life Care'!$C$5:$U$5,0),FALSE)</f>
        <v>0</v>
      </c>
      <c r="F103" t="str">
        <f>VLOOKUP($B103,'End of Life Care'!$C$7:$U$54,MATCH(F$55,'End of Life Care'!$C$5:$U$5,0),FALSE)</f>
        <v>0%</v>
      </c>
      <c r="G103" s="38">
        <f t="shared" si="5"/>
        <v>1</v>
      </c>
    </row>
    <row r="104" spans="2:7" ht="15.75" x14ac:dyDescent="0.25">
      <c r="B104" t="s">
        <v>62</v>
      </c>
      <c r="E104"/>
      <c r="G104" s="38"/>
    </row>
    <row r="105" spans="2:7" ht="15.75" x14ac:dyDescent="0.25">
      <c r="B105" t="s">
        <v>58</v>
      </c>
      <c r="C105">
        <f>VLOOKUP($B105,'End of Life Care'!$C$7:$U$54,MATCH(C$55,'End of Life Care'!$C$5:$U$5,0),FALSE)</f>
        <v>5</v>
      </c>
      <c r="D105">
        <f>VLOOKUP($B105,'End of Life Care'!$C$7:$U$54,MATCH(D$55,'End of Life Care'!$C$5:$U$5,0),FALSE)</f>
        <v>2</v>
      </c>
      <c r="E105">
        <f>VLOOKUP($B105,'End of Life Care'!$C$7:$U$54,MATCH(E$55,'End of Life Care'!$C$5:$U$5,0),FALSE)</f>
        <v>0</v>
      </c>
      <c r="F105">
        <f>VLOOKUP($B105,'End of Life Care'!$C$7:$U$54,MATCH(F$55,'End of Life Care'!$C$5:$U$5,0),FALSE)</f>
        <v>0</v>
      </c>
      <c r="G105" s="38">
        <f t="shared" si="5"/>
        <v>1</v>
      </c>
    </row>
    <row r="106" spans="2:7" ht="15.75" x14ac:dyDescent="0.25">
      <c r="B106" t="s">
        <v>69</v>
      </c>
      <c r="C106">
        <f>VLOOKUP($B106,'End of Life Care'!$C$7:$U$54,MATCH(C$55,'End of Life Care'!$C$5:$U$5,0),FALSE)</f>
        <v>6</v>
      </c>
      <c r="D106">
        <f>VLOOKUP($B106,'End of Life Care'!$C$7:$U$54,MATCH(D$55,'End of Life Care'!$C$5:$U$5,0),FALSE)</f>
        <v>2</v>
      </c>
      <c r="E106">
        <f>VLOOKUP($B106,'End of Life Care'!$C$7:$U$54,MATCH(E$55,'End of Life Care'!$C$5:$U$5,0),FALSE)</f>
        <v>0</v>
      </c>
      <c r="F106">
        <f>VLOOKUP($B106,'End of Life Care'!$C$7:$U$54,MATCH(F$55,'End of Life Care'!$C$5:$U$5,0),FALSE)</f>
        <v>0</v>
      </c>
      <c r="G106" s="38">
        <f t="shared" si="5"/>
        <v>1</v>
      </c>
    </row>
  </sheetData>
  <sortState xmlns:xlrd2="http://schemas.microsoft.com/office/spreadsheetml/2017/richdata2" ref="B61:F102">
    <sortCondition descending="1" ref="F61:F102"/>
  </sortState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L75"/>
  <sheetViews>
    <sheetView zoomScale="85" zoomScaleNormal="85" workbookViewId="0">
      <selection activeCell="B4" sqref="B4"/>
    </sheetView>
  </sheetViews>
  <sheetFormatPr defaultRowHeight="15" x14ac:dyDescent="0.25"/>
  <cols>
    <col min="1" max="1" width="22.42578125" customWidth="1"/>
    <col min="2" max="2" width="58.85546875" bestFit="1" customWidth="1"/>
    <col min="3" max="3" width="7.140625" bestFit="1" customWidth="1"/>
    <col min="4" max="4" width="12.140625" bestFit="1" customWidth="1"/>
    <col min="5" max="5" width="49.5703125" bestFit="1" customWidth="1"/>
    <col min="6" max="6" width="48.140625" bestFit="1" customWidth="1"/>
    <col min="7" max="7" width="73.5703125" bestFit="1" customWidth="1"/>
    <col min="9" max="9" width="20.7109375" customWidth="1"/>
    <col min="10" max="10" width="22" customWidth="1"/>
    <col min="12" max="12" width="15.7109375" bestFit="1" customWidth="1"/>
  </cols>
  <sheetData>
    <row r="1" spans="1:12" ht="23.25" x14ac:dyDescent="0.35">
      <c r="A1" s="48">
        <v>45017</v>
      </c>
      <c r="E1" s="16" t="s">
        <v>2</v>
      </c>
      <c r="F1" s="16" t="s">
        <v>3</v>
      </c>
      <c r="G1" s="9"/>
    </row>
    <row r="2" spans="1:12" x14ac:dyDescent="0.25">
      <c r="E2" s="6" t="s">
        <v>164</v>
      </c>
      <c r="F2" t="s">
        <v>164</v>
      </c>
    </row>
    <row r="3" spans="1:12" x14ac:dyDescent="0.25">
      <c r="A3" t="s">
        <v>193</v>
      </c>
      <c r="B3" t="s">
        <v>193</v>
      </c>
      <c r="E3" t="s">
        <v>213</v>
      </c>
      <c r="F3" t="s">
        <v>160</v>
      </c>
    </row>
    <row r="4" spans="1:12" x14ac:dyDescent="0.25">
      <c r="A4" t="s">
        <v>84</v>
      </c>
      <c r="B4" t="s">
        <v>84</v>
      </c>
      <c r="D4" s="25"/>
      <c r="E4" t="str">
        <f>"% "&amp;F3</f>
        <v>% Anticipatory Palliative Care Register (Current)</v>
      </c>
      <c r="F4" t="str">
        <f>"% "&amp;F3</f>
        <v>% Anticipatory Palliative Care Register (Current)</v>
      </c>
    </row>
    <row r="5" spans="1:12" x14ac:dyDescent="0.25">
      <c r="A5" t="s">
        <v>85</v>
      </c>
      <c r="B5" t="s">
        <v>85</v>
      </c>
      <c r="D5" s="6"/>
      <c r="E5" s="6" t="s">
        <v>153</v>
      </c>
      <c r="F5" t="s">
        <v>173</v>
      </c>
      <c r="I5" s="7"/>
      <c r="L5" s="7"/>
    </row>
    <row r="6" spans="1:12" x14ac:dyDescent="0.25">
      <c r="A6" t="s">
        <v>86</v>
      </c>
      <c r="B6" t="s">
        <v>86</v>
      </c>
      <c r="D6" s="6"/>
      <c r="E6" t="str">
        <f>"% "&amp;F5</f>
        <v>% Has end of life advanced care plan (Ever)</v>
      </c>
      <c r="F6" t="str">
        <f>"% "&amp;F5</f>
        <v>% Has end of life advanced care plan (Ever)</v>
      </c>
      <c r="I6" s="7"/>
      <c r="L6" s="7"/>
    </row>
    <row r="7" spans="1:12" x14ac:dyDescent="0.25">
      <c r="A7" t="s">
        <v>194</v>
      </c>
      <c r="B7" t="s">
        <v>194</v>
      </c>
      <c r="D7" s="6"/>
      <c r="E7" t="s">
        <v>154</v>
      </c>
      <c r="F7" t="s">
        <v>174</v>
      </c>
      <c r="I7" s="7"/>
      <c r="L7" s="7"/>
    </row>
    <row r="8" spans="1:12" x14ac:dyDescent="0.25">
      <c r="A8" t="s">
        <v>204</v>
      </c>
      <c r="B8" t="s">
        <v>204</v>
      </c>
      <c r="D8" s="6"/>
      <c r="E8" t="str">
        <f>"% "&amp;F7</f>
        <v>% Advance care plan discussion declined (Ever)</v>
      </c>
      <c r="F8" t="str">
        <f>"% "&amp;F7</f>
        <v>% Advance care plan discussion declined (Ever)</v>
      </c>
      <c r="I8" s="7"/>
      <c r="L8" s="7"/>
    </row>
    <row r="9" spans="1:12" x14ac:dyDescent="0.25">
      <c r="A9" s="5" t="s">
        <v>0</v>
      </c>
      <c r="B9" s="5"/>
      <c r="C9" s="5"/>
      <c r="D9" s="6"/>
      <c r="E9" t="s">
        <v>155</v>
      </c>
      <c r="F9" t="s">
        <v>175</v>
      </c>
      <c r="I9" s="7"/>
      <c r="L9" s="7"/>
    </row>
    <row r="10" spans="1:12" x14ac:dyDescent="0.25">
      <c r="A10" s="4" t="s">
        <v>1</v>
      </c>
      <c r="B10" s="3"/>
      <c r="C10" s="3"/>
      <c r="D10" s="6"/>
      <c r="E10" t="str">
        <f>"% "&amp;F9</f>
        <v>% Referral to Hospice (Ever)</v>
      </c>
      <c r="F10" t="str">
        <f>"% "&amp;F9</f>
        <v>% Referral to Hospice (Ever)</v>
      </c>
      <c r="I10" s="7"/>
      <c r="L10" s="7"/>
    </row>
    <row r="11" spans="1:12" x14ac:dyDescent="0.25">
      <c r="A11" t="s">
        <v>193</v>
      </c>
      <c r="B11" t="s">
        <v>50</v>
      </c>
      <c r="C11" t="s">
        <v>9</v>
      </c>
      <c r="D11" s="6"/>
      <c r="E11" t="s">
        <v>156</v>
      </c>
      <c r="F11" t="s">
        <v>176</v>
      </c>
      <c r="I11" s="7"/>
      <c r="L11" s="7"/>
    </row>
    <row r="12" spans="1:12" x14ac:dyDescent="0.25">
      <c r="A12" t="s">
        <v>193</v>
      </c>
      <c r="B12" t="s">
        <v>54</v>
      </c>
      <c r="C12" t="s">
        <v>13</v>
      </c>
      <c r="D12" s="6"/>
      <c r="E12" t="str">
        <f>"% "&amp;F11</f>
        <v>% GP OOH Handover Form Completed (Ever)</v>
      </c>
      <c r="F12" t="str">
        <f>"% "&amp;F11</f>
        <v>% GP OOH Handover Form Completed (Ever)</v>
      </c>
      <c r="I12" s="7"/>
      <c r="L12" s="7"/>
    </row>
    <row r="13" spans="1:12" x14ac:dyDescent="0.25">
      <c r="A13" t="s">
        <v>193</v>
      </c>
      <c r="B13" t="s">
        <v>56</v>
      </c>
      <c r="C13" t="s">
        <v>15</v>
      </c>
      <c r="D13" s="6"/>
      <c r="E13" t="s">
        <v>157</v>
      </c>
      <c r="F13" t="s">
        <v>162</v>
      </c>
      <c r="I13" s="7"/>
      <c r="L13" s="7"/>
    </row>
    <row r="14" spans="1:12" x14ac:dyDescent="0.25">
      <c r="A14" t="s">
        <v>193</v>
      </c>
      <c r="B14" t="s">
        <v>48</v>
      </c>
      <c r="C14" t="s">
        <v>7</v>
      </c>
      <c r="D14" s="6"/>
      <c r="E14" t="str">
        <f>"% "&amp;F13</f>
        <v>% Preferred Place of Death Recorded</v>
      </c>
      <c r="F14" t="str">
        <f>"% "&amp;F13</f>
        <v>% Preferred Place of Death Recorded</v>
      </c>
      <c r="I14" s="7"/>
      <c r="L14" s="7"/>
    </row>
    <row r="15" spans="1:12" x14ac:dyDescent="0.25">
      <c r="A15" t="s">
        <v>193</v>
      </c>
      <c r="B15" t="s">
        <v>53</v>
      </c>
      <c r="C15" t="s">
        <v>12</v>
      </c>
      <c r="D15" s="6"/>
      <c r="I15" s="7"/>
      <c r="L15" s="7"/>
    </row>
    <row r="16" spans="1:12" x14ac:dyDescent="0.25">
      <c r="A16" t="s">
        <v>193</v>
      </c>
      <c r="B16" t="s">
        <v>45</v>
      </c>
      <c r="C16" t="s">
        <v>4</v>
      </c>
      <c r="D16" s="6"/>
      <c r="E16" t="s">
        <v>276</v>
      </c>
      <c r="F16" t="s">
        <v>280</v>
      </c>
      <c r="I16" s="7"/>
      <c r="L16" s="7"/>
    </row>
    <row r="17" spans="1:12" x14ac:dyDescent="0.25">
      <c r="A17" t="s">
        <v>193</v>
      </c>
      <c r="B17" t="s">
        <v>55</v>
      </c>
      <c r="C17" t="s">
        <v>14</v>
      </c>
      <c r="D17" s="6"/>
      <c r="E17" t="s">
        <v>159</v>
      </c>
      <c r="F17" t="s">
        <v>192</v>
      </c>
      <c r="I17" s="7"/>
      <c r="L17" s="7"/>
    </row>
    <row r="18" spans="1:12" x14ac:dyDescent="0.25">
      <c r="A18" t="s">
        <v>193</v>
      </c>
      <c r="B18" t="s">
        <v>51</v>
      </c>
      <c r="C18" t="s">
        <v>10</v>
      </c>
      <c r="D18" s="6"/>
      <c r="E18" t="s">
        <v>158</v>
      </c>
      <c r="F18" t="s">
        <v>163</v>
      </c>
    </row>
    <row r="19" spans="1:12" x14ac:dyDescent="0.25">
      <c r="A19" t="s">
        <v>84</v>
      </c>
      <c r="B19" t="s">
        <v>60</v>
      </c>
      <c r="C19" t="s">
        <v>19</v>
      </c>
      <c r="D19" s="6"/>
    </row>
    <row r="20" spans="1:12" x14ac:dyDescent="0.25">
      <c r="A20" t="s">
        <v>84</v>
      </c>
      <c r="B20" t="s">
        <v>61</v>
      </c>
      <c r="C20" t="s">
        <v>20</v>
      </c>
      <c r="D20" s="6"/>
      <c r="E20" s="6"/>
      <c r="F20" s="18"/>
    </row>
    <row r="21" spans="1:12" x14ac:dyDescent="0.25">
      <c r="A21" t="s">
        <v>84</v>
      </c>
      <c r="B21" t="s">
        <v>63</v>
      </c>
      <c r="C21" t="s">
        <v>22</v>
      </c>
      <c r="D21" s="6"/>
      <c r="F21" s="18"/>
    </row>
    <row r="22" spans="1:12" x14ac:dyDescent="0.25">
      <c r="A22" t="s">
        <v>84</v>
      </c>
      <c r="B22" t="s">
        <v>64</v>
      </c>
      <c r="C22" t="s">
        <v>23</v>
      </c>
      <c r="D22" s="6"/>
      <c r="E22" s="6"/>
      <c r="F22" s="18"/>
    </row>
    <row r="23" spans="1:12" x14ac:dyDescent="0.25">
      <c r="A23" t="s">
        <v>84</v>
      </c>
      <c r="B23" t="s">
        <v>65</v>
      </c>
      <c r="C23" t="s">
        <v>24</v>
      </c>
      <c r="D23" s="6"/>
    </row>
    <row r="24" spans="1:12" x14ac:dyDescent="0.25">
      <c r="A24" t="s">
        <v>84</v>
      </c>
      <c r="B24" t="s">
        <v>62</v>
      </c>
      <c r="C24" t="s">
        <v>21</v>
      </c>
      <c r="D24" s="6"/>
      <c r="E24" s="6"/>
    </row>
    <row r="25" spans="1:12" x14ac:dyDescent="0.25">
      <c r="A25" t="s">
        <v>84</v>
      </c>
      <c r="B25" t="s">
        <v>59</v>
      </c>
      <c r="C25" t="s">
        <v>18</v>
      </c>
      <c r="D25" s="6"/>
    </row>
    <row r="26" spans="1:12" x14ac:dyDescent="0.25">
      <c r="A26" t="s">
        <v>84</v>
      </c>
      <c r="B26" t="s">
        <v>57</v>
      </c>
      <c r="C26" t="s">
        <v>16</v>
      </c>
      <c r="D26" s="6"/>
      <c r="E26" s="6" t="s">
        <v>164</v>
      </c>
    </row>
    <row r="27" spans="1:12" x14ac:dyDescent="0.25">
      <c r="A27" t="s">
        <v>85</v>
      </c>
      <c r="B27" t="s">
        <v>66</v>
      </c>
      <c r="C27" t="s">
        <v>25</v>
      </c>
      <c r="D27" s="6"/>
      <c r="E27" t="s">
        <v>213</v>
      </c>
    </row>
    <row r="28" spans="1:12" x14ac:dyDescent="0.25">
      <c r="A28" t="s">
        <v>85</v>
      </c>
      <c r="B28" t="s">
        <v>70</v>
      </c>
      <c r="C28" t="s">
        <v>29</v>
      </c>
      <c r="D28" s="6"/>
      <c r="E28" s="6" t="s">
        <v>153</v>
      </c>
    </row>
    <row r="29" spans="1:12" x14ac:dyDescent="0.25">
      <c r="A29" t="s">
        <v>85</v>
      </c>
      <c r="B29" t="s">
        <v>71</v>
      </c>
      <c r="C29" t="s">
        <v>30</v>
      </c>
      <c r="D29" s="6"/>
      <c r="E29" t="s">
        <v>154</v>
      </c>
      <c r="F29" s="19"/>
    </row>
    <row r="30" spans="1:12" x14ac:dyDescent="0.25">
      <c r="A30" t="s">
        <v>85</v>
      </c>
      <c r="B30" t="s">
        <v>73</v>
      </c>
      <c r="C30" t="s">
        <v>32</v>
      </c>
      <c r="D30" s="6"/>
      <c r="E30" t="s">
        <v>155</v>
      </c>
      <c r="F30" s="17"/>
    </row>
    <row r="31" spans="1:12" x14ac:dyDescent="0.25">
      <c r="A31" t="s">
        <v>85</v>
      </c>
      <c r="B31" t="s">
        <v>68</v>
      </c>
      <c r="C31" t="s">
        <v>27</v>
      </c>
      <c r="D31" s="6"/>
      <c r="E31" t="s">
        <v>156</v>
      </c>
      <c r="F31" s="18"/>
    </row>
    <row r="32" spans="1:12" x14ac:dyDescent="0.25">
      <c r="A32" t="s">
        <v>85</v>
      </c>
      <c r="B32" t="s">
        <v>72</v>
      </c>
      <c r="C32" t="s">
        <v>31</v>
      </c>
      <c r="D32" s="6"/>
      <c r="E32" s="6" t="s">
        <v>157</v>
      </c>
      <c r="F32" s="18"/>
    </row>
    <row r="33" spans="1:6" x14ac:dyDescent="0.25">
      <c r="A33" t="s">
        <v>85</v>
      </c>
      <c r="B33" t="s">
        <v>67</v>
      </c>
      <c r="C33" t="s">
        <v>26</v>
      </c>
      <c r="D33" s="6"/>
      <c r="E33" t="s">
        <v>215</v>
      </c>
      <c r="F33" s="18"/>
    </row>
    <row r="34" spans="1:6" x14ac:dyDescent="0.25">
      <c r="A34" t="s">
        <v>85</v>
      </c>
      <c r="B34" t="s">
        <v>74</v>
      </c>
      <c r="C34" t="s">
        <v>33</v>
      </c>
      <c r="D34" s="6"/>
      <c r="E34" s="6" t="s">
        <v>158</v>
      </c>
      <c r="F34" s="18"/>
    </row>
    <row r="35" spans="1:6" x14ac:dyDescent="0.25">
      <c r="A35" t="s">
        <v>86</v>
      </c>
      <c r="B35" t="s">
        <v>78</v>
      </c>
      <c r="C35" t="s">
        <v>37</v>
      </c>
      <c r="D35" s="6"/>
      <c r="E35" t="s">
        <v>158</v>
      </c>
      <c r="F35" s="18"/>
    </row>
    <row r="36" spans="1:6" x14ac:dyDescent="0.25">
      <c r="A36" t="s">
        <v>86</v>
      </c>
      <c r="B36" t="s">
        <v>79</v>
      </c>
      <c r="C36" t="s">
        <v>38</v>
      </c>
      <c r="D36" s="6"/>
      <c r="E36" s="6"/>
      <c r="F36" s="18"/>
    </row>
    <row r="37" spans="1:6" x14ac:dyDescent="0.25">
      <c r="A37" t="s">
        <v>86</v>
      </c>
      <c r="B37" t="s">
        <v>123</v>
      </c>
      <c r="C37" t="s">
        <v>44</v>
      </c>
      <c r="D37" s="6"/>
      <c r="F37" s="18"/>
    </row>
    <row r="38" spans="1:6" x14ac:dyDescent="0.25">
      <c r="A38" t="s">
        <v>86</v>
      </c>
      <c r="B38" t="s">
        <v>82</v>
      </c>
      <c r="C38" t="s">
        <v>41</v>
      </c>
      <c r="D38" s="6"/>
      <c r="E38" s="6"/>
      <c r="F38" s="18"/>
    </row>
    <row r="39" spans="1:6" x14ac:dyDescent="0.25">
      <c r="A39" t="s">
        <v>86</v>
      </c>
      <c r="B39" t="s">
        <v>83</v>
      </c>
      <c r="C39" t="s">
        <v>42</v>
      </c>
      <c r="D39" s="6"/>
      <c r="F39" s="18"/>
    </row>
    <row r="40" spans="1:6" x14ac:dyDescent="0.25">
      <c r="A40" t="s">
        <v>86</v>
      </c>
      <c r="B40" t="s">
        <v>77</v>
      </c>
      <c r="C40" t="s">
        <v>36</v>
      </c>
      <c r="D40" s="6"/>
      <c r="E40" s="6"/>
      <c r="F40" s="18"/>
    </row>
    <row r="41" spans="1:6" x14ac:dyDescent="0.25">
      <c r="A41" t="s">
        <v>86</v>
      </c>
      <c r="B41" t="s">
        <v>80</v>
      </c>
      <c r="C41" t="s">
        <v>39</v>
      </c>
      <c r="D41" s="6"/>
      <c r="E41" s="6"/>
      <c r="F41" s="6"/>
    </row>
    <row r="42" spans="1:6" x14ac:dyDescent="0.25">
      <c r="A42" t="s">
        <v>86</v>
      </c>
      <c r="B42" t="s">
        <v>122</v>
      </c>
      <c r="C42" t="s">
        <v>43</v>
      </c>
      <c r="D42" s="6"/>
      <c r="E42" s="6"/>
      <c r="F42" s="6"/>
    </row>
    <row r="43" spans="1:6" x14ac:dyDescent="0.25">
      <c r="A43" t="s">
        <v>86</v>
      </c>
      <c r="B43" t="s">
        <v>75</v>
      </c>
      <c r="C43" t="s">
        <v>34</v>
      </c>
      <c r="D43" s="6"/>
      <c r="E43" s="6"/>
      <c r="F43" s="6"/>
    </row>
    <row r="44" spans="1:6" x14ac:dyDescent="0.25">
      <c r="A44" t="s">
        <v>86</v>
      </c>
      <c r="B44" t="s">
        <v>81</v>
      </c>
      <c r="C44" t="s">
        <v>40</v>
      </c>
      <c r="D44" s="6"/>
      <c r="E44" s="6"/>
      <c r="F44" s="6"/>
    </row>
    <row r="45" spans="1:6" x14ac:dyDescent="0.25">
      <c r="A45" t="s">
        <v>86</v>
      </c>
      <c r="B45" t="s">
        <v>76</v>
      </c>
      <c r="C45" t="s">
        <v>35</v>
      </c>
      <c r="D45" s="6"/>
      <c r="E45" s="6"/>
      <c r="F45" s="6"/>
    </row>
    <row r="46" spans="1:6" x14ac:dyDescent="0.25">
      <c r="A46" t="s">
        <v>194</v>
      </c>
      <c r="B46" t="s">
        <v>46</v>
      </c>
      <c r="C46" t="s">
        <v>5</v>
      </c>
      <c r="D46" s="6"/>
      <c r="E46" s="6"/>
      <c r="F46" s="6"/>
    </row>
    <row r="47" spans="1:6" x14ac:dyDescent="0.25">
      <c r="A47" t="s">
        <v>194</v>
      </c>
      <c r="B47" t="s">
        <v>87</v>
      </c>
      <c r="C47" t="s">
        <v>88</v>
      </c>
      <c r="D47" s="6"/>
      <c r="E47" s="6"/>
      <c r="F47" s="6"/>
    </row>
    <row r="48" spans="1:6" x14ac:dyDescent="0.25">
      <c r="A48" t="s">
        <v>194</v>
      </c>
      <c r="B48" t="s">
        <v>52</v>
      </c>
      <c r="C48" t="s">
        <v>11</v>
      </c>
      <c r="D48" s="6"/>
      <c r="E48" s="6"/>
      <c r="F48" s="6"/>
    </row>
    <row r="49" spans="1:6" x14ac:dyDescent="0.25">
      <c r="A49" t="s">
        <v>194</v>
      </c>
      <c r="B49" t="s">
        <v>49</v>
      </c>
      <c r="C49" t="s">
        <v>8</v>
      </c>
      <c r="D49" s="6"/>
    </row>
    <row r="50" spans="1:6" x14ac:dyDescent="0.25">
      <c r="A50" t="s">
        <v>194</v>
      </c>
      <c r="B50" t="s">
        <v>47</v>
      </c>
      <c r="C50" t="s">
        <v>6</v>
      </c>
      <c r="D50" s="6"/>
      <c r="E50" s="6"/>
      <c r="F50" s="6"/>
    </row>
    <row r="51" spans="1:6" x14ac:dyDescent="0.25">
      <c r="A51" t="s">
        <v>204</v>
      </c>
      <c r="B51" t="s">
        <v>58</v>
      </c>
      <c r="C51" t="s">
        <v>17</v>
      </c>
      <c r="D51" s="6"/>
      <c r="E51" s="6"/>
      <c r="F51" s="18"/>
    </row>
    <row r="52" spans="1:6" x14ac:dyDescent="0.25">
      <c r="A52" t="s">
        <v>204</v>
      </c>
      <c r="B52" t="s">
        <v>69</v>
      </c>
      <c r="C52" t="s">
        <v>28</v>
      </c>
      <c r="D52" s="26"/>
      <c r="E52" s="6"/>
      <c r="F52" s="6"/>
    </row>
    <row r="53" spans="1:6" x14ac:dyDescent="0.25">
      <c r="E53" s="6"/>
      <c r="F53" s="33"/>
    </row>
    <row r="54" spans="1:6" x14ac:dyDescent="0.25">
      <c r="E54" s="6"/>
    </row>
    <row r="55" spans="1:6" x14ac:dyDescent="0.25">
      <c r="E55" s="6"/>
      <c r="F55" s="18"/>
    </row>
    <row r="56" spans="1:6" x14ac:dyDescent="0.25">
      <c r="F56" s="33"/>
    </row>
    <row r="57" spans="1:6" x14ac:dyDescent="0.25">
      <c r="E57" s="6"/>
      <c r="F57" s="34"/>
    </row>
    <row r="58" spans="1:6" x14ac:dyDescent="0.25">
      <c r="E58" s="6"/>
      <c r="F58" s="18"/>
    </row>
    <row r="59" spans="1:6" x14ac:dyDescent="0.25">
      <c r="F59" s="18"/>
    </row>
    <row r="60" spans="1:6" x14ac:dyDescent="0.25">
      <c r="E60" s="6"/>
      <c r="F60" s="18"/>
    </row>
    <row r="65" spans="1:6" x14ac:dyDescent="0.25">
      <c r="E65" s="6"/>
      <c r="F65" s="18"/>
    </row>
    <row r="66" spans="1:6" x14ac:dyDescent="0.25">
      <c r="A66" s="24"/>
      <c r="E66" s="6"/>
      <c r="F66" s="19"/>
    </row>
    <row r="67" spans="1:6" x14ac:dyDescent="0.25">
      <c r="A67" s="24"/>
      <c r="E67" s="6"/>
      <c r="F67" s="18"/>
    </row>
    <row r="68" spans="1:6" x14ac:dyDescent="0.25">
      <c r="E68" s="6"/>
      <c r="F68" s="19"/>
    </row>
    <row r="69" spans="1:6" x14ac:dyDescent="0.25">
      <c r="F69" s="18"/>
    </row>
    <row r="70" spans="1:6" x14ac:dyDescent="0.25">
      <c r="F70" s="19"/>
    </row>
    <row r="71" spans="1:6" x14ac:dyDescent="0.25">
      <c r="F71" s="19"/>
    </row>
    <row r="72" spans="1:6" x14ac:dyDescent="0.25">
      <c r="F72" s="18"/>
    </row>
    <row r="73" spans="1:6" x14ac:dyDescent="0.25">
      <c r="F73" s="18"/>
    </row>
    <row r="74" spans="1:6" x14ac:dyDescent="0.25">
      <c r="F74" s="19"/>
    </row>
    <row r="75" spans="1:6" x14ac:dyDescent="0.25">
      <c r="F75" s="18"/>
    </row>
  </sheetData>
  <sortState xmlns:xlrd2="http://schemas.microsoft.com/office/spreadsheetml/2017/richdata2" ref="A9:C52">
    <sortCondition ref="A9:A52"/>
  </sortState>
  <pageMargins left="0.7" right="0.7" top="0.75" bottom="0.75" header="0.3" footer="0.3"/>
  <pageSetup paperSize="9" scale="7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HV40"/>
  <sheetViews>
    <sheetView topLeftCell="A10" workbookViewId="0">
      <selection activeCell="D24" sqref="D24"/>
    </sheetView>
  </sheetViews>
  <sheetFormatPr defaultRowHeight="15" x14ac:dyDescent="0.25"/>
  <cols>
    <col min="1" max="1" width="48.28515625" bestFit="1" customWidth="1"/>
    <col min="2" max="2" width="17.5703125" bestFit="1" customWidth="1"/>
  </cols>
  <sheetData>
    <row r="1" spans="1:44" x14ac:dyDescent="0.25">
      <c r="A1" s="46">
        <f>'EMIS Data'!D3</f>
        <v>45017</v>
      </c>
    </row>
    <row r="3" spans="1:44" x14ac:dyDescent="0.25">
      <c r="B3" s="27"/>
    </row>
    <row r="8" spans="1:44" x14ac:dyDescent="0.25">
      <c r="B8" t="s">
        <v>98</v>
      </c>
      <c r="C8" t="s">
        <v>9</v>
      </c>
      <c r="D8" t="s">
        <v>10</v>
      </c>
      <c r="E8" t="s">
        <v>13</v>
      </c>
      <c r="F8" t="s">
        <v>15</v>
      </c>
      <c r="G8" t="s">
        <v>7</v>
      </c>
      <c r="H8" t="s">
        <v>12</v>
      </c>
      <c r="I8" t="s">
        <v>4</v>
      </c>
      <c r="J8" t="s">
        <v>14</v>
      </c>
      <c r="K8" t="s">
        <v>19</v>
      </c>
      <c r="L8" t="s">
        <v>20</v>
      </c>
      <c r="M8" t="s">
        <v>22</v>
      </c>
      <c r="N8" t="s">
        <v>23</v>
      </c>
      <c r="O8" t="s">
        <v>24</v>
      </c>
      <c r="P8" t="s">
        <v>17</v>
      </c>
      <c r="Q8" s="70" t="s">
        <v>21</v>
      </c>
      <c r="R8" t="s">
        <v>18</v>
      </c>
      <c r="S8" t="s">
        <v>16</v>
      </c>
      <c r="T8" t="s">
        <v>25</v>
      </c>
      <c r="U8" t="s">
        <v>28</v>
      </c>
      <c r="V8" t="s">
        <v>29</v>
      </c>
      <c r="W8" t="s">
        <v>30</v>
      </c>
      <c r="X8" t="s">
        <v>32</v>
      </c>
      <c r="Y8" t="s">
        <v>27</v>
      </c>
      <c r="Z8" t="s">
        <v>31</v>
      </c>
      <c r="AA8" t="s">
        <v>26</v>
      </c>
      <c r="AB8" t="s">
        <v>33</v>
      </c>
      <c r="AC8" t="s">
        <v>37</v>
      </c>
      <c r="AD8" t="s">
        <v>38</v>
      </c>
      <c r="AE8" t="s">
        <v>44</v>
      </c>
      <c r="AF8" t="s">
        <v>41</v>
      </c>
      <c r="AG8" t="s">
        <v>42</v>
      </c>
      <c r="AH8" t="s">
        <v>36</v>
      </c>
      <c r="AI8" t="s">
        <v>39</v>
      </c>
      <c r="AJ8" t="s">
        <v>40</v>
      </c>
      <c r="AK8" s="47" t="s">
        <v>43</v>
      </c>
      <c r="AL8" s="47" t="s">
        <v>35</v>
      </c>
      <c r="AM8" s="47" t="s">
        <v>34</v>
      </c>
      <c r="AN8" s="47" t="s">
        <v>5</v>
      </c>
      <c r="AO8" s="47" t="s">
        <v>8</v>
      </c>
      <c r="AP8" s="47" t="s">
        <v>88</v>
      </c>
      <c r="AQ8" s="47" t="s">
        <v>11</v>
      </c>
      <c r="AR8" s="47" t="s">
        <v>6</v>
      </c>
    </row>
    <row r="9" spans="1:44" x14ac:dyDescent="0.25">
      <c r="A9" t="s">
        <v>112</v>
      </c>
    </row>
    <row r="10" spans="1:44" x14ac:dyDescent="0.25">
      <c r="A10" t="s">
        <v>164</v>
      </c>
      <c r="C10">
        <f>HLOOKUP(C$8,'EMIS Data'!$C$8:$DK$19,MATCH(Data!$A10,'EMIS Data'!$A$8:$A$19,0),FALSE)</f>
        <v>7307</v>
      </c>
      <c r="D10">
        <f>HLOOKUP(D$8,'EMIS Data'!$C$8:$DK$19,MATCH(Data!$A10,'EMIS Data'!$A$8:$A$19,0),FALSE)</f>
        <v>8354</v>
      </c>
      <c r="E10">
        <f>HLOOKUP(E$8,'EMIS Data'!$C$8:$DK$19,MATCH(Data!$A10,'EMIS Data'!$A$8:$A$19,0),FALSE)</f>
        <v>5187</v>
      </c>
      <c r="F10">
        <f>HLOOKUP(F$8,'EMIS Data'!$C$8:$DK$19,MATCH(Data!$A10,'EMIS Data'!$A$8:$A$19,0),FALSE)</f>
        <v>6594</v>
      </c>
      <c r="G10">
        <f>HLOOKUP(G$8,'EMIS Data'!$C$8:$DK$19,MATCH(Data!$A10,'EMIS Data'!$A$8:$A$19,0),FALSE)</f>
        <v>6272</v>
      </c>
      <c r="H10">
        <f>HLOOKUP(H$8,'EMIS Data'!$C$8:$DK$19,MATCH(Data!$A10,'EMIS Data'!$A$8:$A$19,0),FALSE)</f>
        <v>5433</v>
      </c>
      <c r="I10">
        <f>HLOOKUP(I$8,'EMIS Data'!$C$8:$DK$19,MATCH(Data!$A10,'EMIS Data'!$A$8:$A$19,0),FALSE)</f>
        <v>11595</v>
      </c>
      <c r="J10">
        <f>HLOOKUP(J$8,'EMIS Data'!$C$8:$DK$19,MATCH(Data!$A10,'EMIS Data'!$A$8:$A$19,0),FALSE)</f>
        <v>3846</v>
      </c>
      <c r="K10">
        <f>HLOOKUP(K$8,'EMIS Data'!$C$8:$DK$19,MATCH(Data!$A10,'EMIS Data'!$A$8:$A$19,0),FALSE)</f>
        <v>6456</v>
      </c>
      <c r="L10">
        <f>HLOOKUP(L$8,'EMIS Data'!$C$8:$DK$19,MATCH(Data!$A10,'EMIS Data'!$A$8:$A$19,0),FALSE)</f>
        <v>6785</v>
      </c>
      <c r="M10">
        <f>HLOOKUP(M$8,'EMIS Data'!$C$8:$DK$19,MATCH(Data!$A10,'EMIS Data'!$A$8:$A$19,0),FALSE)</f>
        <v>3321</v>
      </c>
      <c r="N10">
        <f>HLOOKUP(N$8,'EMIS Data'!$C$8:$DK$19,MATCH(Data!$A10,'EMIS Data'!$A$8:$A$19,0),FALSE)</f>
        <v>3123</v>
      </c>
      <c r="O10">
        <f>HLOOKUP(O$8,'EMIS Data'!$C$8:$DK$19,MATCH(Data!$A10,'EMIS Data'!$A$8:$A$19,0),FALSE)</f>
        <v>6752</v>
      </c>
      <c r="P10">
        <f>HLOOKUP(P$8,'EMIS Data'!$C$8:$DK$19,MATCH(Data!$A10,'EMIS Data'!$A$8:$A$19,0),FALSE)</f>
        <v>15648</v>
      </c>
      <c r="Q10">
        <f>HLOOKUP(Q$8,'EMIS Data'!$C$8:$DK$19,MATCH(Data!$A10,'EMIS Data'!$A$8:$A$19,0),FALSE)</f>
        <v>3501</v>
      </c>
      <c r="R10">
        <f>HLOOKUP(R$8,'EMIS Data'!$C$8:$DK$19,MATCH(Data!$A10,'EMIS Data'!$A$8:$A$19,0),FALSE)</f>
        <v>6539</v>
      </c>
      <c r="S10">
        <f>HLOOKUP(S$8,'EMIS Data'!$C$8:$DK$19,MATCH(Data!$A10,'EMIS Data'!$A$8:$A$19,0),FALSE)</f>
        <v>13645</v>
      </c>
      <c r="T10">
        <f>HLOOKUP(T$8,'EMIS Data'!$C$8:$DK$19,MATCH(Data!$A10,'EMIS Data'!$A$8:$A$19,0),FALSE)</f>
        <v>7579</v>
      </c>
      <c r="U10">
        <f>HLOOKUP(U$8,'EMIS Data'!$C$8:$DK$19,MATCH(Data!$A10,'EMIS Data'!$A$8:$A$19,0),FALSE)</f>
        <v>15728</v>
      </c>
      <c r="V10">
        <f>HLOOKUP(V$8,'EMIS Data'!$C$8:$DK$19,MATCH(Data!$A10,'EMIS Data'!$A$8:$A$19,0),FALSE)</f>
        <v>7655</v>
      </c>
      <c r="W10">
        <f>HLOOKUP(W$8,'EMIS Data'!$C$8:$DK$19,MATCH(Data!$A10,'EMIS Data'!$A$8:$A$19,0),FALSE)</f>
        <v>4920</v>
      </c>
      <c r="X10">
        <f>HLOOKUP(X$8,'EMIS Data'!$C$8:$DK$19,MATCH(Data!$A10,'EMIS Data'!$A$8:$A$19,0),FALSE)</f>
        <v>8284</v>
      </c>
      <c r="Y10">
        <f>HLOOKUP(Y$8,'EMIS Data'!$C$8:$DK$19,MATCH(Data!$A10,'EMIS Data'!$A$8:$A$19,0),FALSE)</f>
        <v>6160</v>
      </c>
      <c r="Z10">
        <f>HLOOKUP(Z$8,'EMIS Data'!$C$8:$DK$19,MATCH(Data!$A10,'EMIS Data'!$A$8:$A$19,0),FALSE)</f>
        <v>5102</v>
      </c>
      <c r="AA10">
        <f>HLOOKUP(AA$8,'EMIS Data'!$C$8:$DK$19,MATCH(Data!$A10,'EMIS Data'!$A$8:$A$19,0),FALSE)</f>
        <v>10693</v>
      </c>
      <c r="AB10">
        <f>HLOOKUP(AB$8,'EMIS Data'!$C$8:$DK$19,MATCH(Data!$A10,'EMIS Data'!$A$8:$A$19,0),FALSE)</f>
        <v>9953</v>
      </c>
      <c r="AC10">
        <f>HLOOKUP(AC$8,'EMIS Data'!$C$8:$DK$19,MATCH(Data!$A10,'EMIS Data'!$A$8:$A$19,0),FALSE)</f>
        <v>9914</v>
      </c>
      <c r="AD10">
        <f>HLOOKUP(AD$8,'EMIS Data'!$C$8:$DK$19,MATCH(Data!$A10,'EMIS Data'!$A$8:$A$19,0),FALSE)</f>
        <v>9341</v>
      </c>
      <c r="AE10">
        <f>HLOOKUP(AE$8,'EMIS Data'!$C$8:$DK$19,MATCH(Data!$A10,'EMIS Data'!$A$8:$A$19,0),FALSE)</f>
        <v>4630</v>
      </c>
      <c r="AF10">
        <f>HLOOKUP(AF$8,'EMIS Data'!$C$8:$DK$19,MATCH(Data!$A10,'EMIS Data'!$A$8:$A$19,0),FALSE)</f>
        <v>7923</v>
      </c>
      <c r="AG10">
        <f>HLOOKUP(AG$8,'EMIS Data'!$C$8:$DK$19,MATCH(Data!$A10,'EMIS Data'!$A$8:$A$19,0),FALSE)</f>
        <v>7939</v>
      </c>
      <c r="AH10">
        <f>HLOOKUP(AH$8,'EMIS Data'!$C$8:$DK$19,MATCH(Data!$A10,'EMIS Data'!$A$8:$A$19,0),FALSE)</f>
        <v>5830</v>
      </c>
      <c r="AI10">
        <f>HLOOKUP(AI$8,'EMIS Data'!$C$8:$DK$19,MATCH(Data!$A10,'EMIS Data'!$A$8:$A$19,0),FALSE)</f>
        <v>4777</v>
      </c>
      <c r="AJ10">
        <f>HLOOKUP(AJ$8,'EMIS Data'!$C$8:$DK$19,MATCH(Data!$A10,'EMIS Data'!$A$8:$A$19,0),FALSE)</f>
        <v>5508</v>
      </c>
      <c r="AK10">
        <f>HLOOKUP(AK$8,'EMIS Data'!$C$8:$DK$19,MATCH(Data!$A10,'EMIS Data'!$A$8:$A$19,0),FALSE)</f>
        <v>10968</v>
      </c>
      <c r="AL10">
        <f>HLOOKUP(AL$8,'EMIS Data'!$C$8:$DL$19,MATCH(Data!$A10,'EMIS Data'!$A$8:$A$19,0),FALSE)</f>
        <v>7156</v>
      </c>
      <c r="AM10">
        <f>HLOOKUP(AM$8,'EMIS Data'!$C$8:$DK$19,MATCH(Data!$A10,'EMIS Data'!$A$8:$A$19,0),FALSE)</f>
        <v>9531</v>
      </c>
      <c r="AN10">
        <f>HLOOKUP(AN$8,'EMIS Data'!$C$8:$DK$19,MATCH(Data!$A10,'EMIS Data'!$A$8:$A$19,0),FALSE)</f>
        <v>14570</v>
      </c>
      <c r="AO10">
        <f>HLOOKUP(AO$8,'EMIS Data'!$C$8:$DK$19,MATCH(Data!$A10,'EMIS Data'!$A$8:$A$19,0),FALSE)</f>
        <v>6033</v>
      </c>
      <c r="AP10">
        <f>HLOOKUP(AP$8,'EMIS Data'!$C$8:$DK$19,MATCH(Data!$A10,'EMIS Data'!$A$8:$A$19,0),FALSE)</f>
        <v>29566</v>
      </c>
      <c r="AQ10">
        <f>HLOOKUP(AQ$8,'EMIS Data'!$C$8:$DK$19,MATCH(Data!$A10,'EMIS Data'!$A$8:$A$19,0),FALSE)</f>
        <v>10879</v>
      </c>
      <c r="AR10">
        <f>HLOOKUP(AR$8,'EMIS Data'!$C$8:$DM$19,MATCH(Data!$A10,'EMIS Data'!$A$8:$A$19,0),FALSE)</f>
        <v>17458</v>
      </c>
    </row>
    <row r="11" spans="1:44" x14ac:dyDescent="0.25">
      <c r="A11" t="s">
        <v>213</v>
      </c>
      <c r="C11">
        <f>HLOOKUP(C$8,'EMIS Data'!$C$8:$DK$19,MATCH(Data!$A11,'EMIS Data'!$A$8:$A$19,0),FALSE)</f>
        <v>22</v>
      </c>
      <c r="D11">
        <f>HLOOKUP(D$8,'EMIS Data'!$C$8:$DK$19,MATCH(Data!$A11,'EMIS Data'!$A$8:$A$19,0),FALSE)</f>
        <v>0</v>
      </c>
      <c r="E11">
        <f>HLOOKUP(E$8,'EMIS Data'!$C$8:$DK$19,MATCH(Data!$A11,'EMIS Data'!$A$8:$A$19,0),FALSE)</f>
        <v>13</v>
      </c>
      <c r="F11">
        <f>HLOOKUP(F$8,'EMIS Data'!$C$8:$DK$19,MATCH(Data!$A11,'EMIS Data'!$A$8:$A$19,0),FALSE)</f>
        <v>2</v>
      </c>
      <c r="G11">
        <f>HLOOKUP(G$8,'EMIS Data'!$C$8:$DK$19,MATCH(Data!$A11,'EMIS Data'!$A$8:$A$19,0),FALSE)</f>
        <v>0</v>
      </c>
      <c r="H11">
        <f>HLOOKUP(H$8,'EMIS Data'!$C$8:$DK$19,MATCH(Data!$A11,'EMIS Data'!$A$8:$A$19,0),FALSE)</f>
        <v>2</v>
      </c>
      <c r="I11">
        <f>HLOOKUP(I$8,'EMIS Data'!$C$8:$DK$19,MATCH(Data!$A11,'EMIS Data'!$A$8:$A$19,0),FALSE)</f>
        <v>29</v>
      </c>
      <c r="J11">
        <f>HLOOKUP(J$8,'EMIS Data'!$C$8:$DK$19,MATCH(Data!$A11,'EMIS Data'!$A$8:$A$19,0),FALSE)</f>
        <v>0</v>
      </c>
      <c r="K11">
        <f>HLOOKUP(K$8,'EMIS Data'!$C$8:$DK$19,MATCH(Data!$A11,'EMIS Data'!$A$8:$A$19,0),FALSE)</f>
        <v>4</v>
      </c>
      <c r="L11">
        <f>HLOOKUP(L$8,'EMIS Data'!$C$8:$DK$19,MATCH(Data!$A11,'EMIS Data'!$A$8:$A$19,0),FALSE)</f>
        <v>1</v>
      </c>
      <c r="M11">
        <f>HLOOKUP(M$8,'EMIS Data'!$C$8:$DK$19,MATCH(Data!$A11,'EMIS Data'!$A$8:$A$19,0),FALSE)</f>
        <v>1</v>
      </c>
      <c r="N11">
        <f>HLOOKUP(N$8,'EMIS Data'!$C$8:$DK$19,MATCH(Data!$A11,'EMIS Data'!$A$8:$A$19,0),FALSE)</f>
        <v>6</v>
      </c>
      <c r="O11">
        <f>HLOOKUP(O$8,'EMIS Data'!$C$8:$DK$19,MATCH(Data!$A11,'EMIS Data'!$A$8:$A$19,0),FALSE)</f>
        <v>17</v>
      </c>
      <c r="P11">
        <f>HLOOKUP(P$8,'EMIS Data'!$C$8:$DK$19,MATCH(Data!$A11,'EMIS Data'!$A$8:$A$19,0),FALSE)</f>
        <v>13</v>
      </c>
      <c r="Q11">
        <f>HLOOKUP(Q$8,'EMIS Data'!$C$8:$DK$19,MATCH(Data!$A11,'EMIS Data'!$A$8:$A$19,0),FALSE)</f>
        <v>0</v>
      </c>
      <c r="R11">
        <f>HLOOKUP(R$8,'EMIS Data'!$C$8:$DK$19,MATCH(Data!$A11,'EMIS Data'!$A$8:$A$19,0),FALSE)</f>
        <v>3</v>
      </c>
      <c r="S11">
        <f>HLOOKUP(S$8,'EMIS Data'!$C$8:$DK$19,MATCH(Data!$A11,'EMIS Data'!$A$8:$A$19,0),FALSE)</f>
        <v>8</v>
      </c>
      <c r="T11">
        <f>HLOOKUP(T$8,'EMIS Data'!$C$8:$DK$19,MATCH(Data!$A11,'EMIS Data'!$A$8:$A$19,0),FALSE)</f>
        <v>0</v>
      </c>
      <c r="U11">
        <f>HLOOKUP(U$8,'EMIS Data'!$C$8:$DK$19,MATCH(Data!$A11,'EMIS Data'!$A$8:$A$19,0),FALSE)</f>
        <v>9</v>
      </c>
      <c r="V11">
        <f>HLOOKUP(V$8,'EMIS Data'!$C$8:$DK$19,MATCH(Data!$A11,'EMIS Data'!$A$8:$A$19,0),FALSE)</f>
        <v>10</v>
      </c>
      <c r="W11">
        <f>HLOOKUP(W$8,'EMIS Data'!$C$8:$DK$19,MATCH(Data!$A11,'EMIS Data'!$A$8:$A$19,0),FALSE)</f>
        <v>1</v>
      </c>
      <c r="X11">
        <f>HLOOKUP(X$8,'EMIS Data'!$C$8:$DK$19,MATCH(Data!$A11,'EMIS Data'!$A$8:$A$19,0),FALSE)</f>
        <v>0</v>
      </c>
      <c r="Y11">
        <f>HLOOKUP(Y$8,'EMIS Data'!$C$8:$DK$19,MATCH(Data!$A11,'EMIS Data'!$A$8:$A$19,0),FALSE)</f>
        <v>9</v>
      </c>
      <c r="Z11">
        <f>HLOOKUP(Z$8,'EMIS Data'!$C$8:$DK$19,MATCH(Data!$A11,'EMIS Data'!$A$8:$A$19,0),FALSE)</f>
        <v>1</v>
      </c>
      <c r="AA11">
        <f>HLOOKUP(AA$8,'EMIS Data'!$C$8:$DK$19,MATCH(Data!$A11,'EMIS Data'!$A$8:$A$19,0),FALSE)</f>
        <v>14</v>
      </c>
      <c r="AB11">
        <f>HLOOKUP(AB$8,'EMIS Data'!$C$8:$DK$19,MATCH(Data!$A11,'EMIS Data'!$A$8:$A$19,0),FALSE)</f>
        <v>14</v>
      </c>
      <c r="AC11">
        <f>HLOOKUP(AC$8,'EMIS Data'!$C$8:$DK$19,MATCH(Data!$A11,'EMIS Data'!$A$8:$A$19,0),FALSE)</f>
        <v>13</v>
      </c>
      <c r="AD11">
        <f>HLOOKUP(AD$8,'EMIS Data'!$C$8:$DK$19,MATCH(Data!$A11,'EMIS Data'!$A$8:$A$19,0),FALSE)</f>
        <v>16</v>
      </c>
      <c r="AE11">
        <f>HLOOKUP(AE$8,'EMIS Data'!$C$8:$DK$19,MATCH(Data!$A11,'EMIS Data'!$A$8:$A$19,0),FALSE)</f>
        <v>2</v>
      </c>
      <c r="AF11">
        <f>HLOOKUP(AF$8,'EMIS Data'!$C$8:$DK$19,MATCH(Data!$A11,'EMIS Data'!$A$8:$A$19,0),FALSE)</f>
        <v>14</v>
      </c>
      <c r="AG11">
        <f>HLOOKUP(AG$8,'EMIS Data'!$C$8:$DK$19,MATCH(Data!$A11,'EMIS Data'!$A$8:$A$19,0),FALSE)</f>
        <v>15</v>
      </c>
      <c r="AH11">
        <f>HLOOKUP(AH$8,'EMIS Data'!$C$8:$DK$19,MATCH(Data!$A11,'EMIS Data'!$A$8:$A$19,0),FALSE)</f>
        <v>12</v>
      </c>
      <c r="AI11">
        <f>HLOOKUP(AI$8,'EMIS Data'!$C$8:$DK$19,MATCH(Data!$A11,'EMIS Data'!$A$8:$A$19,0),FALSE)</f>
        <v>12</v>
      </c>
      <c r="AJ11">
        <f>HLOOKUP(AJ$8,'EMIS Data'!$C$8:$DK$19,MATCH(Data!$A11,'EMIS Data'!$A$8:$A$19,0),FALSE)</f>
        <v>3</v>
      </c>
      <c r="AK11">
        <f>HLOOKUP(AK$8,'EMIS Data'!$C$8:$DK$19,MATCH(Data!$A11,'EMIS Data'!$A$8:$A$19,0),FALSE)</f>
        <v>19</v>
      </c>
      <c r="AL11">
        <f>HLOOKUP(AL$8,'EMIS Data'!$C$8:$DL$19,MATCH(Data!$A11,'EMIS Data'!$A$8:$A$19,0),FALSE)</f>
        <v>1</v>
      </c>
      <c r="AM11">
        <f>HLOOKUP(AM$8,'EMIS Data'!$C$8:$DK$19,MATCH(Data!$A11,'EMIS Data'!$A$8:$A$19,0),FALSE)</f>
        <v>42</v>
      </c>
      <c r="AN11">
        <f>HLOOKUP(AN$8,'EMIS Data'!$C$8:$DK$19,MATCH(Data!$A11,'EMIS Data'!$A$8:$A$19,0),FALSE)</f>
        <v>24</v>
      </c>
      <c r="AO11">
        <f>HLOOKUP(AO$8,'EMIS Data'!$C$8:$DK$19,MATCH(Data!$A11,'EMIS Data'!$A$8:$A$19,0),FALSE)</f>
        <v>17</v>
      </c>
      <c r="AP11">
        <f>HLOOKUP(AP$8,'EMIS Data'!$C$8:$DK$19,MATCH(Data!$A11,'EMIS Data'!$A$8:$A$19,0),FALSE)</f>
        <v>16</v>
      </c>
      <c r="AQ11">
        <f>HLOOKUP(AQ$8,'EMIS Data'!$C$8:$DK$19,MATCH(Data!$A11,'EMIS Data'!$A$8:$A$19,0),FALSE)</f>
        <v>2</v>
      </c>
      <c r="AR11">
        <f>HLOOKUP(AR$8,'EMIS Data'!$C$8:$DM$19,MATCH(Data!$A11,'EMIS Data'!$A$8:$A$19,0),FALSE)</f>
        <v>20</v>
      </c>
    </row>
    <row r="12" spans="1:44" x14ac:dyDescent="0.25">
      <c r="A12" t="s">
        <v>153</v>
      </c>
      <c r="C12">
        <f>HLOOKUP(C$8,'EMIS Data'!$C$8:$DK$19,MATCH(Data!$A12,'EMIS Data'!$A$8:$A$19,0),FALSE)</f>
        <v>19</v>
      </c>
      <c r="D12">
        <f>HLOOKUP(D$8,'EMIS Data'!$C$8:$DK$19,MATCH(Data!$A12,'EMIS Data'!$A$8:$A$19,0),FALSE)</f>
        <v>0</v>
      </c>
      <c r="E12">
        <f>HLOOKUP(E$8,'EMIS Data'!$C$8:$DK$19,MATCH(Data!$A12,'EMIS Data'!$A$8:$A$19,0),FALSE)</f>
        <v>3</v>
      </c>
      <c r="F12">
        <f>HLOOKUP(F$8,'EMIS Data'!$C$8:$DK$19,MATCH(Data!$A12,'EMIS Data'!$A$8:$A$19,0),FALSE)</f>
        <v>2</v>
      </c>
      <c r="G12">
        <f>HLOOKUP(G$8,'EMIS Data'!$C$8:$DK$19,MATCH(Data!$A12,'EMIS Data'!$A$8:$A$19,0),FALSE)</f>
        <v>0</v>
      </c>
      <c r="H12">
        <f>HLOOKUP(H$8,'EMIS Data'!$C$8:$DK$19,MATCH(Data!$A12,'EMIS Data'!$A$8:$A$19,0),FALSE)</f>
        <v>0</v>
      </c>
      <c r="I12">
        <f>HLOOKUP(I$8,'EMIS Data'!$C$8:$DK$19,MATCH(Data!$A12,'EMIS Data'!$A$8:$A$19,0),FALSE)</f>
        <v>19</v>
      </c>
      <c r="J12">
        <f>HLOOKUP(J$8,'EMIS Data'!$C$8:$DK$19,MATCH(Data!$A12,'EMIS Data'!$A$8:$A$19,0),FALSE)</f>
        <v>0</v>
      </c>
      <c r="K12">
        <f>HLOOKUP(K$8,'EMIS Data'!$C$8:$DK$19,MATCH(Data!$A12,'EMIS Data'!$A$8:$A$19,0),FALSE)</f>
        <v>2</v>
      </c>
      <c r="L12">
        <f>HLOOKUP(L$8,'EMIS Data'!$C$8:$DK$19,MATCH(Data!$A12,'EMIS Data'!$A$8:$A$19,0),FALSE)</f>
        <v>1</v>
      </c>
      <c r="M12">
        <f>HLOOKUP(M$8,'EMIS Data'!$C$8:$DK$19,MATCH(Data!$A12,'EMIS Data'!$A$8:$A$19,0),FALSE)</f>
        <v>1</v>
      </c>
      <c r="N12">
        <f>HLOOKUP(N$8,'EMIS Data'!$C$8:$DK$19,MATCH(Data!$A12,'EMIS Data'!$A$8:$A$19,0),FALSE)</f>
        <v>0</v>
      </c>
      <c r="O12">
        <f>HLOOKUP(O$8,'EMIS Data'!$C$8:$DK$19,MATCH(Data!$A12,'EMIS Data'!$A$8:$A$19,0),FALSE)</f>
        <v>5</v>
      </c>
      <c r="P12">
        <f>HLOOKUP(P$8,'EMIS Data'!$C$8:$DK$19,MATCH(Data!$A12,'EMIS Data'!$A$8:$A$19,0),FALSE)</f>
        <v>0</v>
      </c>
      <c r="Q12">
        <f>HLOOKUP(Q$8,'EMIS Data'!$C$8:$DK$19,MATCH(Data!$A12,'EMIS Data'!$A$8:$A$19,0),FALSE)</f>
        <v>0</v>
      </c>
      <c r="R12">
        <f>HLOOKUP(R$8,'EMIS Data'!$C$8:$DK$19,MATCH(Data!$A12,'EMIS Data'!$A$8:$A$19,0),FALSE)</f>
        <v>1</v>
      </c>
      <c r="S12">
        <f>HLOOKUP(S$8,'EMIS Data'!$C$8:$DK$19,MATCH(Data!$A12,'EMIS Data'!$A$8:$A$19,0),FALSE)</f>
        <v>0</v>
      </c>
      <c r="T12">
        <f>HLOOKUP(T$8,'EMIS Data'!$C$8:$DK$19,MATCH(Data!$A12,'EMIS Data'!$A$8:$A$19,0),FALSE)</f>
        <v>0</v>
      </c>
      <c r="U12">
        <f>HLOOKUP(U$8,'EMIS Data'!$C$8:$DK$19,MATCH(Data!$A12,'EMIS Data'!$A$8:$A$19,0),FALSE)</f>
        <v>3</v>
      </c>
      <c r="V12">
        <f>HLOOKUP(V$8,'EMIS Data'!$C$8:$DK$19,MATCH(Data!$A12,'EMIS Data'!$A$8:$A$19,0),FALSE)</f>
        <v>6</v>
      </c>
      <c r="W12">
        <f>HLOOKUP(W$8,'EMIS Data'!$C$8:$DK$19,MATCH(Data!$A12,'EMIS Data'!$A$8:$A$19,0),FALSE)</f>
        <v>0</v>
      </c>
      <c r="X12">
        <f>HLOOKUP(X$8,'EMIS Data'!$C$8:$DK$19,MATCH(Data!$A12,'EMIS Data'!$A$8:$A$19,0),FALSE)</f>
        <v>0</v>
      </c>
      <c r="Y12">
        <f>HLOOKUP(Y$8,'EMIS Data'!$C$8:$DK$19,MATCH(Data!$A12,'EMIS Data'!$A$8:$A$19,0),FALSE)</f>
        <v>0</v>
      </c>
      <c r="Z12">
        <f>HLOOKUP(Z$8,'EMIS Data'!$C$8:$DK$19,MATCH(Data!$A12,'EMIS Data'!$A$8:$A$19,0),FALSE)</f>
        <v>1</v>
      </c>
      <c r="AA12">
        <f>HLOOKUP(AA$8,'EMIS Data'!$C$8:$DK$19,MATCH(Data!$A12,'EMIS Data'!$A$8:$A$19,0),FALSE)</f>
        <v>9</v>
      </c>
      <c r="AB12">
        <f>HLOOKUP(AB$8,'EMIS Data'!$C$8:$DK$19,MATCH(Data!$A12,'EMIS Data'!$A$8:$A$19,0),FALSE)</f>
        <v>0</v>
      </c>
      <c r="AC12">
        <f>HLOOKUP(AC$8,'EMIS Data'!$C$8:$DK$19,MATCH(Data!$A12,'EMIS Data'!$A$8:$A$19,0),FALSE)</f>
        <v>4</v>
      </c>
      <c r="AD12">
        <f>HLOOKUP(AD$8,'EMIS Data'!$C$8:$DK$19,MATCH(Data!$A12,'EMIS Data'!$A$8:$A$19,0),FALSE)</f>
        <v>14</v>
      </c>
      <c r="AE12">
        <f>HLOOKUP(AE$8,'EMIS Data'!$C$8:$DK$19,MATCH(Data!$A12,'EMIS Data'!$A$8:$A$19,0),FALSE)</f>
        <v>2</v>
      </c>
      <c r="AF12">
        <f>HLOOKUP(AF$8,'EMIS Data'!$C$8:$DK$19,MATCH(Data!$A12,'EMIS Data'!$A$8:$A$19,0),FALSE)</f>
        <v>7</v>
      </c>
      <c r="AG12">
        <f>HLOOKUP(AG$8,'EMIS Data'!$C$8:$DK$19,MATCH(Data!$A12,'EMIS Data'!$A$8:$A$19,0),FALSE)</f>
        <v>4</v>
      </c>
      <c r="AH12">
        <f>HLOOKUP(AH$8,'EMIS Data'!$C$8:$DK$19,MATCH(Data!$A12,'EMIS Data'!$A$8:$A$19,0),FALSE)</f>
        <v>11</v>
      </c>
      <c r="AI12">
        <f>HLOOKUP(AI$8,'EMIS Data'!$C$8:$DK$19,MATCH(Data!$A12,'EMIS Data'!$A$8:$A$19,0),FALSE)</f>
        <v>0</v>
      </c>
      <c r="AJ12">
        <f>HLOOKUP(AJ$8,'EMIS Data'!$C$8:$DK$19,MATCH(Data!$A12,'EMIS Data'!$A$8:$A$19,0),FALSE)</f>
        <v>0</v>
      </c>
      <c r="AK12">
        <f>HLOOKUP(AK$8,'EMIS Data'!$C$8:$DK$19,MATCH(Data!$A12,'EMIS Data'!$A$8:$A$19,0),FALSE)</f>
        <v>1</v>
      </c>
      <c r="AL12">
        <f>HLOOKUP(AL$8,'EMIS Data'!$C$8:$DL$19,MATCH(Data!$A12,'EMIS Data'!$A$8:$A$19,0),FALSE)</f>
        <v>0</v>
      </c>
      <c r="AM12">
        <f>HLOOKUP(AM$8,'EMIS Data'!$C$8:$DK$19,MATCH(Data!$A12,'EMIS Data'!$A$8:$A$19,0),FALSE)</f>
        <v>4</v>
      </c>
      <c r="AN12">
        <f>HLOOKUP(AN$8,'EMIS Data'!$C$8:$DK$19,MATCH(Data!$A12,'EMIS Data'!$A$8:$A$19,0),FALSE)</f>
        <v>20</v>
      </c>
      <c r="AO12">
        <f>HLOOKUP(AO$8,'EMIS Data'!$C$8:$DK$19,MATCH(Data!$A12,'EMIS Data'!$A$8:$A$19,0),FALSE)</f>
        <v>1</v>
      </c>
      <c r="AP12">
        <f>HLOOKUP(AP$8,'EMIS Data'!$C$8:$DK$19,MATCH(Data!$A12,'EMIS Data'!$A$8:$A$19,0),FALSE)</f>
        <v>6</v>
      </c>
      <c r="AQ12">
        <f>HLOOKUP(AQ$8,'EMIS Data'!$C$8:$DK$19,MATCH(Data!$A12,'EMIS Data'!$A$8:$A$19,0),FALSE)</f>
        <v>1</v>
      </c>
      <c r="AR12">
        <f>HLOOKUP(AR$8,'EMIS Data'!$C$8:$DM$19,MATCH(Data!$A12,'EMIS Data'!$A$8:$A$19,0),FALSE)</f>
        <v>0</v>
      </c>
    </row>
    <row r="13" spans="1:44" x14ac:dyDescent="0.25">
      <c r="A13" t="s">
        <v>154</v>
      </c>
      <c r="C13">
        <f>HLOOKUP(C$8,'EMIS Data'!$C$8:$DK$19,MATCH(Data!$A13,'EMIS Data'!$A$8:$A$19,0),FALSE)</f>
        <v>0</v>
      </c>
      <c r="D13">
        <f>HLOOKUP(D$8,'EMIS Data'!$C$8:$DK$19,MATCH(Data!$A13,'EMIS Data'!$A$8:$A$19,0),FALSE)</f>
        <v>0</v>
      </c>
      <c r="E13">
        <f>HLOOKUP(E$8,'EMIS Data'!$C$8:$DK$19,MATCH(Data!$A13,'EMIS Data'!$A$8:$A$19,0),FALSE)</f>
        <v>1</v>
      </c>
      <c r="F13">
        <f>HLOOKUP(F$8,'EMIS Data'!$C$8:$DK$19,MATCH(Data!$A13,'EMIS Data'!$A$8:$A$19,0),FALSE)</f>
        <v>0</v>
      </c>
      <c r="G13">
        <f>HLOOKUP(G$8,'EMIS Data'!$C$8:$DK$19,MATCH(Data!$A13,'EMIS Data'!$A$8:$A$19,0),FALSE)</f>
        <v>0</v>
      </c>
      <c r="H13">
        <f>HLOOKUP(H$8,'EMIS Data'!$C$8:$DK$19,MATCH(Data!$A13,'EMIS Data'!$A$8:$A$19,0),FALSE)</f>
        <v>0</v>
      </c>
      <c r="I13">
        <f>HLOOKUP(I$8,'EMIS Data'!$C$8:$DK$19,MATCH(Data!$A13,'EMIS Data'!$A$8:$A$19,0),FALSE)</f>
        <v>0</v>
      </c>
      <c r="J13">
        <f>HLOOKUP(J$8,'EMIS Data'!$C$8:$DK$19,MATCH(Data!$A13,'EMIS Data'!$A$8:$A$19,0),FALSE)</f>
        <v>0</v>
      </c>
      <c r="K13">
        <f>HLOOKUP(K$8,'EMIS Data'!$C$8:$DK$19,MATCH(Data!$A13,'EMIS Data'!$A$8:$A$19,0),FALSE)</f>
        <v>0</v>
      </c>
      <c r="L13">
        <f>HLOOKUP(L$8,'EMIS Data'!$C$8:$DK$19,MATCH(Data!$A13,'EMIS Data'!$A$8:$A$19,0),FALSE)</f>
        <v>0</v>
      </c>
      <c r="M13">
        <f>HLOOKUP(M$8,'EMIS Data'!$C$8:$DK$19,MATCH(Data!$A13,'EMIS Data'!$A$8:$A$19,0),FALSE)</f>
        <v>0</v>
      </c>
      <c r="N13">
        <f>HLOOKUP(N$8,'EMIS Data'!$C$8:$DK$19,MATCH(Data!$A13,'EMIS Data'!$A$8:$A$19,0),FALSE)</f>
        <v>0</v>
      </c>
      <c r="O13">
        <f>HLOOKUP(O$8,'EMIS Data'!$C$8:$DK$19,MATCH(Data!$A13,'EMIS Data'!$A$8:$A$19,0),FALSE)</f>
        <v>4</v>
      </c>
      <c r="P13">
        <f>HLOOKUP(P$8,'EMIS Data'!$C$8:$DK$19,MATCH(Data!$A13,'EMIS Data'!$A$8:$A$19,0),FALSE)</f>
        <v>0</v>
      </c>
      <c r="Q13">
        <f>HLOOKUP(Q$8,'EMIS Data'!$C$8:$DK$19,MATCH(Data!$A13,'EMIS Data'!$A$8:$A$19,0),FALSE)</f>
        <v>0</v>
      </c>
      <c r="R13">
        <f>HLOOKUP(R$8,'EMIS Data'!$C$8:$DK$19,MATCH(Data!$A13,'EMIS Data'!$A$8:$A$19,0),FALSE)</f>
        <v>0</v>
      </c>
      <c r="S13">
        <f>HLOOKUP(S$8,'EMIS Data'!$C$8:$DK$19,MATCH(Data!$A13,'EMIS Data'!$A$8:$A$19,0),FALSE)</f>
        <v>0</v>
      </c>
      <c r="T13">
        <f>HLOOKUP(T$8,'EMIS Data'!$C$8:$DK$19,MATCH(Data!$A13,'EMIS Data'!$A$8:$A$19,0),FALSE)</f>
        <v>0</v>
      </c>
      <c r="U13">
        <f>HLOOKUP(U$8,'EMIS Data'!$C$8:$DK$19,MATCH(Data!$A13,'EMIS Data'!$A$8:$A$19,0),FALSE)</f>
        <v>0</v>
      </c>
      <c r="V13">
        <f>HLOOKUP(V$8,'EMIS Data'!$C$8:$DK$19,MATCH(Data!$A13,'EMIS Data'!$A$8:$A$19,0),FALSE)</f>
        <v>1</v>
      </c>
      <c r="W13">
        <f>HLOOKUP(W$8,'EMIS Data'!$C$8:$DK$19,MATCH(Data!$A13,'EMIS Data'!$A$8:$A$19,0),FALSE)</f>
        <v>1</v>
      </c>
      <c r="X13">
        <f>HLOOKUP(X$8,'EMIS Data'!$C$8:$DK$19,MATCH(Data!$A13,'EMIS Data'!$A$8:$A$19,0),FALSE)</f>
        <v>0</v>
      </c>
      <c r="Y13">
        <f>HLOOKUP(Y$8,'EMIS Data'!$C$8:$DK$19,MATCH(Data!$A13,'EMIS Data'!$A$8:$A$19,0),FALSE)</f>
        <v>0</v>
      </c>
      <c r="Z13">
        <f>HLOOKUP(Z$8,'EMIS Data'!$C$8:$DK$19,MATCH(Data!$A13,'EMIS Data'!$A$8:$A$19,0),FALSE)</f>
        <v>0</v>
      </c>
      <c r="AA13">
        <f>HLOOKUP(AA$8,'EMIS Data'!$C$8:$DK$19,MATCH(Data!$A13,'EMIS Data'!$A$8:$A$19,0),FALSE)</f>
        <v>0</v>
      </c>
      <c r="AB13">
        <f>HLOOKUP(AB$8,'EMIS Data'!$C$8:$DK$19,MATCH(Data!$A13,'EMIS Data'!$A$8:$A$19,0),FALSE)</f>
        <v>0</v>
      </c>
      <c r="AC13">
        <f>HLOOKUP(AC$8,'EMIS Data'!$C$8:$DK$19,MATCH(Data!$A13,'EMIS Data'!$A$8:$A$19,0),FALSE)</f>
        <v>0</v>
      </c>
      <c r="AD13">
        <f>HLOOKUP(AD$8,'EMIS Data'!$C$8:$DK$19,MATCH(Data!$A13,'EMIS Data'!$A$8:$A$19,0),FALSE)</f>
        <v>0</v>
      </c>
      <c r="AE13">
        <f>HLOOKUP(AE$8,'EMIS Data'!$C$8:$DK$19,MATCH(Data!$A13,'EMIS Data'!$A$8:$A$19,0),FALSE)</f>
        <v>0</v>
      </c>
      <c r="AF13">
        <f>HLOOKUP(AF$8,'EMIS Data'!$C$8:$DK$19,MATCH(Data!$A13,'EMIS Data'!$A$8:$A$19,0),FALSE)</f>
        <v>2</v>
      </c>
      <c r="AG13">
        <f>HLOOKUP(AG$8,'EMIS Data'!$C$8:$DK$19,MATCH(Data!$A13,'EMIS Data'!$A$8:$A$19,0),FALSE)</f>
        <v>4</v>
      </c>
      <c r="AH13">
        <f>HLOOKUP(AH$8,'EMIS Data'!$C$8:$DK$19,MATCH(Data!$A13,'EMIS Data'!$A$8:$A$19,0),FALSE)</f>
        <v>0</v>
      </c>
      <c r="AI13">
        <f>HLOOKUP(AI$8,'EMIS Data'!$C$8:$DK$19,MATCH(Data!$A13,'EMIS Data'!$A$8:$A$19,0),FALSE)</f>
        <v>0</v>
      </c>
      <c r="AJ13">
        <f>HLOOKUP(AJ$8,'EMIS Data'!$C$8:$DK$19,MATCH(Data!$A13,'EMIS Data'!$A$8:$A$19,0),FALSE)</f>
        <v>0</v>
      </c>
      <c r="AK13">
        <f>HLOOKUP(AK$8,'EMIS Data'!$C$8:$DK$19,MATCH(Data!$A13,'EMIS Data'!$A$8:$A$19,0),FALSE)</f>
        <v>2</v>
      </c>
      <c r="AL13">
        <f>HLOOKUP(AL$8,'EMIS Data'!$C$8:$DL$19,MATCH(Data!$A13,'EMIS Data'!$A$8:$A$19,0),FALSE)</f>
        <v>0</v>
      </c>
      <c r="AM13">
        <f>HLOOKUP(AM$8,'EMIS Data'!$C$8:$DK$19,MATCH(Data!$A13,'EMIS Data'!$A$8:$A$19,0),FALSE)</f>
        <v>0</v>
      </c>
      <c r="AN13">
        <f>HLOOKUP(AN$8,'EMIS Data'!$C$8:$DK$19,MATCH(Data!$A13,'EMIS Data'!$A$8:$A$19,0),FALSE)</f>
        <v>0</v>
      </c>
      <c r="AO13">
        <f>HLOOKUP(AO$8,'EMIS Data'!$C$8:$DK$19,MATCH(Data!$A13,'EMIS Data'!$A$8:$A$19,0),FALSE)</f>
        <v>0</v>
      </c>
      <c r="AP13">
        <f>HLOOKUP(AP$8,'EMIS Data'!$C$8:$DK$19,MATCH(Data!$A13,'EMIS Data'!$A$8:$A$19,0),FALSE)</f>
        <v>0</v>
      </c>
      <c r="AQ13">
        <f>HLOOKUP(AQ$8,'EMIS Data'!$C$8:$DK$19,MATCH(Data!$A13,'EMIS Data'!$A$8:$A$19,0),FALSE)</f>
        <v>0</v>
      </c>
      <c r="AR13">
        <f>HLOOKUP(AR$8,'EMIS Data'!$C$8:$DM$19,MATCH(Data!$A13,'EMIS Data'!$A$8:$A$19,0),FALSE)</f>
        <v>4</v>
      </c>
    </row>
    <row r="14" spans="1:44" x14ac:dyDescent="0.25">
      <c r="A14" t="s">
        <v>155</v>
      </c>
      <c r="C14">
        <f>HLOOKUP(C$8,'EMIS Data'!$C$8:$DK$19,MATCH(Data!$A14,'EMIS Data'!$A$8:$A$19,0),FALSE)</f>
        <v>1</v>
      </c>
      <c r="D14">
        <f>HLOOKUP(D$8,'EMIS Data'!$C$8:$DK$19,MATCH(Data!$A14,'EMIS Data'!$A$8:$A$19,0),FALSE)</f>
        <v>0</v>
      </c>
      <c r="E14">
        <f>HLOOKUP(E$8,'EMIS Data'!$C$8:$DK$19,MATCH(Data!$A14,'EMIS Data'!$A$8:$A$19,0),FALSE)</f>
        <v>0</v>
      </c>
      <c r="F14">
        <f>HLOOKUP(F$8,'EMIS Data'!$C$8:$DK$19,MATCH(Data!$A14,'EMIS Data'!$A$8:$A$19,0),FALSE)</f>
        <v>0</v>
      </c>
      <c r="G14">
        <f>HLOOKUP(G$8,'EMIS Data'!$C$8:$DK$19,MATCH(Data!$A14,'EMIS Data'!$A$8:$A$19,0),FALSE)</f>
        <v>0</v>
      </c>
      <c r="H14">
        <f>HLOOKUP(H$8,'EMIS Data'!$C$8:$DK$19,MATCH(Data!$A14,'EMIS Data'!$A$8:$A$19,0),FALSE)</f>
        <v>0</v>
      </c>
      <c r="I14">
        <f>HLOOKUP(I$8,'EMIS Data'!$C$8:$DK$19,MATCH(Data!$A14,'EMIS Data'!$A$8:$A$19,0),FALSE)</f>
        <v>0</v>
      </c>
      <c r="J14">
        <f>HLOOKUP(J$8,'EMIS Data'!$C$8:$DK$19,MATCH(Data!$A14,'EMIS Data'!$A$8:$A$19,0),FALSE)</f>
        <v>0</v>
      </c>
      <c r="K14">
        <f>HLOOKUP(K$8,'EMIS Data'!$C$8:$DK$19,MATCH(Data!$A14,'EMIS Data'!$A$8:$A$19,0),FALSE)</f>
        <v>0</v>
      </c>
      <c r="L14">
        <f>HLOOKUP(L$8,'EMIS Data'!$C$8:$DK$19,MATCH(Data!$A14,'EMIS Data'!$A$8:$A$19,0),FALSE)</f>
        <v>0</v>
      </c>
      <c r="M14">
        <f>HLOOKUP(M$8,'EMIS Data'!$C$8:$DK$19,MATCH(Data!$A14,'EMIS Data'!$A$8:$A$19,0),FALSE)</f>
        <v>0</v>
      </c>
      <c r="N14">
        <f>HLOOKUP(N$8,'EMIS Data'!$C$8:$DK$19,MATCH(Data!$A14,'EMIS Data'!$A$8:$A$19,0),FALSE)</f>
        <v>0</v>
      </c>
      <c r="O14">
        <f>HLOOKUP(O$8,'EMIS Data'!$C$8:$DK$19,MATCH(Data!$A14,'EMIS Data'!$A$8:$A$19,0),FALSE)</f>
        <v>0</v>
      </c>
      <c r="P14">
        <f>HLOOKUP(P$8,'EMIS Data'!$C$8:$DK$19,MATCH(Data!$A14,'EMIS Data'!$A$8:$A$19,0),FALSE)</f>
        <v>0</v>
      </c>
      <c r="Q14">
        <f>HLOOKUP(Q$8,'EMIS Data'!$C$8:$DK$19,MATCH(Data!$A14,'EMIS Data'!$A$8:$A$19,0),FALSE)</f>
        <v>0</v>
      </c>
      <c r="R14">
        <f>HLOOKUP(R$8,'EMIS Data'!$C$8:$DK$19,MATCH(Data!$A14,'EMIS Data'!$A$8:$A$19,0),FALSE)</f>
        <v>0</v>
      </c>
      <c r="S14">
        <f>HLOOKUP(S$8,'EMIS Data'!$C$8:$DK$19,MATCH(Data!$A14,'EMIS Data'!$A$8:$A$19,0),FALSE)</f>
        <v>0</v>
      </c>
      <c r="T14">
        <f>HLOOKUP(T$8,'EMIS Data'!$C$8:$DK$19,MATCH(Data!$A14,'EMIS Data'!$A$8:$A$19,0),FALSE)</f>
        <v>0</v>
      </c>
      <c r="U14">
        <f>HLOOKUP(U$8,'EMIS Data'!$C$8:$DK$19,MATCH(Data!$A14,'EMIS Data'!$A$8:$A$19,0),FALSE)</f>
        <v>0</v>
      </c>
      <c r="V14">
        <f>HLOOKUP(V$8,'EMIS Data'!$C$8:$DK$19,MATCH(Data!$A14,'EMIS Data'!$A$8:$A$19,0),FALSE)</f>
        <v>0</v>
      </c>
      <c r="W14">
        <f>HLOOKUP(W$8,'EMIS Data'!$C$8:$DK$19,MATCH(Data!$A14,'EMIS Data'!$A$8:$A$19,0),FALSE)</f>
        <v>0</v>
      </c>
      <c r="X14">
        <f>HLOOKUP(X$8,'EMIS Data'!$C$8:$DK$19,MATCH(Data!$A14,'EMIS Data'!$A$8:$A$19,0),FALSE)</f>
        <v>0</v>
      </c>
      <c r="Y14">
        <f>HLOOKUP(Y$8,'EMIS Data'!$C$8:$DK$19,MATCH(Data!$A14,'EMIS Data'!$A$8:$A$19,0),FALSE)</f>
        <v>0</v>
      </c>
      <c r="Z14">
        <f>HLOOKUP(Z$8,'EMIS Data'!$C$8:$DK$19,MATCH(Data!$A14,'EMIS Data'!$A$8:$A$19,0),FALSE)</f>
        <v>0</v>
      </c>
      <c r="AA14">
        <f>HLOOKUP(AA$8,'EMIS Data'!$C$8:$DK$19,MATCH(Data!$A14,'EMIS Data'!$A$8:$A$19,0),FALSE)</f>
        <v>0</v>
      </c>
      <c r="AB14">
        <f>HLOOKUP(AB$8,'EMIS Data'!$C$8:$DK$19,MATCH(Data!$A14,'EMIS Data'!$A$8:$A$19,0),FALSE)</f>
        <v>0</v>
      </c>
      <c r="AC14">
        <f>HLOOKUP(AC$8,'EMIS Data'!$C$8:$DK$19,MATCH(Data!$A14,'EMIS Data'!$A$8:$A$19,0),FALSE)</f>
        <v>1</v>
      </c>
      <c r="AD14">
        <f>HLOOKUP(AD$8,'EMIS Data'!$C$8:$DK$19,MATCH(Data!$A14,'EMIS Data'!$A$8:$A$19,0),FALSE)</f>
        <v>0</v>
      </c>
      <c r="AE14">
        <f>HLOOKUP(AE$8,'EMIS Data'!$C$8:$DK$19,MATCH(Data!$A14,'EMIS Data'!$A$8:$A$19,0),FALSE)</f>
        <v>0</v>
      </c>
      <c r="AF14">
        <f>HLOOKUP(AF$8,'EMIS Data'!$C$8:$DK$19,MATCH(Data!$A14,'EMIS Data'!$A$8:$A$19,0),FALSE)</f>
        <v>2</v>
      </c>
      <c r="AG14">
        <f>HLOOKUP(AG$8,'EMIS Data'!$C$8:$DK$19,MATCH(Data!$A14,'EMIS Data'!$A$8:$A$19,0),FALSE)</f>
        <v>0</v>
      </c>
      <c r="AH14">
        <f>HLOOKUP(AH$8,'EMIS Data'!$C$8:$DK$19,MATCH(Data!$A14,'EMIS Data'!$A$8:$A$19,0),FALSE)</f>
        <v>0</v>
      </c>
      <c r="AI14">
        <f>HLOOKUP(AI$8,'EMIS Data'!$C$8:$DK$19,MATCH(Data!$A14,'EMIS Data'!$A$8:$A$19,0),FALSE)</f>
        <v>0</v>
      </c>
      <c r="AJ14">
        <f>HLOOKUP(AJ$8,'EMIS Data'!$C$8:$DK$19,MATCH(Data!$A14,'EMIS Data'!$A$8:$A$19,0),FALSE)</f>
        <v>0</v>
      </c>
      <c r="AK14">
        <f>HLOOKUP(AK$8,'EMIS Data'!$C$8:$DK$19,MATCH(Data!$A14,'EMIS Data'!$A$8:$A$19,0),FALSE)</f>
        <v>0</v>
      </c>
      <c r="AL14">
        <f>HLOOKUP(AL$8,'EMIS Data'!$C$8:$DL$19,MATCH(Data!$A14,'EMIS Data'!$A$8:$A$19,0),FALSE)</f>
        <v>0</v>
      </c>
      <c r="AM14">
        <f>HLOOKUP(AM$8,'EMIS Data'!$C$8:$DK$19,MATCH(Data!$A14,'EMIS Data'!$A$8:$A$19,0),FALSE)</f>
        <v>0</v>
      </c>
      <c r="AN14">
        <f>HLOOKUP(AN$8,'EMIS Data'!$C$8:$DK$19,MATCH(Data!$A14,'EMIS Data'!$A$8:$A$19,0),FALSE)</f>
        <v>0</v>
      </c>
      <c r="AO14">
        <f>HLOOKUP(AO$8,'EMIS Data'!$C$8:$DK$19,MATCH(Data!$A14,'EMIS Data'!$A$8:$A$19,0),FALSE)</f>
        <v>0</v>
      </c>
      <c r="AP14">
        <f>HLOOKUP(AP$8,'EMIS Data'!$C$8:$DK$19,MATCH(Data!$A14,'EMIS Data'!$A$8:$A$19,0),FALSE)</f>
        <v>2</v>
      </c>
      <c r="AQ14">
        <f>HLOOKUP(AQ$8,'EMIS Data'!$C$8:$DK$19,MATCH(Data!$A14,'EMIS Data'!$A$8:$A$19,0),FALSE)</f>
        <v>0</v>
      </c>
      <c r="AR14">
        <f>HLOOKUP(AR$8,'EMIS Data'!$C$8:$DM$19,MATCH(Data!$A14,'EMIS Data'!$A$8:$A$19,0),FALSE)</f>
        <v>1</v>
      </c>
    </row>
    <row r="15" spans="1:44" x14ac:dyDescent="0.25">
      <c r="A15" t="s">
        <v>156</v>
      </c>
      <c r="C15">
        <f>HLOOKUP(C$8,'EMIS Data'!$C$8:$DK$19,MATCH(Data!$A15,'EMIS Data'!$A$8:$A$19,0),FALSE)</f>
        <v>11</v>
      </c>
      <c r="D15">
        <f>HLOOKUP(D$8,'EMIS Data'!$C$8:$DK$19,MATCH(Data!$A15,'EMIS Data'!$A$8:$A$19,0),FALSE)</f>
        <v>0</v>
      </c>
      <c r="E15">
        <f>HLOOKUP(E$8,'EMIS Data'!$C$8:$DK$19,MATCH(Data!$A15,'EMIS Data'!$A$8:$A$19,0),FALSE)</f>
        <v>0</v>
      </c>
      <c r="F15">
        <f>HLOOKUP(F$8,'EMIS Data'!$C$8:$DK$19,MATCH(Data!$A15,'EMIS Data'!$A$8:$A$19,0),FALSE)</f>
        <v>0</v>
      </c>
      <c r="G15">
        <f>HLOOKUP(G$8,'EMIS Data'!$C$8:$DK$19,MATCH(Data!$A15,'EMIS Data'!$A$8:$A$19,0),FALSE)</f>
        <v>0</v>
      </c>
      <c r="H15">
        <f>HLOOKUP(H$8,'EMIS Data'!$C$8:$DK$19,MATCH(Data!$A15,'EMIS Data'!$A$8:$A$19,0),FALSE)</f>
        <v>0</v>
      </c>
      <c r="I15">
        <f>HLOOKUP(I$8,'EMIS Data'!$C$8:$DK$19,MATCH(Data!$A15,'EMIS Data'!$A$8:$A$19,0),FALSE)</f>
        <v>1</v>
      </c>
      <c r="J15">
        <f>HLOOKUP(J$8,'EMIS Data'!$C$8:$DK$19,MATCH(Data!$A15,'EMIS Data'!$A$8:$A$19,0),FALSE)</f>
        <v>0</v>
      </c>
      <c r="K15">
        <f>HLOOKUP(K$8,'EMIS Data'!$C$8:$DK$19,MATCH(Data!$A15,'EMIS Data'!$A$8:$A$19,0),FALSE)</f>
        <v>0</v>
      </c>
      <c r="L15">
        <f>HLOOKUP(L$8,'EMIS Data'!$C$8:$DK$19,MATCH(Data!$A15,'EMIS Data'!$A$8:$A$19,0),FALSE)</f>
        <v>1</v>
      </c>
      <c r="M15">
        <f>HLOOKUP(M$8,'EMIS Data'!$C$8:$DK$19,MATCH(Data!$A15,'EMIS Data'!$A$8:$A$19,0),FALSE)</f>
        <v>1</v>
      </c>
      <c r="N15">
        <f>HLOOKUP(N$8,'EMIS Data'!$C$8:$DK$19,MATCH(Data!$A15,'EMIS Data'!$A$8:$A$19,0),FALSE)</f>
        <v>0</v>
      </c>
      <c r="O15">
        <f>HLOOKUP(O$8,'EMIS Data'!$C$8:$DK$19,MATCH(Data!$A15,'EMIS Data'!$A$8:$A$19,0),FALSE)</f>
        <v>0</v>
      </c>
      <c r="P15">
        <f>HLOOKUP(P$8,'EMIS Data'!$C$8:$DK$19,MATCH(Data!$A15,'EMIS Data'!$A$8:$A$19,0),FALSE)</f>
        <v>0</v>
      </c>
      <c r="Q15">
        <f>HLOOKUP(Q$8,'EMIS Data'!$C$8:$DK$19,MATCH(Data!$A15,'EMIS Data'!$A$8:$A$19,0),FALSE)</f>
        <v>0</v>
      </c>
      <c r="R15">
        <f>HLOOKUP(R$8,'EMIS Data'!$C$8:$DK$19,MATCH(Data!$A15,'EMIS Data'!$A$8:$A$19,0),FALSE)</f>
        <v>1</v>
      </c>
      <c r="S15">
        <f>HLOOKUP(S$8,'EMIS Data'!$C$8:$DK$19,MATCH(Data!$A15,'EMIS Data'!$A$8:$A$19,0),FALSE)</f>
        <v>0</v>
      </c>
      <c r="T15">
        <f>HLOOKUP(T$8,'EMIS Data'!$C$8:$DK$19,MATCH(Data!$A15,'EMIS Data'!$A$8:$A$19,0),FALSE)</f>
        <v>0</v>
      </c>
      <c r="U15">
        <f>HLOOKUP(U$8,'EMIS Data'!$C$8:$DK$19,MATCH(Data!$A15,'EMIS Data'!$A$8:$A$19,0),FALSE)</f>
        <v>1</v>
      </c>
      <c r="V15">
        <f>HLOOKUP(V$8,'EMIS Data'!$C$8:$DK$19,MATCH(Data!$A15,'EMIS Data'!$A$8:$A$19,0),FALSE)</f>
        <v>0</v>
      </c>
      <c r="W15">
        <f>HLOOKUP(W$8,'EMIS Data'!$C$8:$DK$19,MATCH(Data!$A15,'EMIS Data'!$A$8:$A$19,0),FALSE)</f>
        <v>0</v>
      </c>
      <c r="X15">
        <f>HLOOKUP(X$8,'EMIS Data'!$C$8:$DK$19,MATCH(Data!$A15,'EMIS Data'!$A$8:$A$19,0),FALSE)</f>
        <v>0</v>
      </c>
      <c r="Y15">
        <f>HLOOKUP(Y$8,'EMIS Data'!$C$8:$DK$19,MATCH(Data!$A15,'EMIS Data'!$A$8:$A$19,0),FALSE)</f>
        <v>2</v>
      </c>
      <c r="Z15">
        <f>HLOOKUP(Z$8,'EMIS Data'!$C$8:$DK$19,MATCH(Data!$A15,'EMIS Data'!$A$8:$A$19,0),FALSE)</f>
        <v>0</v>
      </c>
      <c r="AA15">
        <f>HLOOKUP(AA$8,'EMIS Data'!$C$8:$DK$19,MATCH(Data!$A15,'EMIS Data'!$A$8:$A$19,0),FALSE)</f>
        <v>0</v>
      </c>
      <c r="AB15">
        <f>HLOOKUP(AB$8,'EMIS Data'!$C$8:$DK$19,MATCH(Data!$A15,'EMIS Data'!$A$8:$A$19,0),FALSE)</f>
        <v>5</v>
      </c>
      <c r="AC15">
        <f>HLOOKUP(AC$8,'EMIS Data'!$C$8:$DK$19,MATCH(Data!$A15,'EMIS Data'!$A$8:$A$19,0),FALSE)</f>
        <v>4</v>
      </c>
      <c r="AD15">
        <f>HLOOKUP(AD$8,'EMIS Data'!$C$8:$DK$19,MATCH(Data!$A15,'EMIS Data'!$A$8:$A$19,0),FALSE)</f>
        <v>0</v>
      </c>
      <c r="AE15">
        <f>HLOOKUP(AE$8,'EMIS Data'!$C$8:$DK$19,MATCH(Data!$A15,'EMIS Data'!$A$8:$A$19,0),FALSE)</f>
        <v>1</v>
      </c>
      <c r="AF15">
        <f>HLOOKUP(AF$8,'EMIS Data'!$C$8:$DK$19,MATCH(Data!$A15,'EMIS Data'!$A$8:$A$19,0),FALSE)</f>
        <v>2</v>
      </c>
      <c r="AG15">
        <f>HLOOKUP(AG$8,'EMIS Data'!$C$8:$DK$19,MATCH(Data!$A15,'EMIS Data'!$A$8:$A$19,0),FALSE)</f>
        <v>1</v>
      </c>
      <c r="AH15">
        <f>HLOOKUP(AH$8,'EMIS Data'!$C$8:$DK$19,MATCH(Data!$A15,'EMIS Data'!$A$8:$A$19,0),FALSE)</f>
        <v>0</v>
      </c>
      <c r="AI15">
        <f>HLOOKUP(AI$8,'EMIS Data'!$C$8:$DK$19,MATCH(Data!$A15,'EMIS Data'!$A$8:$A$19,0),FALSE)</f>
        <v>0</v>
      </c>
      <c r="AJ15">
        <f>HLOOKUP(AJ$8,'EMIS Data'!$C$8:$DK$19,MATCH(Data!$A15,'EMIS Data'!$A$8:$A$19,0),FALSE)</f>
        <v>0</v>
      </c>
      <c r="AK15">
        <f>HLOOKUP(AK$8,'EMIS Data'!$C$8:$DK$19,MATCH(Data!$A15,'EMIS Data'!$A$8:$A$19,0),FALSE)</f>
        <v>0</v>
      </c>
      <c r="AL15">
        <f>HLOOKUP(AL$8,'EMIS Data'!$C$8:$DL$19,MATCH(Data!$A15,'EMIS Data'!$A$8:$A$19,0),FALSE)</f>
        <v>0</v>
      </c>
      <c r="AM15">
        <f>HLOOKUP(AM$8,'EMIS Data'!$C$8:$DK$19,MATCH(Data!$A15,'EMIS Data'!$A$8:$A$19,0),FALSE)</f>
        <v>0</v>
      </c>
      <c r="AN15">
        <f>HLOOKUP(AN$8,'EMIS Data'!$C$8:$DK$19,MATCH(Data!$A15,'EMIS Data'!$A$8:$A$19,0),FALSE)</f>
        <v>1</v>
      </c>
      <c r="AO15">
        <f>HLOOKUP(AO$8,'EMIS Data'!$C$8:$DK$19,MATCH(Data!$A15,'EMIS Data'!$A$8:$A$19,0),FALSE)</f>
        <v>0</v>
      </c>
      <c r="AP15">
        <f>HLOOKUP(AP$8,'EMIS Data'!$C$8:$DK$19,MATCH(Data!$A15,'EMIS Data'!$A$8:$A$19,0),FALSE)</f>
        <v>3</v>
      </c>
      <c r="AQ15">
        <f>HLOOKUP(AQ$8,'EMIS Data'!$C$8:$DK$19,MATCH(Data!$A15,'EMIS Data'!$A$8:$A$19,0),FALSE)</f>
        <v>0</v>
      </c>
      <c r="AR15">
        <f>HLOOKUP(AR$8,'EMIS Data'!$C$8:$DM$19,MATCH(Data!$A15,'EMIS Data'!$A$8:$A$19,0),FALSE)</f>
        <v>4</v>
      </c>
    </row>
    <row r="16" spans="1:44" x14ac:dyDescent="0.25">
      <c r="A16" t="s">
        <v>157</v>
      </c>
      <c r="C16">
        <f>HLOOKUP(C$8,'EMIS Data'!$C$8:$DK$19,MATCH(Data!$A16,'EMIS Data'!$A$8:$A$19,0),FALSE)</f>
        <v>21</v>
      </c>
      <c r="D16">
        <f>HLOOKUP(D$8,'EMIS Data'!$C$8:$DK$19,MATCH(Data!$A16,'EMIS Data'!$A$8:$A$19,0),FALSE)</f>
        <v>0</v>
      </c>
      <c r="E16">
        <f>HLOOKUP(E$8,'EMIS Data'!$C$8:$DK$19,MATCH(Data!$A16,'EMIS Data'!$A$8:$A$19,0),FALSE)</f>
        <v>5</v>
      </c>
      <c r="F16">
        <f>HLOOKUP(F$8,'EMIS Data'!$C$8:$DK$19,MATCH(Data!$A16,'EMIS Data'!$A$8:$A$19,0),FALSE)</f>
        <v>2</v>
      </c>
      <c r="G16">
        <f>HLOOKUP(G$8,'EMIS Data'!$C$8:$DK$19,MATCH(Data!$A16,'EMIS Data'!$A$8:$A$19,0),FALSE)</f>
        <v>0</v>
      </c>
      <c r="H16">
        <f>HLOOKUP(H$8,'EMIS Data'!$C$8:$DK$19,MATCH(Data!$A16,'EMIS Data'!$A$8:$A$19,0),FALSE)</f>
        <v>0</v>
      </c>
      <c r="I16">
        <f>HLOOKUP(I$8,'EMIS Data'!$C$8:$DK$19,MATCH(Data!$A16,'EMIS Data'!$A$8:$A$19,0),FALSE)</f>
        <v>27</v>
      </c>
      <c r="J16">
        <f>HLOOKUP(J$8,'EMIS Data'!$C$8:$DK$19,MATCH(Data!$A16,'EMIS Data'!$A$8:$A$19,0),FALSE)</f>
        <v>0</v>
      </c>
      <c r="K16">
        <f>HLOOKUP(K$8,'EMIS Data'!$C$8:$DK$19,MATCH(Data!$A16,'EMIS Data'!$A$8:$A$19,0),FALSE)</f>
        <v>0</v>
      </c>
      <c r="L16">
        <f>HLOOKUP(L$8,'EMIS Data'!$C$8:$DK$19,MATCH(Data!$A16,'EMIS Data'!$A$8:$A$19,0),FALSE)</f>
        <v>1</v>
      </c>
      <c r="M16">
        <f>HLOOKUP(M$8,'EMIS Data'!$C$8:$DK$19,MATCH(Data!$A16,'EMIS Data'!$A$8:$A$19,0),FALSE)</f>
        <v>1</v>
      </c>
      <c r="N16">
        <f>HLOOKUP(N$8,'EMIS Data'!$C$8:$DK$19,MATCH(Data!$A16,'EMIS Data'!$A$8:$A$19,0),FALSE)</f>
        <v>1</v>
      </c>
      <c r="O16">
        <f>HLOOKUP(O$8,'EMIS Data'!$C$8:$DK$19,MATCH(Data!$A16,'EMIS Data'!$A$8:$A$19,0),FALSE)</f>
        <v>9</v>
      </c>
      <c r="P16">
        <f>HLOOKUP(P$8,'EMIS Data'!$C$8:$DK$19,MATCH(Data!$A16,'EMIS Data'!$A$8:$A$19,0),FALSE)</f>
        <v>6</v>
      </c>
      <c r="Q16">
        <f>HLOOKUP(Q$8,'EMIS Data'!$C$8:$DK$19,MATCH(Data!$A16,'EMIS Data'!$A$8:$A$19,0),FALSE)</f>
        <v>0</v>
      </c>
      <c r="R16">
        <f>HLOOKUP(R$8,'EMIS Data'!$C$8:$DK$19,MATCH(Data!$A16,'EMIS Data'!$A$8:$A$19,0),FALSE)</f>
        <v>1</v>
      </c>
      <c r="S16">
        <f>HLOOKUP(S$8,'EMIS Data'!$C$8:$DK$19,MATCH(Data!$A16,'EMIS Data'!$A$8:$A$19,0),FALSE)</f>
        <v>1</v>
      </c>
      <c r="T16">
        <f>HLOOKUP(T$8,'EMIS Data'!$C$8:$DK$19,MATCH(Data!$A16,'EMIS Data'!$A$8:$A$19,0),FALSE)</f>
        <v>0</v>
      </c>
      <c r="U16">
        <f>HLOOKUP(U$8,'EMIS Data'!$C$8:$DK$19,MATCH(Data!$A16,'EMIS Data'!$A$8:$A$19,0),FALSE)</f>
        <v>8</v>
      </c>
      <c r="V16">
        <f>HLOOKUP(V$8,'EMIS Data'!$C$8:$DK$19,MATCH(Data!$A16,'EMIS Data'!$A$8:$A$19,0),FALSE)</f>
        <v>9</v>
      </c>
      <c r="W16">
        <f>HLOOKUP(W$8,'EMIS Data'!$C$8:$DK$19,MATCH(Data!$A16,'EMIS Data'!$A$8:$A$19,0),FALSE)</f>
        <v>0</v>
      </c>
      <c r="X16">
        <f>HLOOKUP(X$8,'EMIS Data'!$C$8:$DK$19,MATCH(Data!$A16,'EMIS Data'!$A$8:$A$19,0),FALSE)</f>
        <v>0</v>
      </c>
      <c r="Y16">
        <f>HLOOKUP(Y$8,'EMIS Data'!$C$8:$DK$19,MATCH(Data!$A16,'EMIS Data'!$A$8:$A$19,0),FALSE)</f>
        <v>5</v>
      </c>
      <c r="Z16">
        <f>HLOOKUP(Z$8,'EMIS Data'!$C$8:$DK$19,MATCH(Data!$A16,'EMIS Data'!$A$8:$A$19,0),FALSE)</f>
        <v>1</v>
      </c>
      <c r="AA16">
        <f>HLOOKUP(AA$8,'EMIS Data'!$C$8:$DK$19,MATCH(Data!$A16,'EMIS Data'!$A$8:$A$19,0),FALSE)</f>
        <v>5</v>
      </c>
      <c r="AB16">
        <f>HLOOKUP(AB$8,'EMIS Data'!$C$8:$DK$19,MATCH(Data!$A16,'EMIS Data'!$A$8:$A$19,0),FALSE)</f>
        <v>14</v>
      </c>
      <c r="AC16">
        <f>HLOOKUP(AC$8,'EMIS Data'!$C$8:$DK$19,MATCH(Data!$A16,'EMIS Data'!$A$8:$A$19,0),FALSE)</f>
        <v>11</v>
      </c>
      <c r="AD16">
        <f>HLOOKUP(AD$8,'EMIS Data'!$C$8:$DK$19,MATCH(Data!$A16,'EMIS Data'!$A$8:$A$19,0),FALSE)</f>
        <v>1</v>
      </c>
      <c r="AE16">
        <f>HLOOKUP(AE$8,'EMIS Data'!$C$8:$DK$19,MATCH(Data!$A16,'EMIS Data'!$A$8:$A$19,0),FALSE)</f>
        <v>2</v>
      </c>
      <c r="AF16">
        <f>HLOOKUP(AF$8,'EMIS Data'!$C$8:$DK$19,MATCH(Data!$A16,'EMIS Data'!$A$8:$A$19,0),FALSE)</f>
        <v>10</v>
      </c>
      <c r="AG16">
        <f>HLOOKUP(AG$8,'EMIS Data'!$C$8:$DK$19,MATCH(Data!$A16,'EMIS Data'!$A$8:$A$19,0),FALSE)</f>
        <v>12</v>
      </c>
      <c r="AH16">
        <f>HLOOKUP(AH$8,'EMIS Data'!$C$8:$DK$19,MATCH(Data!$A16,'EMIS Data'!$A$8:$A$19,0),FALSE)</f>
        <v>6</v>
      </c>
      <c r="AI16">
        <f>HLOOKUP(AI$8,'EMIS Data'!$C$8:$DK$19,MATCH(Data!$A16,'EMIS Data'!$A$8:$A$19,0),FALSE)</f>
        <v>8</v>
      </c>
      <c r="AJ16">
        <f>HLOOKUP(AJ$8,'EMIS Data'!$C$8:$DK$19,MATCH(Data!$A16,'EMIS Data'!$A$8:$A$19,0),FALSE)</f>
        <v>2</v>
      </c>
      <c r="AK16">
        <f>HLOOKUP(AK$8,'EMIS Data'!$C$8:$DK$19,MATCH(Data!$A16,'EMIS Data'!$A$8:$A$19,0),FALSE)</f>
        <v>1</v>
      </c>
      <c r="AL16">
        <f>HLOOKUP(AL$8,'EMIS Data'!$C$8:$DL$19,MATCH(Data!$A16,'EMIS Data'!$A$8:$A$19,0),FALSE)</f>
        <v>0</v>
      </c>
      <c r="AM16">
        <f>HLOOKUP(AM$8,'EMIS Data'!$C$8:$DK$19,MATCH(Data!$A16,'EMIS Data'!$A$8:$A$19,0),FALSE)</f>
        <v>15</v>
      </c>
      <c r="AN16">
        <f>HLOOKUP(AN$8,'EMIS Data'!$C$8:$DK$19,MATCH(Data!$A16,'EMIS Data'!$A$8:$A$19,0),FALSE)</f>
        <v>10</v>
      </c>
      <c r="AO16">
        <f>HLOOKUP(AO$8,'EMIS Data'!$C$8:$DK$19,MATCH(Data!$A16,'EMIS Data'!$A$8:$A$19,0),FALSE)</f>
        <v>6</v>
      </c>
      <c r="AP16">
        <f>HLOOKUP(AP$8,'EMIS Data'!$C$8:$DK$19,MATCH(Data!$A16,'EMIS Data'!$A$8:$A$19,0),FALSE)</f>
        <v>7</v>
      </c>
      <c r="AQ16">
        <f>HLOOKUP(AQ$8,'EMIS Data'!$C$8:$DK$19,MATCH(Data!$A16,'EMIS Data'!$A$8:$A$19,0),FALSE)</f>
        <v>0</v>
      </c>
      <c r="AR16">
        <f>HLOOKUP(AR$8,'EMIS Data'!$C$8:$DM$19,MATCH(Data!$A16,'EMIS Data'!$A$8:$A$19,0),FALSE)</f>
        <v>15</v>
      </c>
    </row>
    <row r="17" spans="1:230" x14ac:dyDescent="0.25">
      <c r="A17" t="s">
        <v>276</v>
      </c>
      <c r="C17">
        <f>HLOOKUP(C$8,'EMIS Data'!$C$8:$DK$19,MATCH(Data!$A17,'EMIS Data'!$A$8:$A$19,0),FALSE)</f>
        <v>9</v>
      </c>
      <c r="D17" t="str">
        <f>HLOOKUP(D$8,'EMIS Data'!$C$8:$DK$19,MATCH(Data!$A17,'EMIS Data'!$A$8:$A$19,0),FALSE)</f>
        <v>0</v>
      </c>
      <c r="E17">
        <f>HLOOKUP(E$8,'EMIS Data'!$C$8:$DK$19,MATCH(Data!$A17,'EMIS Data'!$A$8:$A$19,0),FALSE)</f>
        <v>2</v>
      </c>
      <c r="F17">
        <f>HLOOKUP(F$8,'EMIS Data'!$C$8:$DK$19,MATCH(Data!$A17,'EMIS Data'!$A$8:$A$19,0),FALSE)</f>
        <v>0</v>
      </c>
      <c r="G17">
        <f>HLOOKUP(G$8,'EMIS Data'!$C$8:$DK$19,MATCH(Data!$A17,'EMIS Data'!$A$8:$A$19,0),FALSE)</f>
        <v>0</v>
      </c>
      <c r="H17">
        <f>HLOOKUP(H$8,'EMIS Data'!$C$8:$DK$19,MATCH(Data!$A17,'EMIS Data'!$A$8:$A$19,0),FALSE)</f>
        <v>1</v>
      </c>
      <c r="I17">
        <f>HLOOKUP(I$8,'EMIS Data'!$C$8:$DK$19,MATCH(Data!$A17,'EMIS Data'!$A$8:$A$19,0),FALSE)</f>
        <v>4</v>
      </c>
      <c r="J17">
        <f>HLOOKUP(J$8,'EMIS Data'!$C$8:$DK$19,MATCH(Data!$A17,'EMIS Data'!$A$8:$A$19,0),FALSE)</f>
        <v>0</v>
      </c>
      <c r="K17">
        <f>HLOOKUP(K$8,'EMIS Data'!$C$8:$DK$19,MATCH(Data!$A17,'EMIS Data'!$A$8:$A$19,0),FALSE)</f>
        <v>0</v>
      </c>
      <c r="L17">
        <f>HLOOKUP(L$8,'EMIS Data'!$C$8:$DK$19,MATCH(Data!$A17,'EMIS Data'!$A$8:$A$19,0),FALSE)</f>
        <v>0</v>
      </c>
      <c r="M17">
        <f>HLOOKUP(M$8,'EMIS Data'!$C$8:$DK$19,MATCH(Data!$A17,'EMIS Data'!$A$8:$A$19,0),FALSE)</f>
        <v>0</v>
      </c>
      <c r="N17">
        <f>HLOOKUP(N$8,'EMIS Data'!$C$8:$DK$19,MATCH(Data!$A17,'EMIS Data'!$A$8:$A$19,0),FALSE)</f>
        <v>1</v>
      </c>
      <c r="O17">
        <f>HLOOKUP(O$8,'EMIS Data'!$C$8:$DK$19,MATCH(Data!$A17,'EMIS Data'!$A$8:$A$19,0),FALSE)</f>
        <v>2</v>
      </c>
      <c r="P17">
        <f>HLOOKUP(P$8,'EMIS Data'!$C$8:$DK$19,MATCH(Data!$A17,'EMIS Data'!$A$8:$A$19,0),FALSE)</f>
        <v>5</v>
      </c>
      <c r="Q17">
        <f>HLOOKUP(Q$8,'EMIS Data'!$C$8:$DK$19,MATCH(Data!$A17,'EMIS Data'!$A$8:$A$19,0),FALSE)</f>
        <v>0</v>
      </c>
      <c r="R17">
        <f>HLOOKUP(R$8,'EMIS Data'!$C$8:$DK$19,MATCH(Data!$A17,'EMIS Data'!$A$8:$A$19,0),FALSE)</f>
        <v>1</v>
      </c>
      <c r="S17">
        <f>HLOOKUP(S$8,'EMIS Data'!$C$8:$DK$19,MATCH(Data!$A17,'EMIS Data'!$A$8:$A$19,0),FALSE)</f>
        <v>2</v>
      </c>
      <c r="T17">
        <f>HLOOKUP(T$8,'EMIS Data'!$C$8:$DK$19,MATCH(Data!$A17,'EMIS Data'!$A$8:$A$19,0),FALSE)</f>
        <v>0</v>
      </c>
      <c r="U17">
        <f>HLOOKUP(U$8,'EMIS Data'!$C$8:$DK$19,MATCH(Data!$A17,'EMIS Data'!$A$8:$A$19,0),FALSE)</f>
        <v>6</v>
      </c>
      <c r="V17">
        <f>HLOOKUP(V$8,'EMIS Data'!$C$8:$DK$19,MATCH(Data!$A17,'EMIS Data'!$A$8:$A$19,0),FALSE)</f>
        <v>2</v>
      </c>
      <c r="W17">
        <f>HLOOKUP(W$8,'EMIS Data'!$C$8:$DK$19,MATCH(Data!$A17,'EMIS Data'!$A$8:$A$19,0),FALSE)</f>
        <v>2</v>
      </c>
      <c r="X17">
        <f>HLOOKUP(X$8,'EMIS Data'!$C$8:$DK$19,MATCH(Data!$A17,'EMIS Data'!$A$8:$A$19,0),FALSE)</f>
        <v>0</v>
      </c>
      <c r="Y17">
        <f>HLOOKUP(Y$8,'EMIS Data'!$C$8:$DK$19,MATCH(Data!$A17,'EMIS Data'!$A$8:$A$19,0),FALSE)</f>
        <v>2</v>
      </c>
      <c r="Z17">
        <f>HLOOKUP(Z$8,'EMIS Data'!$C$8:$DK$19,MATCH(Data!$A17,'EMIS Data'!$A$8:$A$19,0),FALSE)</f>
        <v>0</v>
      </c>
      <c r="AA17">
        <f>HLOOKUP(AA$8,'EMIS Data'!$C$8:$DK$19,MATCH(Data!$A17,'EMIS Data'!$A$8:$A$19,0),FALSE)</f>
        <v>6</v>
      </c>
      <c r="AB17" t="str">
        <f>HLOOKUP(AB$8,'EMIS Data'!$C$8:$DK$19,MATCH(Data!$A17,'EMIS Data'!$A$8:$A$19,0),FALSE)</f>
        <v>0</v>
      </c>
      <c r="AC17">
        <f>HLOOKUP(AC$8,'EMIS Data'!$C$8:$DK$19,MATCH(Data!$A17,'EMIS Data'!$A$8:$A$19,0),FALSE)</f>
        <v>10</v>
      </c>
      <c r="AD17">
        <f>HLOOKUP(AD$8,'EMIS Data'!$C$8:$DK$19,MATCH(Data!$A17,'EMIS Data'!$A$8:$A$19,0),FALSE)</f>
        <v>8</v>
      </c>
      <c r="AE17">
        <f>HLOOKUP(AE$8,'EMIS Data'!$C$8:$DK$19,MATCH(Data!$A17,'EMIS Data'!$A$8:$A$19,0),FALSE)</f>
        <v>10</v>
      </c>
      <c r="AF17">
        <f>HLOOKUP(AF$8,'EMIS Data'!$C$8:$DK$19,MATCH(Data!$A17,'EMIS Data'!$A$8:$A$19,0),FALSE)</f>
        <v>5</v>
      </c>
      <c r="AG17">
        <f>HLOOKUP(AG$8,'EMIS Data'!$C$8:$DK$19,MATCH(Data!$A17,'EMIS Data'!$A$8:$A$19,0),FALSE)</f>
        <v>4</v>
      </c>
      <c r="AH17">
        <f>HLOOKUP(AH$8,'EMIS Data'!$C$8:$DK$19,MATCH(Data!$A17,'EMIS Data'!$A$8:$A$19,0),FALSE)</f>
        <v>1</v>
      </c>
      <c r="AI17">
        <f>HLOOKUP(AI$8,'EMIS Data'!$C$8:$DK$19,MATCH(Data!$A17,'EMIS Data'!$A$8:$A$19,0),FALSE)</f>
        <v>4</v>
      </c>
      <c r="AJ17">
        <f>HLOOKUP(AJ$8,'EMIS Data'!$C$8:$DK$19,MATCH(Data!$A17,'EMIS Data'!$A$8:$A$19,0),FALSE)</f>
        <v>1</v>
      </c>
      <c r="AK17">
        <f>HLOOKUP(AK$8,'EMIS Data'!$C$8:$DK$19,MATCH(Data!$A17,'EMIS Data'!$A$8:$A$19,0),FALSE)</f>
        <v>7</v>
      </c>
      <c r="AL17" t="str">
        <f>HLOOKUP(AL$8,'EMIS Data'!$C$8:$DL$19,MATCH(Data!$A17,'EMIS Data'!$A$8:$A$19,0),FALSE)</f>
        <v>0</v>
      </c>
      <c r="AM17">
        <f>HLOOKUP(AM$8,'EMIS Data'!$C$8:$DK$19,MATCH(Data!$A17,'EMIS Data'!$A$8:$A$19,0),FALSE)</f>
        <v>32</v>
      </c>
      <c r="AN17">
        <f>HLOOKUP(AN$8,'EMIS Data'!$C$8:$DK$19,MATCH(Data!$A17,'EMIS Data'!$A$8:$A$19,0),FALSE)</f>
        <v>5</v>
      </c>
      <c r="AO17" t="str">
        <f>HLOOKUP(AO$8,'EMIS Data'!$C$8:$DK$19,MATCH(Data!$A17,'EMIS Data'!$A$8:$A$19,0),FALSE)</f>
        <v>0</v>
      </c>
      <c r="AP17">
        <f>HLOOKUP(AP$8,'EMIS Data'!$C$8:$DK$19,MATCH(Data!$A17,'EMIS Data'!$A$8:$A$19,0),FALSE)</f>
        <v>5</v>
      </c>
      <c r="AQ17">
        <f>HLOOKUP(AQ$8,'EMIS Data'!$C$8:$DK$19,MATCH(Data!$A17,'EMIS Data'!$A$8:$A$19,0),FALSE)</f>
        <v>1</v>
      </c>
      <c r="AR17" t="str">
        <f>HLOOKUP(AR$8,'EMIS Data'!$C$8:$DM$19,MATCH(Data!$A17,'EMIS Data'!$A$8:$A$19,0),FALSE)</f>
        <v>0</v>
      </c>
    </row>
    <row r="18" spans="1:230" x14ac:dyDescent="0.25">
      <c r="A18" t="s">
        <v>158</v>
      </c>
      <c r="C18">
        <f>HLOOKUP(C$8,'EMIS Data'!$C$8:$DK$19,MATCH(Data!$A18,'EMIS Data'!$A$8:$A$19,0),FALSE)</f>
        <v>0</v>
      </c>
      <c r="D18" t="str">
        <f>HLOOKUP(D$8,'EMIS Data'!$C$8:$DK$19,MATCH(Data!$A18,'EMIS Data'!$A$8:$A$19,0),FALSE)</f>
        <v>0</v>
      </c>
      <c r="E18">
        <f>HLOOKUP(E$8,'EMIS Data'!$C$8:$DK$19,MATCH(Data!$A18,'EMIS Data'!$A$8:$A$19,0),FALSE)</f>
        <v>0</v>
      </c>
      <c r="F18">
        <f>HLOOKUP(F$8,'EMIS Data'!$C$8:$DK$19,MATCH(Data!$A18,'EMIS Data'!$A$8:$A$19,0),FALSE)</f>
        <v>0</v>
      </c>
      <c r="G18">
        <f>HLOOKUP(G$8,'EMIS Data'!$C$8:$DK$19,MATCH(Data!$A18,'EMIS Data'!$A$8:$A$19,0),FALSE)</f>
        <v>0</v>
      </c>
      <c r="H18">
        <f>HLOOKUP(H$8,'EMIS Data'!$C$8:$DK$19,MATCH(Data!$A18,'EMIS Data'!$A$8:$A$19,0),FALSE)</f>
        <v>0</v>
      </c>
      <c r="I18">
        <f>HLOOKUP(I$8,'EMIS Data'!$C$8:$DK$19,MATCH(Data!$A18,'EMIS Data'!$A$8:$A$19,0),FALSE)</f>
        <v>0</v>
      </c>
      <c r="J18">
        <f>HLOOKUP(J$8,'EMIS Data'!$C$8:$DK$19,MATCH(Data!$A18,'EMIS Data'!$A$8:$A$19,0),FALSE)</f>
        <v>0</v>
      </c>
      <c r="K18">
        <f>HLOOKUP(K$8,'EMIS Data'!$C$8:$DK$19,MATCH(Data!$A18,'EMIS Data'!$A$8:$A$19,0),FALSE)</f>
        <v>0</v>
      </c>
      <c r="L18">
        <f>HLOOKUP(L$8,'EMIS Data'!$C$8:$DK$19,MATCH(Data!$A18,'EMIS Data'!$A$8:$A$19,0),FALSE)</f>
        <v>0</v>
      </c>
      <c r="M18">
        <f>HLOOKUP(M$8,'EMIS Data'!$C$8:$DK$19,MATCH(Data!$A18,'EMIS Data'!$A$8:$A$19,0),FALSE)</f>
        <v>0</v>
      </c>
      <c r="N18">
        <f>HLOOKUP(N$8,'EMIS Data'!$C$8:$DK$19,MATCH(Data!$A18,'EMIS Data'!$A$8:$A$19,0),FALSE)</f>
        <v>0</v>
      </c>
      <c r="O18">
        <f>HLOOKUP(O$8,'EMIS Data'!$C$8:$DK$19,MATCH(Data!$A18,'EMIS Data'!$A$8:$A$19,0),FALSE)</f>
        <v>0</v>
      </c>
      <c r="P18">
        <f>HLOOKUP(P$8,'EMIS Data'!$C$8:$DK$19,MATCH(Data!$A18,'EMIS Data'!$A$8:$A$19,0),FALSE)</f>
        <v>0</v>
      </c>
      <c r="Q18">
        <f>HLOOKUP(Q$8,'EMIS Data'!$C$8:$DK$19,MATCH(Data!$A18,'EMIS Data'!$A$8:$A$19,0),FALSE)</f>
        <v>0</v>
      </c>
      <c r="R18">
        <f>HLOOKUP(R$8,'EMIS Data'!$C$8:$DK$19,MATCH(Data!$A18,'EMIS Data'!$A$8:$A$19,0),FALSE)</f>
        <v>0</v>
      </c>
      <c r="S18">
        <f>HLOOKUP(S$8,'EMIS Data'!$C$8:$DK$19,MATCH(Data!$A18,'EMIS Data'!$A$8:$A$19,0),FALSE)</f>
        <v>0</v>
      </c>
      <c r="T18">
        <f>HLOOKUP(T$8,'EMIS Data'!$C$8:$DK$19,MATCH(Data!$A18,'EMIS Data'!$A$8:$A$19,0),FALSE)</f>
        <v>0</v>
      </c>
      <c r="U18">
        <f>HLOOKUP(U$8,'EMIS Data'!$C$8:$DK$19,MATCH(Data!$A18,'EMIS Data'!$A$8:$A$19,0),FALSE)</f>
        <v>0</v>
      </c>
      <c r="V18">
        <f>HLOOKUP(V$8,'EMIS Data'!$C$8:$DK$19,MATCH(Data!$A18,'EMIS Data'!$A$8:$A$19,0),FALSE)</f>
        <v>0</v>
      </c>
      <c r="W18">
        <f>HLOOKUP(W$8,'EMIS Data'!$C$8:$DK$19,MATCH(Data!$A18,'EMIS Data'!$A$8:$A$19,0),FALSE)</f>
        <v>0</v>
      </c>
      <c r="X18">
        <f>HLOOKUP(X$8,'EMIS Data'!$C$8:$DK$19,MATCH(Data!$A18,'EMIS Data'!$A$8:$A$19,0),FALSE)</f>
        <v>0</v>
      </c>
      <c r="Y18">
        <f>HLOOKUP(Y$8,'EMIS Data'!$C$8:$DK$19,MATCH(Data!$A18,'EMIS Data'!$A$8:$A$19,0),FALSE)</f>
        <v>0</v>
      </c>
      <c r="Z18">
        <f>HLOOKUP(Z$8,'EMIS Data'!$C$8:$DK$19,MATCH(Data!$A18,'EMIS Data'!$A$8:$A$19,0),FALSE)</f>
        <v>0</v>
      </c>
      <c r="AA18">
        <f>HLOOKUP(AA$8,'EMIS Data'!$C$8:$DK$19,MATCH(Data!$A18,'EMIS Data'!$A$8:$A$19,0),FALSE)</f>
        <v>0</v>
      </c>
      <c r="AB18" t="str">
        <f>HLOOKUP(AB$8,'EMIS Data'!$C$8:$DK$19,MATCH(Data!$A18,'EMIS Data'!$A$8:$A$19,0),FALSE)</f>
        <v>0</v>
      </c>
      <c r="AC18">
        <f>HLOOKUP(AC$8,'EMIS Data'!$C$8:$DK$19,MATCH(Data!$A18,'EMIS Data'!$A$8:$A$19,0),FALSE)</f>
        <v>0</v>
      </c>
      <c r="AD18">
        <f>HLOOKUP(AD$8,'EMIS Data'!$C$8:$DK$19,MATCH(Data!$A18,'EMIS Data'!$A$8:$A$19,0),FALSE)</f>
        <v>0</v>
      </c>
      <c r="AE18">
        <f>HLOOKUP(AE$8,'EMIS Data'!$C$8:$DK$19,MATCH(Data!$A18,'EMIS Data'!$A$8:$A$19,0),FALSE)</f>
        <v>5</v>
      </c>
      <c r="AF18">
        <f>HLOOKUP(AF$8,'EMIS Data'!$C$8:$DK$19,MATCH(Data!$A18,'EMIS Data'!$A$8:$A$19,0),FALSE)</f>
        <v>1</v>
      </c>
      <c r="AG18">
        <f>HLOOKUP(AG$8,'EMIS Data'!$C$8:$DK$19,MATCH(Data!$A18,'EMIS Data'!$A$8:$A$19,0),FALSE)</f>
        <v>0</v>
      </c>
      <c r="AH18">
        <f>HLOOKUP(AH$8,'EMIS Data'!$C$8:$DK$19,MATCH(Data!$A18,'EMIS Data'!$A$8:$A$19,0),FALSE)</f>
        <v>0</v>
      </c>
      <c r="AI18">
        <f>HLOOKUP(AI$8,'EMIS Data'!$C$8:$DK$19,MATCH(Data!$A18,'EMIS Data'!$A$8:$A$19,0),FALSE)</f>
        <v>0</v>
      </c>
      <c r="AJ18">
        <f>HLOOKUP(AJ$8,'EMIS Data'!$C$8:$DK$19,MATCH(Data!$A18,'EMIS Data'!$A$8:$A$19,0),FALSE)</f>
        <v>0</v>
      </c>
      <c r="AK18">
        <f>HLOOKUP(AK$8,'EMIS Data'!$C$8:$DK$19,MATCH(Data!$A18,'EMIS Data'!$A$8:$A$19,0),FALSE)</f>
        <v>0</v>
      </c>
      <c r="AL18" t="str">
        <f>HLOOKUP(AL$8,'EMIS Data'!$C$8:$DL$19,MATCH(Data!$A18,'EMIS Data'!$A$8:$A$19,0),FALSE)</f>
        <v>0</v>
      </c>
      <c r="AM18">
        <f>HLOOKUP(AM$8,'EMIS Data'!$C$8:$DK$19,MATCH(Data!$A18,'EMIS Data'!$A$8:$A$19,0),FALSE)</f>
        <v>0</v>
      </c>
      <c r="AN18">
        <f>HLOOKUP(AN$8,'EMIS Data'!$C$8:$DK$19,MATCH(Data!$A18,'EMIS Data'!$A$8:$A$19,0),FALSE)</f>
        <v>0</v>
      </c>
      <c r="AO18" t="str">
        <f>HLOOKUP(AO$8,'EMIS Data'!$C$8:$DK$19,MATCH(Data!$A18,'EMIS Data'!$A$8:$A$19,0),FALSE)</f>
        <v>0</v>
      </c>
      <c r="AP18">
        <f>HLOOKUP(AP$8,'EMIS Data'!$C$8:$DK$19,MATCH(Data!$A18,'EMIS Data'!$A$8:$A$19,0),FALSE)</f>
        <v>0</v>
      </c>
      <c r="AQ18">
        <f>HLOOKUP(AQ$8,'EMIS Data'!$C$8:$DK$19,MATCH(Data!$A18,'EMIS Data'!$A$8:$A$19,0),FALSE)</f>
        <v>0</v>
      </c>
      <c r="AR18" t="str">
        <f>HLOOKUP(AR$8,'EMIS Data'!$C$8:$DM$19,MATCH(Data!$A18,'EMIS Data'!$A$8:$A$19,0),FALSE)</f>
        <v>0</v>
      </c>
    </row>
    <row r="19" spans="1:230" x14ac:dyDescent="0.25">
      <c r="A19" t="s">
        <v>159</v>
      </c>
      <c r="C19">
        <f>HLOOKUP(C$8,'EMIS Data'!$C$8:$DK$20,MATCH(Data!$A19,'EMIS Data'!$A$8:$A$20,0),FALSE)</f>
        <v>9</v>
      </c>
      <c r="D19" t="str">
        <f>HLOOKUP(D$8,'EMIS Data'!$C$8:$DK$20,MATCH(Data!$A19,'EMIS Data'!$A$8:$A$20,0),FALSE)</f>
        <v>0</v>
      </c>
      <c r="E19">
        <f>HLOOKUP(E$8,'EMIS Data'!$C$8:$DK$20,MATCH(Data!$A19,'EMIS Data'!$A$8:$A$20,0),FALSE)</f>
        <v>2</v>
      </c>
      <c r="F19">
        <f>HLOOKUP(F$8,'EMIS Data'!$C$8:$DK$20,MATCH(Data!$A19,'EMIS Data'!$A$8:$A$20,0),FALSE)</f>
        <v>0</v>
      </c>
      <c r="G19">
        <f>HLOOKUP(G$8,'EMIS Data'!$C$8:$DK$20,MATCH(Data!$A19,'EMIS Data'!$A$8:$A$20,0),FALSE)</f>
        <v>0</v>
      </c>
      <c r="H19">
        <f>HLOOKUP(H$8,'EMIS Data'!$C$8:$DK$20,MATCH(Data!$A19,'EMIS Data'!$A$8:$A$20,0),FALSE)</f>
        <v>1</v>
      </c>
      <c r="I19">
        <f>HLOOKUP(I$8,'EMIS Data'!$C$8:$DK$20,MATCH(Data!$A19,'EMIS Data'!$A$8:$A$20,0),FALSE)</f>
        <v>2</v>
      </c>
      <c r="J19">
        <f>HLOOKUP(J$8,'EMIS Data'!$C$8:$DK$20,MATCH(Data!$A19,'EMIS Data'!$A$8:$A$20,0),FALSE)</f>
        <v>0</v>
      </c>
      <c r="K19">
        <f>HLOOKUP(K$8,'EMIS Data'!$C$8:$DK$20,MATCH(Data!$A19,'EMIS Data'!$A$8:$A$20,0),FALSE)</f>
        <v>0</v>
      </c>
      <c r="L19">
        <f>HLOOKUP(L$8,'EMIS Data'!$C$8:$DK$20,MATCH(Data!$A19,'EMIS Data'!$A$8:$A$20,0),FALSE)</f>
        <v>0</v>
      </c>
      <c r="M19">
        <f>HLOOKUP(M$8,'EMIS Data'!$C$8:$DK$20,MATCH(Data!$A19,'EMIS Data'!$A$8:$A$20,0),FALSE)</f>
        <v>0</v>
      </c>
      <c r="N19">
        <f>HLOOKUP(N$8,'EMIS Data'!$C$8:$DK$20,MATCH(Data!$A19,'EMIS Data'!$A$8:$A$20,0),FALSE)</f>
        <v>1</v>
      </c>
      <c r="O19">
        <f>HLOOKUP(O$8,'EMIS Data'!$C$8:$DK$20,MATCH(Data!$A19,'EMIS Data'!$A$8:$A$20,0),FALSE)</f>
        <v>1</v>
      </c>
      <c r="P19">
        <f>HLOOKUP(P$8,'EMIS Data'!$C$8:$DK$20,MATCH(Data!$A19,'EMIS Data'!$A$8:$A$20,0),FALSE)</f>
        <v>2</v>
      </c>
      <c r="Q19">
        <f>HLOOKUP(Q$8,'EMIS Data'!$C$8:$DK$20,MATCH(Data!$A19,'EMIS Data'!$A$8:$A$20,0),FALSE)</f>
        <v>0</v>
      </c>
      <c r="R19">
        <f>HLOOKUP(R$8,'EMIS Data'!$C$8:$DK$20,MATCH(Data!$A19,'EMIS Data'!$A$8:$A$20,0),FALSE)</f>
        <v>0</v>
      </c>
      <c r="S19">
        <f>HLOOKUP(S$8,'EMIS Data'!$C$8:$DK$20,MATCH(Data!$A19,'EMIS Data'!$A$8:$A$20,0),FALSE)</f>
        <v>1</v>
      </c>
      <c r="T19">
        <f>HLOOKUP(T$8,'EMIS Data'!$C$8:$DK$20,MATCH(Data!$A19,'EMIS Data'!$A$8:$A$20,0),FALSE)</f>
        <v>0</v>
      </c>
      <c r="U19">
        <f>HLOOKUP(U$8,'EMIS Data'!$C$8:$DK$20,MATCH(Data!$A19,'EMIS Data'!$A$8:$A$20,0),FALSE)</f>
        <v>2</v>
      </c>
      <c r="V19">
        <f>HLOOKUP(V$8,'EMIS Data'!$C$8:$DK$20,MATCH(Data!$A19,'EMIS Data'!$A$8:$A$20,0),FALSE)</f>
        <v>0</v>
      </c>
      <c r="W19">
        <f>HLOOKUP(W$8,'EMIS Data'!$C$8:$DK$20,MATCH(Data!$A19,'EMIS Data'!$A$8:$A$20,0),FALSE)</f>
        <v>2</v>
      </c>
      <c r="X19">
        <f>HLOOKUP(X$8,'EMIS Data'!$C$8:$DK$20,MATCH(Data!$A19,'EMIS Data'!$A$8:$A$20,0),FALSE)</f>
        <v>0</v>
      </c>
      <c r="Y19">
        <f>HLOOKUP(Y$8,'EMIS Data'!$C$8:$DK$20,MATCH(Data!$A19,'EMIS Data'!$A$8:$A$20,0),FALSE)</f>
        <v>1</v>
      </c>
      <c r="Z19">
        <f>HLOOKUP(Z$8,'EMIS Data'!$C$8:$DK$20,MATCH(Data!$A19,'EMIS Data'!$A$8:$A$20,0),FALSE)</f>
        <v>0</v>
      </c>
      <c r="AA19">
        <f>HLOOKUP(AA$8,'EMIS Data'!$C$8:$DK$20,MATCH(Data!$A19,'EMIS Data'!$A$8:$A$20,0),FALSE)</f>
        <v>1</v>
      </c>
      <c r="AB19" t="str">
        <f>HLOOKUP(AB$8,'EMIS Data'!$C$8:$DK$20,MATCH(Data!$A19,'EMIS Data'!$A$8:$A$20,0),FALSE)</f>
        <v>0</v>
      </c>
      <c r="AC19">
        <f>HLOOKUP(AC$8,'EMIS Data'!$C$8:$DK$20,MATCH(Data!$A19,'EMIS Data'!$A$8:$A$20,0),FALSE)</f>
        <v>7</v>
      </c>
      <c r="AD19">
        <f>HLOOKUP(AD$8,'EMIS Data'!$C$8:$DK$20,MATCH(Data!$A19,'EMIS Data'!$A$8:$A$20,0),FALSE)</f>
        <v>0</v>
      </c>
      <c r="AE19">
        <f>HLOOKUP(AE$8,'EMIS Data'!$C$8:$DK$20,MATCH(Data!$A19,'EMIS Data'!$A$8:$A$20,0),FALSE)</f>
        <v>10</v>
      </c>
      <c r="AF19">
        <f>HLOOKUP(AF$8,'EMIS Data'!$C$8:$DK$20,MATCH(Data!$A19,'EMIS Data'!$A$8:$A$20,0),FALSE)</f>
        <v>4</v>
      </c>
      <c r="AG19">
        <f>HLOOKUP(AG$8,'EMIS Data'!$C$8:$DK$20,MATCH(Data!$A19,'EMIS Data'!$A$8:$A$20,0),FALSE)</f>
        <v>3</v>
      </c>
      <c r="AH19">
        <f>HLOOKUP(AH$8,'EMIS Data'!$C$8:$DK$20,MATCH(Data!$A19,'EMIS Data'!$A$8:$A$20,0),FALSE)</f>
        <v>0</v>
      </c>
      <c r="AI19">
        <f>HLOOKUP(AI$8,'EMIS Data'!$C$8:$DK$20,MATCH(Data!$A19,'EMIS Data'!$A$8:$A$20,0),FALSE)</f>
        <v>2</v>
      </c>
      <c r="AJ19">
        <f>HLOOKUP(AJ$8,'EMIS Data'!$C$8:$DK$20,MATCH(Data!$A19,'EMIS Data'!$A$8:$A$20,0),FALSE)</f>
        <v>1</v>
      </c>
      <c r="AK19">
        <f>HLOOKUP(AK$8,'EMIS Data'!$C$8:$DK$20,MATCH(Data!$A19,'EMIS Data'!$A$8:$A$20,0),FALSE)</f>
        <v>1</v>
      </c>
      <c r="AL19" t="e">
        <f>HLOOKUP(AL$8,'EMIS Data'!$C$8:$DL$19,MATCH(Data!$A19,'EMIS Data'!$A$8:$A$20,0),FALSE)</f>
        <v>#REF!</v>
      </c>
      <c r="AM19">
        <f>HLOOKUP(AM$8,'EMIS Data'!$C$8:$DK$20,MATCH(Data!$A19,'EMIS Data'!$A$8:$A$20,0),FALSE)</f>
        <v>6</v>
      </c>
      <c r="AN19">
        <f>HLOOKUP(AN$8,'EMIS Data'!$C$8:$DK$20,MATCH(Data!$A19,'EMIS Data'!$A$8:$A$20,0),FALSE)</f>
        <v>1</v>
      </c>
      <c r="AO19" t="str">
        <f>HLOOKUP(AO$8,'EMIS Data'!$C$8:$DK$20,MATCH(Data!$A19,'EMIS Data'!$A$8:$A$20,0),FALSE)</f>
        <v>0</v>
      </c>
      <c r="AP19">
        <f>HLOOKUP(AP$8,'EMIS Data'!$C$8:$DK$20,MATCH(Data!$A19,'EMIS Data'!$A$8:$A$20,0),FALSE)</f>
        <v>3</v>
      </c>
      <c r="AQ19">
        <f>HLOOKUP(AQ$8,'EMIS Data'!$C$8:$DK$20,MATCH(Data!$A19,'EMIS Data'!$A$8:$A$20,0),FALSE)</f>
        <v>0</v>
      </c>
      <c r="AR19" t="str">
        <f>HLOOKUP(AR$8,'EMIS Data'!$C$8:$DM$20,MATCH(Data!$A19,'EMIS Data'!$A$8:$A$20,0),FALSE)</f>
        <v>0</v>
      </c>
    </row>
    <row r="30" spans="1:230" ht="30" x14ac:dyDescent="0.25">
      <c r="A30" s="64" t="s">
        <v>212</v>
      </c>
      <c r="B30" s="64" t="s">
        <v>6</v>
      </c>
      <c r="C30" s="64" t="s">
        <v>8</v>
      </c>
      <c r="D30" s="64" t="s">
        <v>33</v>
      </c>
      <c r="E30" s="64" t="s">
        <v>10</v>
      </c>
      <c r="F30" s="64" t="s">
        <v>35</v>
      </c>
      <c r="G30" s="64" t="s">
        <v>216</v>
      </c>
      <c r="H30" s="64" t="s">
        <v>217</v>
      </c>
      <c r="I30" s="64" t="s">
        <v>218</v>
      </c>
      <c r="J30" s="64" t="s">
        <v>219</v>
      </c>
      <c r="K30" s="64" t="s">
        <v>220</v>
      </c>
      <c r="L30" s="64" t="s">
        <v>221</v>
      </c>
      <c r="M30" s="64" t="s">
        <v>222</v>
      </c>
      <c r="N30" s="64" t="s">
        <v>88</v>
      </c>
      <c r="O30" s="64" t="s">
        <v>32</v>
      </c>
      <c r="P30" s="64" t="s">
        <v>223</v>
      </c>
      <c r="Q30" s="64" t="s">
        <v>16</v>
      </c>
      <c r="R30" s="64" t="s">
        <v>5</v>
      </c>
      <c r="S30" s="64" t="s">
        <v>224</v>
      </c>
      <c r="T30" s="64" t="s">
        <v>126</v>
      </c>
      <c r="U30" s="64" t="s">
        <v>128</v>
      </c>
      <c r="V30" s="64" t="s">
        <v>115</v>
      </c>
      <c r="W30" s="64" t="s">
        <v>150</v>
      </c>
      <c r="X30" s="64" t="s">
        <v>136</v>
      </c>
      <c r="Y30" s="64" t="s">
        <v>211</v>
      </c>
      <c r="Z30" s="64" t="s">
        <v>111</v>
      </c>
      <c r="AA30" s="64" t="s">
        <v>121</v>
      </c>
      <c r="AB30" s="64" t="s">
        <v>225</v>
      </c>
      <c r="AC30" s="64" t="s">
        <v>226</v>
      </c>
      <c r="AD30" s="64" t="s">
        <v>227</v>
      </c>
      <c r="AE30" s="64" t="s">
        <v>228</v>
      </c>
      <c r="AF30" s="64" t="s">
        <v>190</v>
      </c>
      <c r="AG30" s="64" t="s">
        <v>142</v>
      </c>
      <c r="AH30" s="64" t="s">
        <v>229</v>
      </c>
      <c r="AI30" s="64" t="s">
        <v>230</v>
      </c>
      <c r="AJ30" s="64" t="s">
        <v>231</v>
      </c>
      <c r="AK30" s="64" t="s">
        <v>232</v>
      </c>
      <c r="AL30" s="64" t="s">
        <v>233</v>
      </c>
      <c r="AM30" s="64" t="s">
        <v>234</v>
      </c>
      <c r="AN30" s="64" t="s">
        <v>235</v>
      </c>
      <c r="AO30" s="64" t="s">
        <v>236</v>
      </c>
      <c r="AP30" s="64" t="s">
        <v>237</v>
      </c>
      <c r="AQ30" s="64" t="s">
        <v>238</v>
      </c>
      <c r="AR30" s="64" t="s">
        <v>239</v>
      </c>
      <c r="AS30" s="64" t="s">
        <v>182</v>
      </c>
      <c r="AT30" s="64" t="s">
        <v>101</v>
      </c>
      <c r="AU30" s="64" t="s">
        <v>104</v>
      </c>
      <c r="AV30" s="64" t="s">
        <v>240</v>
      </c>
      <c r="AW30" s="64" t="s">
        <v>147</v>
      </c>
      <c r="AX30" s="64" t="s">
        <v>129</v>
      </c>
      <c r="AY30" s="64" t="s">
        <v>187</v>
      </c>
      <c r="AZ30" s="64" t="s">
        <v>120</v>
      </c>
      <c r="BA30" s="64" t="s">
        <v>135</v>
      </c>
      <c r="BB30" s="64" t="s">
        <v>139</v>
      </c>
      <c r="BC30" s="64" t="s">
        <v>241</v>
      </c>
      <c r="BD30" s="64" t="s">
        <v>242</v>
      </c>
      <c r="BE30" s="64" t="s">
        <v>243</v>
      </c>
      <c r="BF30" s="64" t="s">
        <v>244</v>
      </c>
      <c r="BG30" s="64" t="s">
        <v>245</v>
      </c>
      <c r="BH30" s="64" t="s">
        <v>246</v>
      </c>
      <c r="BI30" s="64" t="s">
        <v>247</v>
      </c>
      <c r="BJ30" s="64" t="s">
        <v>248</v>
      </c>
      <c r="BK30" s="64" t="s">
        <v>249</v>
      </c>
      <c r="BL30" s="64" t="s">
        <v>250</v>
      </c>
      <c r="BM30" s="64" t="s">
        <v>251</v>
      </c>
      <c r="BN30" s="64" t="s">
        <v>4</v>
      </c>
      <c r="BO30" s="64" t="s">
        <v>36</v>
      </c>
      <c r="BP30" s="64" t="s">
        <v>26</v>
      </c>
      <c r="BQ30" s="64" t="s">
        <v>140</v>
      </c>
      <c r="BR30" s="64" t="s">
        <v>30</v>
      </c>
      <c r="BS30" s="64" t="s">
        <v>42</v>
      </c>
      <c r="BT30" s="64" t="s">
        <v>43</v>
      </c>
      <c r="BU30" s="64" t="s">
        <v>252</v>
      </c>
      <c r="BV30" s="64" t="s">
        <v>253</v>
      </c>
      <c r="BW30" s="64" t="s">
        <v>254</v>
      </c>
      <c r="BX30" s="64" t="s">
        <v>255</v>
      </c>
      <c r="BY30" s="64" t="s">
        <v>256</v>
      </c>
      <c r="BZ30" s="64" t="s">
        <v>257</v>
      </c>
      <c r="CA30" s="64" t="s">
        <v>258</v>
      </c>
      <c r="CB30" s="64" t="s">
        <v>259</v>
      </c>
      <c r="CC30" s="64" t="s">
        <v>260</v>
      </c>
      <c r="CD30" s="64" t="s">
        <v>261</v>
      </c>
      <c r="CE30" s="64" t="s">
        <v>262</v>
      </c>
      <c r="CF30" s="64" t="s">
        <v>263</v>
      </c>
      <c r="CG30" s="64" t="s">
        <v>264</v>
      </c>
      <c r="CH30" s="64" t="s">
        <v>265</v>
      </c>
      <c r="CI30" s="64" t="s">
        <v>266</v>
      </c>
      <c r="CJ30" s="64" t="s">
        <v>267</v>
      </c>
      <c r="CK30" s="64" t="s">
        <v>268</v>
      </c>
      <c r="CL30" s="64" t="s">
        <v>269</v>
      </c>
      <c r="CM30" s="64" t="s">
        <v>270</v>
      </c>
      <c r="CN30" s="64" t="s">
        <v>271</v>
      </c>
      <c r="CO30" s="64" t="s">
        <v>130</v>
      </c>
      <c r="CP30" s="64" t="s">
        <v>272</v>
      </c>
      <c r="CQ30" s="64" t="s">
        <v>273</v>
      </c>
      <c r="CR30" s="64" t="s">
        <v>31</v>
      </c>
      <c r="CS30" s="64" t="s">
        <v>274</v>
      </c>
      <c r="CT30" s="64" t="s">
        <v>27</v>
      </c>
      <c r="CU30" s="64" t="s">
        <v>277</v>
      </c>
      <c r="CV30" s="64" t="s">
        <v>17</v>
      </c>
      <c r="CW30" s="64" t="s">
        <v>102</v>
      </c>
      <c r="CX30" s="64" t="s">
        <v>278</v>
      </c>
      <c r="CY30" s="64" t="s">
        <v>281</v>
      </c>
      <c r="CZ30" s="64" t="s">
        <v>189</v>
      </c>
      <c r="DA30" s="64" t="s">
        <v>282</v>
      </c>
      <c r="DB30" s="64" t="s">
        <v>283</v>
      </c>
      <c r="DC30" s="64" t="s">
        <v>284</v>
      </c>
      <c r="DD30" s="64" t="s">
        <v>285</v>
      </c>
      <c r="DE30" s="64" t="s">
        <v>286</v>
      </c>
      <c r="DF30" s="64" t="s">
        <v>287</v>
      </c>
      <c r="DG30" s="64" t="s">
        <v>288</v>
      </c>
      <c r="DH30" s="64" t="s">
        <v>275</v>
      </c>
      <c r="DI30" s="64" t="s">
        <v>289</v>
      </c>
      <c r="DJ30" s="64" t="s">
        <v>290</v>
      </c>
      <c r="DK30" s="64" t="s">
        <v>291</v>
      </c>
      <c r="DL30" s="64" t="s">
        <v>133</v>
      </c>
      <c r="DM30" s="64" t="s">
        <v>292</v>
      </c>
      <c r="DN30" s="64" t="s">
        <v>293</v>
      </c>
      <c r="DO30" s="64" t="s">
        <v>294</v>
      </c>
      <c r="DP30" s="64" t="s">
        <v>113</v>
      </c>
      <c r="DQ30" s="64" t="s">
        <v>295</v>
      </c>
      <c r="DR30" s="64" t="s">
        <v>296</v>
      </c>
      <c r="DS30" s="64" t="s">
        <v>297</v>
      </c>
      <c r="DT30" s="64" t="s">
        <v>298</v>
      </c>
      <c r="DU30" s="64" t="s">
        <v>299</v>
      </c>
      <c r="DV30" s="64" t="s">
        <v>300</v>
      </c>
      <c r="DW30" s="64" t="s">
        <v>127</v>
      </c>
      <c r="DX30" s="64" t="s">
        <v>198</v>
      </c>
      <c r="DY30" s="64" t="s">
        <v>41</v>
      </c>
      <c r="DZ30" s="64" t="s">
        <v>301</v>
      </c>
      <c r="EA30" s="64" t="s">
        <v>302</v>
      </c>
      <c r="EB30" s="64" t="s">
        <v>303</v>
      </c>
      <c r="EC30" s="64" t="s">
        <v>304</v>
      </c>
      <c r="ED30" s="64" t="s">
        <v>305</v>
      </c>
      <c r="EE30" s="64" t="s">
        <v>306</v>
      </c>
      <c r="EF30" s="64" t="s">
        <v>15</v>
      </c>
      <c r="EG30" s="64" t="s">
        <v>11</v>
      </c>
      <c r="EH30" s="64" t="s">
        <v>307</v>
      </c>
      <c r="EI30" s="64" t="s">
        <v>308</v>
      </c>
      <c r="EJ30" s="64" t="s">
        <v>309</v>
      </c>
      <c r="EK30" s="64" t="s">
        <v>310</v>
      </c>
      <c r="EL30" s="64" t="s">
        <v>311</v>
      </c>
      <c r="EM30" s="64" t="s">
        <v>312</v>
      </c>
      <c r="EN30" s="64" t="s">
        <v>313</v>
      </c>
      <c r="EO30" s="64" t="s">
        <v>24</v>
      </c>
      <c r="EP30" s="64" t="s">
        <v>314</v>
      </c>
      <c r="EQ30" s="64" t="s">
        <v>200</v>
      </c>
      <c r="ER30" s="64" t="s">
        <v>315</v>
      </c>
      <c r="ES30" s="64" t="s">
        <v>316</v>
      </c>
      <c r="ET30" s="64" t="s">
        <v>317</v>
      </c>
      <c r="EU30" s="64" t="s">
        <v>179</v>
      </c>
      <c r="EV30" s="64" t="s">
        <v>318</v>
      </c>
      <c r="EW30" s="64" t="s">
        <v>319</v>
      </c>
      <c r="EX30" s="64" t="s">
        <v>320</v>
      </c>
      <c r="EY30" s="64" t="s">
        <v>321</v>
      </c>
      <c r="EZ30" s="64" t="s">
        <v>322</v>
      </c>
      <c r="FA30" s="64" t="s">
        <v>323</v>
      </c>
      <c r="FB30" s="64" t="s">
        <v>324</v>
      </c>
      <c r="FC30" s="64" t="s">
        <v>325</v>
      </c>
      <c r="FD30" s="64" t="s">
        <v>326</v>
      </c>
      <c r="FE30" s="64" t="s">
        <v>327</v>
      </c>
      <c r="FF30" s="64" t="s">
        <v>328</v>
      </c>
      <c r="FG30" s="64" t="s">
        <v>329</v>
      </c>
      <c r="FH30" s="64" t="s">
        <v>330</v>
      </c>
      <c r="FI30" s="64" t="s">
        <v>331</v>
      </c>
      <c r="FJ30" s="64" t="s">
        <v>332</v>
      </c>
      <c r="FK30" s="64" t="s">
        <v>333</v>
      </c>
      <c r="FL30" s="64" t="s">
        <v>334</v>
      </c>
      <c r="FM30" s="64" t="s">
        <v>335</v>
      </c>
      <c r="FN30" s="64" t="s">
        <v>336</v>
      </c>
      <c r="FO30" s="64" t="s">
        <v>337</v>
      </c>
      <c r="FP30" s="64" t="s">
        <v>338</v>
      </c>
      <c r="FQ30" s="64" t="s">
        <v>339</v>
      </c>
      <c r="FR30" s="64" t="s">
        <v>340</v>
      </c>
      <c r="FS30" s="64" t="s">
        <v>29</v>
      </c>
      <c r="FT30" s="64" t="s">
        <v>341</v>
      </c>
      <c r="FU30" s="64" t="s">
        <v>342</v>
      </c>
      <c r="FV30" s="64" t="s">
        <v>343</v>
      </c>
      <c r="FW30" s="64" t="s">
        <v>344</v>
      </c>
      <c r="FX30" s="64" t="s">
        <v>345</v>
      </c>
      <c r="FY30" s="64" t="s">
        <v>346</v>
      </c>
      <c r="FZ30" s="64" t="s">
        <v>347</v>
      </c>
      <c r="GA30" s="64" t="s">
        <v>124</v>
      </c>
      <c r="GB30" s="64" t="s">
        <v>348</v>
      </c>
      <c r="GC30" s="64" t="s">
        <v>37</v>
      </c>
      <c r="GD30" s="64" t="s">
        <v>40</v>
      </c>
      <c r="GE30" s="64" t="s">
        <v>349</v>
      </c>
      <c r="GF30" s="64" t="s">
        <v>350</v>
      </c>
      <c r="GG30" s="64" t="s">
        <v>351</v>
      </c>
      <c r="GH30" s="64" t="s">
        <v>352</v>
      </c>
      <c r="GI30" s="64" t="s">
        <v>353</v>
      </c>
      <c r="GJ30" s="64" t="s">
        <v>354</v>
      </c>
      <c r="GK30" s="64" t="s">
        <v>355</v>
      </c>
      <c r="GL30" s="64" t="s">
        <v>356</v>
      </c>
      <c r="GM30" s="64" t="s">
        <v>103</v>
      </c>
      <c r="GN30" s="64" t="s">
        <v>357</v>
      </c>
      <c r="GO30" s="64" t="s">
        <v>358</v>
      </c>
      <c r="GP30" s="64" t="s">
        <v>359</v>
      </c>
      <c r="GQ30" s="64" t="s">
        <v>360</v>
      </c>
      <c r="GR30" s="64" t="s">
        <v>361</v>
      </c>
      <c r="GS30" s="64" t="s">
        <v>362</v>
      </c>
      <c r="GT30" s="64" t="s">
        <v>363</v>
      </c>
      <c r="GU30" s="64" t="s">
        <v>364</v>
      </c>
      <c r="GV30" s="64" t="s">
        <v>365</v>
      </c>
      <c r="GW30" s="64" t="s">
        <v>366</v>
      </c>
      <c r="GX30" s="64" t="s">
        <v>367</v>
      </c>
      <c r="GY30" s="64" t="s">
        <v>368</v>
      </c>
      <c r="GZ30" s="64" t="s">
        <v>369</v>
      </c>
      <c r="HA30" s="64" t="s">
        <v>370</v>
      </c>
      <c r="HB30" s="64" t="s">
        <v>371</v>
      </c>
      <c r="HC30" s="64" t="s">
        <v>372</v>
      </c>
      <c r="HD30" s="64" t="s">
        <v>373</v>
      </c>
      <c r="HE30" s="64" t="s">
        <v>185</v>
      </c>
      <c r="HF30" s="64" t="s">
        <v>374</v>
      </c>
      <c r="HG30" s="64" t="s">
        <v>375</v>
      </c>
      <c r="HH30" s="64" t="s">
        <v>34</v>
      </c>
      <c r="HI30" s="64" t="s">
        <v>376</v>
      </c>
      <c r="HJ30" s="64" t="s">
        <v>9</v>
      </c>
      <c r="HK30" s="64" t="s">
        <v>377</v>
      </c>
      <c r="HL30" s="64" t="s">
        <v>378</v>
      </c>
      <c r="HM30" s="64" t="s">
        <v>379</v>
      </c>
      <c r="HN30" s="64" t="s">
        <v>380</v>
      </c>
      <c r="HO30" s="64" t="s">
        <v>381</v>
      </c>
      <c r="HP30" s="64" t="s">
        <v>382</v>
      </c>
      <c r="HQ30" s="64" t="s">
        <v>383</v>
      </c>
      <c r="HR30" s="64" t="s">
        <v>384</v>
      </c>
      <c r="HS30" s="64" t="s">
        <v>385</v>
      </c>
      <c r="HT30" s="64" t="s">
        <v>386</v>
      </c>
      <c r="HU30" s="64" t="s">
        <v>387</v>
      </c>
      <c r="HV30" s="64" t="s">
        <v>388</v>
      </c>
    </row>
    <row r="31" spans="1:230" x14ac:dyDescent="0.25">
      <c r="A31" s="65" t="s">
        <v>213</v>
      </c>
      <c r="B31" s="65">
        <v>20</v>
      </c>
      <c r="C31" s="65">
        <v>17</v>
      </c>
      <c r="D31" s="65">
        <v>14</v>
      </c>
      <c r="E31" s="65"/>
      <c r="F31" s="65">
        <v>1</v>
      </c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>
        <v>1</v>
      </c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>
        <v>1</v>
      </c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</row>
    <row r="32" spans="1:230" x14ac:dyDescent="0.25">
      <c r="A32" s="65" t="s">
        <v>164</v>
      </c>
      <c r="B32" s="65">
        <v>17458</v>
      </c>
      <c r="C32" s="65">
        <v>6033</v>
      </c>
      <c r="D32" s="65">
        <v>9953</v>
      </c>
      <c r="E32" s="65">
        <v>8354</v>
      </c>
      <c r="F32" s="65">
        <v>7156</v>
      </c>
      <c r="G32" s="65">
        <v>239</v>
      </c>
      <c r="H32" s="65">
        <v>208</v>
      </c>
      <c r="I32" s="65">
        <v>182</v>
      </c>
      <c r="J32" s="65">
        <v>169</v>
      </c>
      <c r="K32" s="65">
        <v>94</v>
      </c>
      <c r="L32" s="65">
        <v>51</v>
      </c>
      <c r="M32" s="65">
        <v>39</v>
      </c>
      <c r="N32" s="65">
        <v>23</v>
      </c>
      <c r="O32" s="65">
        <v>2</v>
      </c>
      <c r="P32" s="65">
        <v>5</v>
      </c>
      <c r="Q32" s="65">
        <v>3</v>
      </c>
      <c r="R32" s="65">
        <v>4</v>
      </c>
      <c r="S32" s="65">
        <v>1</v>
      </c>
      <c r="T32" s="65">
        <v>2</v>
      </c>
      <c r="U32" s="65">
        <v>1</v>
      </c>
      <c r="V32" s="65">
        <v>1</v>
      </c>
      <c r="W32" s="65">
        <v>3</v>
      </c>
      <c r="X32" s="65">
        <v>3</v>
      </c>
      <c r="Y32" s="65">
        <v>2</v>
      </c>
      <c r="Z32" s="65">
        <v>3</v>
      </c>
      <c r="AA32" s="65">
        <v>3</v>
      </c>
      <c r="AB32" s="65">
        <v>1</v>
      </c>
      <c r="AC32" s="65">
        <v>4</v>
      </c>
      <c r="AD32" s="65">
        <v>2</v>
      </c>
      <c r="AE32" s="65">
        <v>1</v>
      </c>
      <c r="AF32" s="65">
        <v>3</v>
      </c>
      <c r="AG32" s="65">
        <v>5</v>
      </c>
      <c r="AH32" s="65">
        <v>1</v>
      </c>
      <c r="AI32" s="65">
        <v>1</v>
      </c>
      <c r="AJ32" s="65">
        <v>1</v>
      </c>
      <c r="AK32" s="65">
        <v>1</v>
      </c>
      <c r="AL32" s="65">
        <v>1</v>
      </c>
      <c r="AM32" s="65">
        <v>1</v>
      </c>
      <c r="AN32" s="65">
        <v>4</v>
      </c>
      <c r="AO32" s="65">
        <v>1</v>
      </c>
      <c r="AP32" s="65">
        <v>1</v>
      </c>
      <c r="AQ32" s="65">
        <v>2</v>
      </c>
      <c r="AR32" s="65">
        <v>1</v>
      </c>
      <c r="AS32" s="65">
        <v>2</v>
      </c>
      <c r="AT32" s="65">
        <v>1</v>
      </c>
      <c r="AU32" s="65">
        <v>1</v>
      </c>
      <c r="AV32" s="65">
        <v>1</v>
      </c>
      <c r="AW32" s="65">
        <v>1</v>
      </c>
      <c r="AX32" s="65">
        <v>2</v>
      </c>
      <c r="AY32" s="65">
        <v>1</v>
      </c>
      <c r="AZ32" s="65">
        <v>2</v>
      </c>
      <c r="BA32" s="65">
        <v>1</v>
      </c>
      <c r="BB32" s="65">
        <v>1</v>
      </c>
      <c r="BC32" s="65">
        <v>1</v>
      </c>
      <c r="BD32" s="65">
        <v>1</v>
      </c>
      <c r="BE32" s="65">
        <v>1</v>
      </c>
      <c r="BF32" s="65">
        <v>1</v>
      </c>
      <c r="BG32" s="65">
        <v>1</v>
      </c>
      <c r="BH32" s="65">
        <v>1</v>
      </c>
      <c r="BI32" s="65">
        <v>2</v>
      </c>
      <c r="BJ32" s="65">
        <v>1</v>
      </c>
      <c r="BK32" s="65">
        <v>1</v>
      </c>
      <c r="BL32" s="65">
        <v>1</v>
      </c>
      <c r="BM32" s="65">
        <v>1</v>
      </c>
      <c r="BN32" s="65">
        <v>3</v>
      </c>
      <c r="BO32" s="65">
        <v>2</v>
      </c>
      <c r="BP32" s="65">
        <v>2</v>
      </c>
      <c r="BQ32" s="65">
        <v>1</v>
      </c>
      <c r="BR32" s="65">
        <v>2</v>
      </c>
      <c r="BS32" s="65">
        <v>1</v>
      </c>
      <c r="BT32" s="65">
        <v>3</v>
      </c>
      <c r="BU32" s="65">
        <v>1</v>
      </c>
      <c r="BV32" s="65">
        <v>1</v>
      </c>
      <c r="BW32" s="65">
        <v>1</v>
      </c>
      <c r="BX32" s="65">
        <v>1</v>
      </c>
      <c r="BY32" s="65">
        <v>1</v>
      </c>
      <c r="BZ32" s="65">
        <v>1</v>
      </c>
      <c r="CA32" s="65">
        <v>2</v>
      </c>
      <c r="CB32" s="65">
        <v>1</v>
      </c>
      <c r="CC32" s="65">
        <v>1</v>
      </c>
      <c r="CD32" s="65">
        <v>1</v>
      </c>
      <c r="CE32" s="65">
        <v>1</v>
      </c>
      <c r="CF32" s="65">
        <v>1</v>
      </c>
      <c r="CG32" s="65">
        <v>2</v>
      </c>
      <c r="CH32" s="65">
        <v>1</v>
      </c>
      <c r="CI32" s="65">
        <v>1</v>
      </c>
      <c r="CJ32" s="65">
        <v>1</v>
      </c>
      <c r="CK32" s="65">
        <v>1</v>
      </c>
      <c r="CL32" s="65">
        <v>1</v>
      </c>
      <c r="CM32" s="65">
        <v>1</v>
      </c>
      <c r="CN32" s="65">
        <v>1</v>
      </c>
      <c r="CO32" s="65">
        <v>1</v>
      </c>
      <c r="CP32" s="65">
        <v>1</v>
      </c>
      <c r="CQ32" s="65">
        <v>2</v>
      </c>
      <c r="CR32" s="65">
        <v>4</v>
      </c>
      <c r="CS32" s="65">
        <v>1</v>
      </c>
      <c r="CT32" s="65">
        <v>6</v>
      </c>
      <c r="CU32" s="65">
        <v>1</v>
      </c>
      <c r="CV32" s="65">
        <v>1</v>
      </c>
      <c r="CW32" s="65">
        <v>1</v>
      </c>
      <c r="CX32" s="65"/>
      <c r="CY32" s="65">
        <v>1</v>
      </c>
      <c r="CZ32" s="65">
        <v>4</v>
      </c>
      <c r="DA32" s="65">
        <v>1</v>
      </c>
      <c r="DB32" s="65">
        <v>1</v>
      </c>
      <c r="DC32" s="65">
        <v>2</v>
      </c>
      <c r="DD32" s="65"/>
      <c r="DE32" s="65"/>
      <c r="DF32" s="65"/>
      <c r="DG32" s="65"/>
      <c r="DH32" s="65"/>
      <c r="DI32" s="65"/>
      <c r="DJ32" s="65"/>
      <c r="DK32" s="65"/>
      <c r="DL32" s="65">
        <v>2</v>
      </c>
      <c r="DM32" s="65">
        <v>1</v>
      </c>
      <c r="DN32" s="65">
        <v>1</v>
      </c>
      <c r="DO32" s="65">
        <v>1</v>
      </c>
      <c r="DP32" s="65">
        <v>1</v>
      </c>
      <c r="DQ32" s="65">
        <v>1</v>
      </c>
      <c r="DR32" s="65">
        <v>1</v>
      </c>
      <c r="DS32" s="65">
        <v>1</v>
      </c>
      <c r="DT32" s="65">
        <v>1</v>
      </c>
      <c r="DU32" s="65"/>
      <c r="DV32" s="65"/>
      <c r="DW32" s="65">
        <v>1</v>
      </c>
      <c r="DX32" s="65"/>
      <c r="DY32" s="65">
        <v>1</v>
      </c>
      <c r="DZ32" s="65">
        <v>1</v>
      </c>
      <c r="EA32" s="65"/>
      <c r="EB32" s="65"/>
      <c r="EC32" s="65"/>
      <c r="ED32" s="65"/>
      <c r="EE32" s="65">
        <v>1</v>
      </c>
      <c r="EF32" s="65">
        <v>1</v>
      </c>
      <c r="EG32" s="65">
        <v>1</v>
      </c>
      <c r="EH32" s="65">
        <v>1</v>
      </c>
      <c r="EI32" s="65">
        <v>1</v>
      </c>
      <c r="EJ32" s="65">
        <v>1</v>
      </c>
      <c r="EK32" s="65"/>
      <c r="EL32" s="65"/>
      <c r="EM32" s="65"/>
      <c r="EN32" s="65">
        <v>1</v>
      </c>
      <c r="EO32" s="65">
        <v>1</v>
      </c>
      <c r="EP32" s="65">
        <v>1</v>
      </c>
      <c r="EQ32" s="65">
        <v>1</v>
      </c>
      <c r="ER32" s="65">
        <v>1</v>
      </c>
      <c r="ES32" s="65">
        <v>1</v>
      </c>
      <c r="ET32" s="65">
        <v>1</v>
      </c>
      <c r="EU32" s="65">
        <v>1</v>
      </c>
      <c r="EV32" s="65"/>
      <c r="EW32" s="65"/>
      <c r="EX32" s="65"/>
      <c r="EY32" s="65"/>
      <c r="EZ32" s="65">
        <v>1</v>
      </c>
      <c r="FA32" s="65">
        <v>2</v>
      </c>
      <c r="FB32" s="65">
        <v>2</v>
      </c>
      <c r="FC32" s="65">
        <v>1</v>
      </c>
      <c r="FD32" s="65"/>
      <c r="FE32" s="65"/>
      <c r="FF32" s="65"/>
      <c r="FG32" s="65"/>
      <c r="FH32" s="65"/>
      <c r="FI32" s="65">
        <v>1</v>
      </c>
      <c r="FJ32" s="65">
        <v>1</v>
      </c>
      <c r="FK32" s="65">
        <v>1</v>
      </c>
      <c r="FL32" s="65">
        <v>2</v>
      </c>
      <c r="FM32" s="65"/>
      <c r="FN32" s="65"/>
      <c r="FO32" s="65"/>
      <c r="FP32" s="65"/>
      <c r="FQ32" s="65"/>
      <c r="FR32" s="65"/>
      <c r="FS32" s="65">
        <v>1</v>
      </c>
      <c r="FT32" s="65">
        <v>1</v>
      </c>
      <c r="FU32" s="65">
        <v>1</v>
      </c>
      <c r="FV32" s="65">
        <v>1</v>
      </c>
      <c r="FW32" s="65"/>
      <c r="FX32" s="65"/>
      <c r="FY32" s="65">
        <v>1</v>
      </c>
      <c r="FZ32" s="65">
        <v>1</v>
      </c>
      <c r="GA32" s="65">
        <v>1</v>
      </c>
      <c r="GB32" s="65">
        <v>1</v>
      </c>
      <c r="GC32" s="65">
        <v>3</v>
      </c>
      <c r="GD32" s="65">
        <v>2</v>
      </c>
      <c r="GE32" s="65">
        <v>1</v>
      </c>
      <c r="GF32" s="65">
        <v>1</v>
      </c>
      <c r="GG32" s="65">
        <v>1</v>
      </c>
      <c r="GH32" s="65"/>
      <c r="GI32" s="65"/>
      <c r="GJ32" s="65"/>
      <c r="GK32" s="65">
        <v>2</v>
      </c>
      <c r="GL32" s="65">
        <v>1</v>
      </c>
      <c r="GM32" s="65">
        <v>1</v>
      </c>
      <c r="GN32" s="65">
        <v>1</v>
      </c>
      <c r="GO32" s="65">
        <v>1</v>
      </c>
      <c r="GP32" s="65">
        <v>1</v>
      </c>
      <c r="GQ32" s="65"/>
      <c r="GR32" s="65"/>
      <c r="GS32" s="65"/>
      <c r="GT32" s="65"/>
      <c r="GU32" s="65"/>
      <c r="GV32" s="65">
        <v>3</v>
      </c>
      <c r="GW32" s="65">
        <v>2</v>
      </c>
      <c r="GX32" s="65">
        <v>2</v>
      </c>
      <c r="GY32" s="65">
        <v>1</v>
      </c>
      <c r="GZ32" s="65">
        <v>1</v>
      </c>
      <c r="HA32" s="65">
        <v>1</v>
      </c>
      <c r="HB32" s="65">
        <v>1</v>
      </c>
      <c r="HC32" s="65">
        <v>1</v>
      </c>
      <c r="HD32" s="65">
        <v>1</v>
      </c>
      <c r="HE32" s="65">
        <v>1</v>
      </c>
      <c r="HF32" s="65">
        <v>1</v>
      </c>
      <c r="HG32" s="65">
        <v>1</v>
      </c>
      <c r="HH32" s="65">
        <v>1</v>
      </c>
      <c r="HI32" s="65">
        <v>1</v>
      </c>
      <c r="HJ32" s="65">
        <v>1</v>
      </c>
      <c r="HK32" s="65">
        <v>1</v>
      </c>
      <c r="HL32" s="65">
        <v>1</v>
      </c>
      <c r="HM32" s="65">
        <v>1</v>
      </c>
      <c r="HN32" s="65">
        <v>1</v>
      </c>
      <c r="HO32" s="65">
        <v>1</v>
      </c>
      <c r="HP32" s="65">
        <v>1</v>
      </c>
      <c r="HQ32" s="65">
        <v>1</v>
      </c>
      <c r="HR32" s="65">
        <v>1</v>
      </c>
      <c r="HS32" s="65"/>
      <c r="HT32" s="65"/>
      <c r="HU32" s="65"/>
      <c r="HV32" s="65"/>
    </row>
    <row r="33" spans="1:230" x14ac:dyDescent="0.25">
      <c r="A33" s="65" t="s">
        <v>152</v>
      </c>
      <c r="B33" s="65">
        <v>20</v>
      </c>
      <c r="C33" s="65">
        <v>17</v>
      </c>
      <c r="D33" s="65">
        <v>14</v>
      </c>
      <c r="E33" s="65"/>
      <c r="F33" s="65">
        <v>1</v>
      </c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5"/>
      <c r="BM33" s="65"/>
      <c r="BN33" s="65"/>
      <c r="BO33" s="65"/>
      <c r="BP33" s="65"/>
      <c r="BQ33" s="65"/>
      <c r="BR33" s="65"/>
      <c r="BS33" s="65"/>
      <c r="BT33" s="65"/>
      <c r="BU33" s="65"/>
      <c r="BV33" s="65"/>
      <c r="BW33" s="65"/>
      <c r="BX33" s="65"/>
      <c r="BY33" s="65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>
        <v>1</v>
      </c>
      <c r="CU33" s="65"/>
      <c r="CV33" s="65"/>
      <c r="CW33" s="65"/>
      <c r="CX33" s="65"/>
      <c r="CY33" s="65"/>
      <c r="CZ33" s="65"/>
      <c r="DA33" s="65"/>
      <c r="DB33" s="65"/>
      <c r="DC33" s="65"/>
      <c r="DD33" s="65"/>
      <c r="DE33" s="65"/>
      <c r="DF33" s="65"/>
      <c r="DG33" s="65"/>
      <c r="DH33" s="65"/>
      <c r="DI33" s="65"/>
      <c r="DJ33" s="65"/>
      <c r="DK33" s="65"/>
      <c r="DL33" s="65"/>
      <c r="DM33" s="65"/>
      <c r="DN33" s="65"/>
      <c r="DO33" s="65"/>
      <c r="DP33" s="65"/>
      <c r="DQ33" s="65"/>
      <c r="DR33" s="65"/>
      <c r="DS33" s="65"/>
      <c r="DT33" s="65"/>
      <c r="DU33" s="65"/>
      <c r="DV33" s="65"/>
      <c r="DW33" s="65"/>
      <c r="DX33" s="65"/>
      <c r="DY33" s="65"/>
      <c r="DZ33" s="65"/>
      <c r="EA33" s="65"/>
      <c r="EB33" s="65"/>
      <c r="EC33" s="65"/>
      <c r="ED33" s="65"/>
      <c r="EE33" s="65"/>
      <c r="EF33" s="65"/>
      <c r="EG33" s="65"/>
      <c r="EH33" s="65"/>
      <c r="EI33" s="65"/>
      <c r="EJ33" s="65"/>
      <c r="EK33" s="65"/>
      <c r="EL33" s="65"/>
      <c r="EM33" s="65"/>
      <c r="EN33" s="65"/>
      <c r="EO33" s="65"/>
      <c r="EP33" s="65"/>
      <c r="EQ33" s="65"/>
      <c r="ER33" s="65"/>
      <c r="ES33" s="65"/>
      <c r="ET33" s="65"/>
      <c r="EU33" s="65"/>
      <c r="EV33" s="65"/>
      <c r="EW33" s="65"/>
      <c r="EX33" s="65"/>
      <c r="EY33" s="65"/>
      <c r="EZ33" s="65"/>
      <c r="FA33" s="65"/>
      <c r="FB33" s="65"/>
      <c r="FC33" s="65"/>
      <c r="FD33" s="65"/>
      <c r="FE33" s="65"/>
      <c r="FF33" s="65"/>
      <c r="FG33" s="65"/>
      <c r="FH33" s="65"/>
      <c r="FI33" s="65"/>
      <c r="FJ33" s="65"/>
      <c r="FK33" s="65"/>
      <c r="FL33" s="65"/>
      <c r="FM33" s="65"/>
      <c r="FN33" s="65"/>
      <c r="FO33" s="65"/>
      <c r="FP33" s="65"/>
      <c r="FQ33" s="65"/>
      <c r="FR33" s="65"/>
      <c r="FS33" s="65"/>
      <c r="FT33" s="65"/>
      <c r="FU33" s="65"/>
      <c r="FV33" s="65"/>
      <c r="FW33" s="65"/>
      <c r="FX33" s="65"/>
      <c r="FY33" s="65"/>
      <c r="FZ33" s="65"/>
      <c r="GA33" s="65"/>
      <c r="GB33" s="65"/>
      <c r="GC33" s="65">
        <v>1</v>
      </c>
      <c r="GD33" s="65"/>
      <c r="GE33" s="65"/>
      <c r="GF33" s="65"/>
      <c r="GG33" s="65"/>
      <c r="GH33" s="65"/>
      <c r="GI33" s="65"/>
      <c r="GJ33" s="65"/>
      <c r="GK33" s="65"/>
      <c r="GL33" s="65"/>
      <c r="GM33" s="65"/>
      <c r="GN33" s="65"/>
      <c r="GO33" s="65"/>
      <c r="GP33" s="65"/>
      <c r="GQ33" s="65"/>
      <c r="GR33" s="65"/>
      <c r="GS33" s="65"/>
      <c r="GT33" s="65"/>
      <c r="GU33" s="65"/>
      <c r="GV33" s="65"/>
      <c r="GW33" s="65"/>
      <c r="GX33" s="65"/>
      <c r="GY33" s="65"/>
      <c r="GZ33" s="65"/>
      <c r="HA33" s="65"/>
      <c r="HB33" s="65"/>
      <c r="HC33" s="65"/>
      <c r="HD33" s="65"/>
      <c r="HE33" s="65"/>
      <c r="HF33" s="65"/>
      <c r="HG33" s="65"/>
      <c r="HH33" s="65"/>
      <c r="HI33" s="65"/>
      <c r="HJ33" s="65"/>
      <c r="HK33" s="65"/>
      <c r="HL33" s="65"/>
      <c r="HM33" s="65"/>
      <c r="HN33" s="65"/>
      <c r="HO33" s="65"/>
      <c r="HP33" s="65"/>
      <c r="HQ33" s="65"/>
      <c r="HR33" s="65"/>
      <c r="HS33" s="65"/>
      <c r="HT33" s="65"/>
      <c r="HU33" s="65"/>
      <c r="HV33" s="65"/>
    </row>
    <row r="34" spans="1:230" x14ac:dyDescent="0.25">
      <c r="A34" s="65" t="s">
        <v>153</v>
      </c>
      <c r="B34" s="65"/>
      <c r="C34" s="65">
        <v>1</v>
      </c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  <c r="BQ34" s="65"/>
      <c r="BR34" s="65"/>
      <c r="BS34" s="65"/>
      <c r="BT34" s="65"/>
      <c r="BU34" s="65"/>
      <c r="BV34" s="65"/>
      <c r="BW34" s="65"/>
      <c r="BX34" s="65"/>
      <c r="BY34" s="65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  <c r="EM34" s="65"/>
      <c r="EN34" s="65"/>
      <c r="EO34" s="65"/>
      <c r="EP34" s="65"/>
      <c r="EQ34" s="65"/>
      <c r="ER34" s="65"/>
      <c r="ES34" s="65"/>
      <c r="ET34" s="65"/>
      <c r="EU34" s="65"/>
      <c r="EV34" s="65"/>
      <c r="EW34" s="65"/>
      <c r="EX34" s="65"/>
      <c r="EY34" s="65"/>
      <c r="EZ34" s="65"/>
      <c r="FA34" s="65"/>
      <c r="FB34" s="65"/>
      <c r="FC34" s="65"/>
      <c r="FD34" s="65"/>
      <c r="FE34" s="65"/>
      <c r="FF34" s="65"/>
      <c r="FG34" s="65"/>
      <c r="FH34" s="65"/>
      <c r="FI34" s="65"/>
      <c r="FJ34" s="65"/>
      <c r="FK34" s="65"/>
      <c r="FL34" s="65"/>
      <c r="FM34" s="65"/>
      <c r="FN34" s="65"/>
      <c r="FO34" s="65"/>
      <c r="FP34" s="65"/>
      <c r="FQ34" s="65"/>
      <c r="FR34" s="65"/>
      <c r="FS34" s="65"/>
      <c r="FT34" s="65"/>
      <c r="FU34" s="65"/>
      <c r="FV34" s="65"/>
      <c r="FW34" s="65"/>
      <c r="FX34" s="65"/>
      <c r="FY34" s="65"/>
      <c r="FZ34" s="65"/>
      <c r="GA34" s="65"/>
      <c r="GB34" s="65"/>
      <c r="GC34" s="65"/>
      <c r="GD34" s="65"/>
      <c r="GE34" s="65"/>
      <c r="GF34" s="65"/>
      <c r="GG34" s="65"/>
      <c r="GH34" s="65"/>
      <c r="GI34" s="65"/>
      <c r="GJ34" s="65"/>
      <c r="GK34" s="65"/>
      <c r="GL34" s="65"/>
      <c r="GM34" s="65"/>
      <c r="GN34" s="65"/>
      <c r="GO34" s="65"/>
      <c r="GP34" s="65"/>
      <c r="GQ34" s="65"/>
      <c r="GR34" s="65"/>
      <c r="GS34" s="65"/>
      <c r="GT34" s="65"/>
      <c r="GU34" s="65"/>
      <c r="GV34" s="65"/>
      <c r="GW34" s="65"/>
      <c r="GX34" s="65"/>
      <c r="GY34" s="65"/>
      <c r="GZ34" s="65"/>
      <c r="HA34" s="65"/>
      <c r="HB34" s="65"/>
      <c r="HC34" s="65"/>
      <c r="HD34" s="65"/>
      <c r="HE34" s="65"/>
      <c r="HF34" s="65"/>
      <c r="HG34" s="65"/>
      <c r="HH34" s="65"/>
      <c r="HI34" s="65"/>
      <c r="HJ34" s="65"/>
      <c r="HK34" s="65"/>
      <c r="HL34" s="65"/>
      <c r="HM34" s="65"/>
      <c r="HN34" s="65"/>
      <c r="HO34" s="65"/>
      <c r="HP34" s="65"/>
      <c r="HQ34" s="65"/>
      <c r="HR34" s="65"/>
      <c r="HS34" s="65"/>
      <c r="HT34" s="65"/>
      <c r="HU34" s="65"/>
      <c r="HV34" s="65"/>
    </row>
    <row r="35" spans="1:230" x14ac:dyDescent="0.25">
      <c r="A35" s="65" t="s">
        <v>154</v>
      </c>
      <c r="B35" s="65">
        <v>4</v>
      </c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  <c r="BM35" s="65"/>
      <c r="BN35" s="65"/>
      <c r="BO35" s="65"/>
      <c r="BP35" s="65"/>
      <c r="BQ35" s="65"/>
      <c r="BR35" s="65"/>
      <c r="BS35" s="65"/>
      <c r="BT35" s="65"/>
      <c r="BU35" s="65"/>
      <c r="BV35" s="65"/>
      <c r="BW35" s="65"/>
      <c r="BX35" s="65"/>
      <c r="BY35" s="65"/>
      <c r="BZ35" s="65"/>
      <c r="CA35" s="65"/>
      <c r="CB35" s="65"/>
      <c r="CC35" s="65"/>
      <c r="CD35" s="65"/>
      <c r="CE35" s="65"/>
      <c r="CF35" s="65"/>
      <c r="CG35" s="65"/>
      <c r="CH35" s="65"/>
      <c r="CI35" s="65"/>
      <c r="CJ35" s="65"/>
      <c r="CK35" s="65"/>
      <c r="CL35" s="65"/>
      <c r="CM35" s="65"/>
      <c r="CN35" s="65"/>
      <c r="CO35" s="65"/>
      <c r="CP35" s="65"/>
      <c r="CQ35" s="65"/>
      <c r="CR35" s="65"/>
      <c r="CS35" s="65"/>
      <c r="CT35" s="65"/>
      <c r="CU35" s="65"/>
      <c r="CV35" s="65"/>
      <c r="CW35" s="65"/>
      <c r="CX35" s="65"/>
      <c r="CY35" s="65"/>
      <c r="CZ35" s="65"/>
      <c r="DA35" s="65"/>
      <c r="DB35" s="65"/>
      <c r="DC35" s="65"/>
      <c r="DD35" s="65"/>
      <c r="DE35" s="65"/>
      <c r="DF35" s="65"/>
      <c r="DG35" s="65"/>
      <c r="DH35" s="65"/>
      <c r="DI35" s="65"/>
      <c r="DJ35" s="65"/>
      <c r="DK35" s="65"/>
      <c r="DL35" s="65"/>
      <c r="DM35" s="65"/>
      <c r="DN35" s="65"/>
      <c r="DO35" s="65"/>
      <c r="DP35" s="65"/>
      <c r="DQ35" s="65"/>
      <c r="DR35" s="65"/>
      <c r="DS35" s="65"/>
      <c r="DT35" s="65"/>
      <c r="DU35" s="65"/>
      <c r="DV35" s="65"/>
      <c r="DW35" s="65"/>
      <c r="DX35" s="65"/>
      <c r="DY35" s="65"/>
      <c r="DZ35" s="65"/>
      <c r="EA35" s="65"/>
      <c r="EB35" s="65"/>
      <c r="EC35" s="65"/>
      <c r="ED35" s="65"/>
      <c r="EE35" s="65"/>
      <c r="EF35" s="65"/>
      <c r="EG35" s="65"/>
      <c r="EH35" s="65"/>
      <c r="EI35" s="65"/>
      <c r="EJ35" s="65"/>
      <c r="EK35" s="65"/>
      <c r="EL35" s="65"/>
      <c r="EM35" s="65"/>
      <c r="EN35" s="65"/>
      <c r="EO35" s="65"/>
      <c r="EP35" s="65"/>
      <c r="EQ35" s="65"/>
      <c r="ER35" s="65"/>
      <c r="ES35" s="65"/>
      <c r="ET35" s="65"/>
      <c r="EU35" s="65"/>
      <c r="EV35" s="65"/>
      <c r="EW35" s="65"/>
      <c r="EX35" s="65"/>
      <c r="EY35" s="65"/>
      <c r="EZ35" s="65"/>
      <c r="FA35" s="65"/>
      <c r="FB35" s="65"/>
      <c r="FC35" s="65"/>
      <c r="FD35" s="65"/>
      <c r="FE35" s="65"/>
      <c r="FF35" s="65"/>
      <c r="FG35" s="65"/>
      <c r="FH35" s="65"/>
      <c r="FI35" s="65"/>
      <c r="FJ35" s="65"/>
      <c r="FK35" s="65"/>
      <c r="FL35" s="65"/>
      <c r="FM35" s="65"/>
      <c r="FN35" s="65"/>
      <c r="FO35" s="65"/>
      <c r="FP35" s="65"/>
      <c r="FQ35" s="65"/>
      <c r="FR35" s="65"/>
      <c r="FS35" s="65"/>
      <c r="FT35" s="65"/>
      <c r="FU35" s="65"/>
      <c r="FV35" s="65"/>
      <c r="FW35" s="65"/>
      <c r="FX35" s="65"/>
      <c r="FY35" s="65"/>
      <c r="FZ35" s="65"/>
      <c r="GA35" s="65"/>
      <c r="GB35" s="65"/>
      <c r="GC35" s="65"/>
      <c r="GD35" s="65"/>
      <c r="GE35" s="65"/>
      <c r="GF35" s="65"/>
      <c r="GG35" s="65"/>
      <c r="GH35" s="65"/>
      <c r="GI35" s="65"/>
      <c r="GJ35" s="65"/>
      <c r="GK35" s="65"/>
      <c r="GL35" s="65"/>
      <c r="GM35" s="65"/>
      <c r="GN35" s="65"/>
      <c r="GO35" s="65"/>
      <c r="GP35" s="65"/>
      <c r="GQ35" s="65"/>
      <c r="GR35" s="65"/>
      <c r="GS35" s="65"/>
      <c r="GT35" s="65"/>
      <c r="GU35" s="65"/>
      <c r="GV35" s="65"/>
      <c r="GW35" s="65"/>
      <c r="GX35" s="65"/>
      <c r="GY35" s="65"/>
      <c r="GZ35" s="65"/>
      <c r="HA35" s="65"/>
      <c r="HB35" s="65"/>
      <c r="HC35" s="65"/>
      <c r="HD35" s="65"/>
      <c r="HE35" s="65"/>
      <c r="HF35" s="65"/>
      <c r="HG35" s="65"/>
      <c r="HH35" s="65"/>
      <c r="HI35" s="65"/>
      <c r="HJ35" s="65"/>
      <c r="HK35" s="65"/>
      <c r="HL35" s="65"/>
      <c r="HM35" s="65"/>
      <c r="HN35" s="65"/>
      <c r="HO35" s="65"/>
      <c r="HP35" s="65"/>
      <c r="HQ35" s="65"/>
      <c r="HR35" s="65"/>
      <c r="HS35" s="65"/>
      <c r="HT35" s="65"/>
      <c r="HU35" s="65"/>
      <c r="HV35" s="65"/>
    </row>
    <row r="36" spans="1:230" x14ac:dyDescent="0.25">
      <c r="A36" s="65" t="s">
        <v>155</v>
      </c>
      <c r="B36" s="65">
        <v>1</v>
      </c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5"/>
      <c r="BM36" s="65"/>
      <c r="BN36" s="65"/>
      <c r="BO36" s="65"/>
      <c r="BP36" s="65"/>
      <c r="BQ36" s="65"/>
      <c r="BR36" s="65"/>
      <c r="BS36" s="65"/>
      <c r="BT36" s="65"/>
      <c r="BU36" s="65"/>
      <c r="BV36" s="65"/>
      <c r="BW36" s="65"/>
      <c r="BX36" s="65"/>
      <c r="BY36" s="65"/>
      <c r="BZ36" s="65"/>
      <c r="CA36" s="65"/>
      <c r="CB36" s="65"/>
      <c r="CC36" s="65"/>
      <c r="CD36" s="65"/>
      <c r="CE36" s="65"/>
      <c r="CF36" s="65"/>
      <c r="CG36" s="65"/>
      <c r="CH36" s="65"/>
      <c r="CI36" s="65"/>
      <c r="CJ36" s="65"/>
      <c r="CK36" s="65"/>
      <c r="CL36" s="65"/>
      <c r="CM36" s="65"/>
      <c r="CN36" s="65"/>
      <c r="CO36" s="65"/>
      <c r="CP36" s="65"/>
      <c r="CQ36" s="65"/>
      <c r="CR36" s="65"/>
      <c r="CS36" s="65"/>
      <c r="CT36" s="65"/>
      <c r="CU36" s="65"/>
      <c r="CV36" s="65"/>
      <c r="CW36" s="65"/>
      <c r="CX36" s="65"/>
      <c r="CY36" s="65"/>
      <c r="CZ36" s="65"/>
      <c r="DA36" s="65"/>
      <c r="DB36" s="65"/>
      <c r="DC36" s="65"/>
      <c r="DD36" s="65"/>
      <c r="DE36" s="65"/>
      <c r="DF36" s="65"/>
      <c r="DG36" s="65"/>
      <c r="DH36" s="65"/>
      <c r="DI36" s="65"/>
      <c r="DJ36" s="65"/>
      <c r="DK36" s="65"/>
      <c r="DL36" s="65"/>
      <c r="DM36" s="65"/>
      <c r="DN36" s="65"/>
      <c r="DO36" s="65"/>
      <c r="DP36" s="65"/>
      <c r="DQ36" s="65"/>
      <c r="DR36" s="65"/>
      <c r="DS36" s="65"/>
      <c r="DT36" s="65"/>
      <c r="DU36" s="65"/>
      <c r="DV36" s="65"/>
      <c r="DW36" s="65"/>
      <c r="DX36" s="65"/>
      <c r="DY36" s="65"/>
      <c r="DZ36" s="65"/>
      <c r="EA36" s="65"/>
      <c r="EB36" s="65"/>
      <c r="EC36" s="65"/>
      <c r="ED36" s="65"/>
      <c r="EE36" s="65"/>
      <c r="EF36" s="65"/>
      <c r="EG36" s="65"/>
      <c r="EH36" s="65"/>
      <c r="EI36" s="65"/>
      <c r="EJ36" s="65"/>
      <c r="EK36" s="65"/>
      <c r="EL36" s="65"/>
      <c r="EM36" s="65"/>
      <c r="EN36" s="65"/>
      <c r="EO36" s="65"/>
      <c r="EP36" s="65"/>
      <c r="EQ36" s="65"/>
      <c r="ER36" s="65"/>
      <c r="ES36" s="65"/>
      <c r="ET36" s="65"/>
      <c r="EU36" s="65"/>
      <c r="EV36" s="65"/>
      <c r="EW36" s="65"/>
      <c r="EX36" s="65"/>
      <c r="EY36" s="65"/>
      <c r="EZ36" s="65"/>
      <c r="FA36" s="65"/>
      <c r="FB36" s="65"/>
      <c r="FC36" s="65"/>
      <c r="FD36" s="65"/>
      <c r="FE36" s="65"/>
      <c r="FF36" s="65"/>
      <c r="FG36" s="65"/>
      <c r="FH36" s="65"/>
      <c r="FI36" s="65"/>
      <c r="FJ36" s="65"/>
      <c r="FK36" s="65"/>
      <c r="FL36" s="65"/>
      <c r="FM36" s="65"/>
      <c r="FN36" s="65"/>
      <c r="FO36" s="65"/>
      <c r="FP36" s="65"/>
      <c r="FQ36" s="65"/>
      <c r="FR36" s="65"/>
      <c r="FS36" s="65"/>
      <c r="FT36" s="65"/>
      <c r="FU36" s="65"/>
      <c r="FV36" s="65"/>
      <c r="FW36" s="65"/>
      <c r="FX36" s="65"/>
      <c r="FY36" s="65"/>
      <c r="FZ36" s="65"/>
      <c r="GA36" s="65"/>
      <c r="GB36" s="65"/>
      <c r="GC36" s="65"/>
      <c r="GD36" s="65"/>
      <c r="GE36" s="65"/>
      <c r="GF36" s="65"/>
      <c r="GG36" s="65"/>
      <c r="GH36" s="65"/>
      <c r="GI36" s="65"/>
      <c r="GJ36" s="65"/>
      <c r="GK36" s="65"/>
      <c r="GL36" s="65"/>
      <c r="GM36" s="65"/>
      <c r="GN36" s="65"/>
      <c r="GO36" s="65"/>
      <c r="GP36" s="65"/>
      <c r="GQ36" s="65"/>
      <c r="GR36" s="65"/>
      <c r="GS36" s="65"/>
      <c r="GT36" s="65"/>
      <c r="GU36" s="65"/>
      <c r="GV36" s="65"/>
      <c r="GW36" s="65"/>
      <c r="GX36" s="65"/>
      <c r="GY36" s="65"/>
      <c r="GZ36" s="65"/>
      <c r="HA36" s="65"/>
      <c r="HB36" s="65"/>
      <c r="HC36" s="65"/>
      <c r="HD36" s="65"/>
      <c r="HE36" s="65"/>
      <c r="HF36" s="65"/>
      <c r="HG36" s="65"/>
      <c r="HH36" s="65"/>
      <c r="HI36" s="65"/>
      <c r="HJ36" s="65"/>
      <c r="HK36" s="65"/>
      <c r="HL36" s="65"/>
      <c r="HM36" s="65"/>
      <c r="HN36" s="65"/>
      <c r="HO36" s="65"/>
      <c r="HP36" s="65"/>
      <c r="HQ36" s="65"/>
      <c r="HR36" s="65"/>
      <c r="HS36" s="65"/>
      <c r="HT36" s="65"/>
      <c r="HU36" s="65"/>
      <c r="HV36" s="65"/>
    </row>
    <row r="37" spans="1:230" x14ac:dyDescent="0.25">
      <c r="A37" s="65" t="s">
        <v>156</v>
      </c>
      <c r="B37" s="65">
        <v>4</v>
      </c>
      <c r="C37" s="65"/>
      <c r="D37" s="65">
        <v>5</v>
      </c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  <c r="BQ37" s="65"/>
      <c r="BR37" s="65"/>
      <c r="BS37" s="65"/>
      <c r="BT37" s="65"/>
      <c r="BU37" s="65"/>
      <c r="BV37" s="65"/>
      <c r="BW37" s="65"/>
      <c r="BX37" s="65"/>
      <c r="BY37" s="65"/>
      <c r="BZ37" s="65"/>
      <c r="CA37" s="65"/>
      <c r="CB37" s="65"/>
      <c r="CC37" s="65"/>
      <c r="CD37" s="65"/>
      <c r="CE37" s="65"/>
      <c r="CF37" s="65"/>
      <c r="CG37" s="65"/>
      <c r="CH37" s="65"/>
      <c r="CI37" s="65"/>
      <c r="CJ37" s="65"/>
      <c r="CK37" s="65"/>
      <c r="CL37" s="65"/>
      <c r="CM37" s="65"/>
      <c r="CN37" s="65"/>
      <c r="CO37" s="65"/>
      <c r="CP37" s="65"/>
      <c r="CQ37" s="65"/>
      <c r="CR37" s="65"/>
      <c r="CS37" s="65"/>
      <c r="CT37" s="65">
        <v>1</v>
      </c>
      <c r="CU37" s="65"/>
      <c r="CV37" s="65"/>
      <c r="CW37" s="65"/>
      <c r="CX37" s="65"/>
      <c r="CY37" s="65"/>
      <c r="CZ37" s="65"/>
      <c r="DA37" s="65"/>
      <c r="DB37" s="65"/>
      <c r="DC37" s="65"/>
      <c r="DD37" s="65"/>
      <c r="DE37" s="65"/>
      <c r="DF37" s="65"/>
      <c r="DG37" s="65"/>
      <c r="DH37" s="65"/>
      <c r="DI37" s="65"/>
      <c r="DJ37" s="65"/>
      <c r="DK37" s="65"/>
      <c r="DL37" s="65"/>
      <c r="DM37" s="65"/>
      <c r="DN37" s="65"/>
      <c r="DO37" s="65"/>
      <c r="DP37" s="65"/>
      <c r="DQ37" s="65"/>
      <c r="DR37" s="65"/>
      <c r="DS37" s="65"/>
      <c r="DT37" s="65"/>
      <c r="DU37" s="65"/>
      <c r="DV37" s="65"/>
      <c r="DW37" s="65"/>
      <c r="DX37" s="65"/>
      <c r="DY37" s="65"/>
      <c r="DZ37" s="65"/>
      <c r="EA37" s="65"/>
      <c r="EB37" s="65"/>
      <c r="EC37" s="65"/>
      <c r="ED37" s="65"/>
      <c r="EE37" s="65"/>
      <c r="EF37" s="65"/>
      <c r="EG37" s="65"/>
      <c r="EH37" s="65"/>
      <c r="EI37" s="65"/>
      <c r="EJ37" s="65"/>
      <c r="EK37" s="65"/>
      <c r="EL37" s="65"/>
      <c r="EM37" s="65"/>
      <c r="EN37" s="65"/>
      <c r="EO37" s="65"/>
      <c r="EP37" s="65"/>
      <c r="EQ37" s="65"/>
      <c r="ER37" s="65"/>
      <c r="ES37" s="65"/>
      <c r="ET37" s="65"/>
      <c r="EU37" s="65"/>
      <c r="EV37" s="65"/>
      <c r="EW37" s="65"/>
      <c r="EX37" s="65"/>
      <c r="EY37" s="65"/>
      <c r="EZ37" s="65"/>
      <c r="FA37" s="65"/>
      <c r="FB37" s="65"/>
      <c r="FC37" s="65"/>
      <c r="FD37" s="65"/>
      <c r="FE37" s="65"/>
      <c r="FF37" s="65"/>
      <c r="FG37" s="65"/>
      <c r="FH37" s="65"/>
      <c r="FI37" s="65"/>
      <c r="FJ37" s="65"/>
      <c r="FK37" s="65"/>
      <c r="FL37" s="65"/>
      <c r="FM37" s="65"/>
      <c r="FN37" s="65"/>
      <c r="FO37" s="65"/>
      <c r="FP37" s="65"/>
      <c r="FQ37" s="65"/>
      <c r="FR37" s="65"/>
      <c r="FS37" s="65"/>
      <c r="FT37" s="65"/>
      <c r="FU37" s="65"/>
      <c r="FV37" s="65"/>
      <c r="FW37" s="65"/>
      <c r="FX37" s="65"/>
      <c r="FY37" s="65"/>
      <c r="FZ37" s="65"/>
      <c r="GA37" s="65"/>
      <c r="GB37" s="65"/>
      <c r="GC37" s="65"/>
      <c r="GD37" s="65"/>
      <c r="GE37" s="65"/>
      <c r="GF37" s="65"/>
      <c r="GG37" s="65"/>
      <c r="GH37" s="65"/>
      <c r="GI37" s="65"/>
      <c r="GJ37" s="65"/>
      <c r="GK37" s="65"/>
      <c r="GL37" s="65"/>
      <c r="GM37" s="65"/>
      <c r="GN37" s="65"/>
      <c r="GO37" s="65"/>
      <c r="GP37" s="65"/>
      <c r="GQ37" s="65"/>
      <c r="GR37" s="65"/>
      <c r="GS37" s="65"/>
      <c r="GT37" s="65"/>
      <c r="GU37" s="65"/>
      <c r="GV37" s="65"/>
      <c r="GW37" s="65"/>
      <c r="GX37" s="65"/>
      <c r="GY37" s="65"/>
      <c r="GZ37" s="65"/>
      <c r="HA37" s="65"/>
      <c r="HB37" s="65"/>
      <c r="HC37" s="65"/>
      <c r="HD37" s="65"/>
      <c r="HE37" s="65"/>
      <c r="HF37" s="65"/>
      <c r="HG37" s="65"/>
      <c r="HH37" s="65"/>
      <c r="HI37" s="65"/>
      <c r="HJ37" s="65"/>
      <c r="HK37" s="65"/>
      <c r="HL37" s="65"/>
      <c r="HM37" s="65"/>
      <c r="HN37" s="65"/>
      <c r="HO37" s="65"/>
      <c r="HP37" s="65"/>
      <c r="HQ37" s="65"/>
      <c r="HR37" s="65"/>
      <c r="HS37" s="65"/>
      <c r="HT37" s="65"/>
      <c r="HU37" s="65"/>
      <c r="HV37" s="65"/>
    </row>
    <row r="38" spans="1:230" x14ac:dyDescent="0.25">
      <c r="A38" s="65" t="s">
        <v>157</v>
      </c>
      <c r="B38" s="65">
        <v>15</v>
      </c>
      <c r="C38" s="65">
        <v>6</v>
      </c>
      <c r="D38" s="65">
        <v>14</v>
      </c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  <c r="BQ38" s="65"/>
      <c r="BR38" s="65"/>
      <c r="BS38" s="65"/>
      <c r="BT38" s="65"/>
      <c r="BU38" s="65"/>
      <c r="BV38" s="65"/>
      <c r="BW38" s="65"/>
      <c r="BX38" s="65"/>
      <c r="BY38" s="65"/>
      <c r="BZ38" s="65"/>
      <c r="CA38" s="65"/>
      <c r="CB38" s="65"/>
      <c r="CC38" s="65"/>
      <c r="CD38" s="65"/>
      <c r="CE38" s="65"/>
      <c r="CF38" s="65"/>
      <c r="CG38" s="65"/>
      <c r="CH38" s="65"/>
      <c r="CI38" s="65"/>
      <c r="CJ38" s="65"/>
      <c r="CK38" s="65"/>
      <c r="CL38" s="65"/>
      <c r="CM38" s="65"/>
      <c r="CN38" s="65"/>
      <c r="CO38" s="65"/>
      <c r="CP38" s="65"/>
      <c r="CQ38" s="65"/>
      <c r="CR38" s="65"/>
      <c r="CS38" s="65"/>
      <c r="CT38" s="65">
        <v>1</v>
      </c>
      <c r="CU38" s="65"/>
      <c r="CV38" s="65"/>
      <c r="CW38" s="65"/>
      <c r="CX38" s="65"/>
      <c r="CY38" s="65"/>
      <c r="CZ38" s="65"/>
      <c r="DA38" s="65"/>
      <c r="DB38" s="65"/>
      <c r="DC38" s="65"/>
      <c r="DD38" s="65"/>
      <c r="DE38" s="65"/>
      <c r="DF38" s="65"/>
      <c r="DG38" s="65"/>
      <c r="DH38" s="65"/>
      <c r="DI38" s="65"/>
      <c r="DJ38" s="65"/>
      <c r="DK38" s="65"/>
      <c r="DL38" s="65"/>
      <c r="DM38" s="65"/>
      <c r="DN38" s="65"/>
      <c r="DO38" s="65"/>
      <c r="DP38" s="65"/>
      <c r="DQ38" s="65"/>
      <c r="DR38" s="65"/>
      <c r="DS38" s="65"/>
      <c r="DT38" s="65"/>
      <c r="DU38" s="65"/>
      <c r="DV38" s="65"/>
      <c r="DW38" s="65"/>
      <c r="DX38" s="65"/>
      <c r="DY38" s="65"/>
      <c r="DZ38" s="65"/>
      <c r="EA38" s="65"/>
      <c r="EB38" s="65"/>
      <c r="EC38" s="65"/>
      <c r="ED38" s="65"/>
      <c r="EE38" s="65"/>
      <c r="EF38" s="65"/>
      <c r="EG38" s="65"/>
      <c r="EH38" s="65"/>
      <c r="EI38" s="65"/>
      <c r="EJ38" s="65"/>
      <c r="EK38" s="65"/>
      <c r="EL38" s="65"/>
      <c r="EM38" s="65"/>
      <c r="EN38" s="65"/>
      <c r="EO38" s="65"/>
      <c r="EP38" s="65"/>
      <c r="EQ38" s="65"/>
      <c r="ER38" s="65"/>
      <c r="ES38" s="65"/>
      <c r="ET38" s="65"/>
      <c r="EU38" s="65"/>
      <c r="EV38" s="65"/>
      <c r="EW38" s="65"/>
      <c r="EX38" s="65"/>
      <c r="EY38" s="65"/>
      <c r="EZ38" s="65"/>
      <c r="FA38" s="65"/>
      <c r="FB38" s="65"/>
      <c r="FC38" s="65"/>
      <c r="FD38" s="65"/>
      <c r="FE38" s="65"/>
      <c r="FF38" s="65"/>
      <c r="FG38" s="65"/>
      <c r="FH38" s="65"/>
      <c r="FI38" s="65"/>
      <c r="FJ38" s="65"/>
      <c r="FK38" s="65"/>
      <c r="FL38" s="65"/>
      <c r="FM38" s="65"/>
      <c r="FN38" s="65"/>
      <c r="FO38" s="65"/>
      <c r="FP38" s="65"/>
      <c r="FQ38" s="65"/>
      <c r="FR38" s="65"/>
      <c r="FS38" s="65"/>
      <c r="FT38" s="65"/>
      <c r="FU38" s="65"/>
      <c r="FV38" s="65"/>
      <c r="FW38" s="65"/>
      <c r="FX38" s="65"/>
      <c r="FY38" s="65"/>
      <c r="FZ38" s="65"/>
      <c r="GA38" s="65"/>
      <c r="GB38" s="65"/>
      <c r="GC38" s="65"/>
      <c r="GD38" s="65"/>
      <c r="GE38" s="65"/>
      <c r="GF38" s="65"/>
      <c r="GG38" s="65"/>
      <c r="GH38" s="65"/>
      <c r="GI38" s="65"/>
      <c r="GJ38" s="65"/>
      <c r="GK38" s="65"/>
      <c r="GL38" s="65"/>
      <c r="GM38" s="65"/>
      <c r="GN38" s="65"/>
      <c r="GO38" s="65"/>
      <c r="GP38" s="65"/>
      <c r="GQ38" s="65"/>
      <c r="GR38" s="65"/>
      <c r="GS38" s="65"/>
      <c r="GT38" s="65"/>
      <c r="GU38" s="65"/>
      <c r="GV38" s="65"/>
      <c r="GW38" s="65"/>
      <c r="GX38" s="65"/>
      <c r="GY38" s="65"/>
      <c r="GZ38" s="65"/>
      <c r="HA38" s="65"/>
      <c r="HB38" s="65"/>
      <c r="HC38" s="65"/>
      <c r="HD38" s="65"/>
      <c r="HE38" s="65"/>
      <c r="HF38" s="65"/>
      <c r="HG38" s="65"/>
      <c r="HH38" s="65"/>
      <c r="HI38" s="65"/>
      <c r="HJ38" s="65"/>
      <c r="HK38" s="65"/>
      <c r="HL38" s="65"/>
      <c r="HM38" s="65"/>
      <c r="HN38" s="65"/>
      <c r="HO38" s="65"/>
      <c r="HP38" s="65"/>
      <c r="HQ38" s="65"/>
      <c r="HR38" s="65"/>
      <c r="HS38" s="65"/>
      <c r="HT38" s="65"/>
      <c r="HU38" s="65"/>
      <c r="HV38" s="65"/>
    </row>
    <row r="39" spans="1:230" x14ac:dyDescent="0.25">
      <c r="A39" s="65" t="s">
        <v>279</v>
      </c>
      <c r="B39" s="65">
        <v>39</v>
      </c>
      <c r="C39" s="65">
        <v>19</v>
      </c>
      <c r="D39" s="65">
        <v>35</v>
      </c>
      <c r="E39" s="65">
        <v>2</v>
      </c>
      <c r="F39" s="65">
        <v>38</v>
      </c>
      <c r="G39" s="65">
        <v>1</v>
      </c>
      <c r="H39" s="65">
        <v>1</v>
      </c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>
        <v>1</v>
      </c>
      <c r="Y39" s="65"/>
      <c r="Z39" s="65"/>
      <c r="AA39" s="65"/>
      <c r="AB39" s="65"/>
      <c r="AC39" s="65"/>
      <c r="AD39" s="65">
        <v>1</v>
      </c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>
        <v>1</v>
      </c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>
        <v>1</v>
      </c>
      <c r="BQ39" s="65"/>
      <c r="BR39" s="65"/>
      <c r="BS39" s="65"/>
      <c r="BT39" s="65"/>
      <c r="BU39" s="65"/>
      <c r="BV39" s="65"/>
      <c r="BW39" s="65"/>
      <c r="BX39" s="65"/>
      <c r="BY39" s="65"/>
      <c r="BZ39" s="65"/>
      <c r="CA39" s="65"/>
      <c r="CB39" s="65"/>
      <c r="CC39" s="65"/>
      <c r="CD39" s="65"/>
      <c r="CE39" s="65"/>
      <c r="CF39" s="65"/>
      <c r="CG39" s="65"/>
      <c r="CH39" s="65"/>
      <c r="CI39" s="65"/>
      <c r="CJ39" s="65"/>
      <c r="CK39" s="65"/>
      <c r="CL39" s="65"/>
      <c r="CM39" s="65"/>
      <c r="CN39" s="65"/>
      <c r="CO39" s="65"/>
      <c r="CP39" s="65"/>
      <c r="CQ39" s="65"/>
      <c r="CR39" s="65"/>
      <c r="CS39" s="65"/>
      <c r="CT39" s="65"/>
      <c r="CU39" s="65"/>
      <c r="CV39" s="65"/>
      <c r="CW39" s="65">
        <v>1</v>
      </c>
      <c r="CX39" s="65">
        <v>1</v>
      </c>
      <c r="CY39" s="65"/>
      <c r="CZ39" s="65"/>
      <c r="DA39" s="65"/>
      <c r="DB39" s="65"/>
      <c r="DC39" s="65"/>
      <c r="DD39" s="65">
        <v>1</v>
      </c>
      <c r="DE39" s="65">
        <v>1</v>
      </c>
      <c r="DF39" s="65">
        <v>1</v>
      </c>
      <c r="DG39" s="65">
        <v>1</v>
      </c>
      <c r="DH39" s="65">
        <v>2</v>
      </c>
      <c r="DI39" s="65">
        <v>1</v>
      </c>
      <c r="DJ39" s="65">
        <v>1</v>
      </c>
      <c r="DK39" s="65">
        <v>1</v>
      </c>
      <c r="DL39" s="65"/>
      <c r="DM39" s="65"/>
      <c r="DN39" s="65"/>
      <c r="DO39" s="65"/>
      <c r="DP39" s="65"/>
      <c r="DQ39" s="65"/>
      <c r="DR39" s="65"/>
      <c r="DS39" s="65"/>
      <c r="DT39" s="65"/>
      <c r="DU39" s="65">
        <v>1</v>
      </c>
      <c r="DV39" s="65">
        <v>1</v>
      </c>
      <c r="DW39" s="65"/>
      <c r="DX39" s="65">
        <v>2</v>
      </c>
      <c r="DY39" s="65"/>
      <c r="DZ39" s="65"/>
      <c r="EA39" s="65">
        <v>1</v>
      </c>
      <c r="EB39" s="65">
        <v>1</v>
      </c>
      <c r="EC39" s="65">
        <v>2</v>
      </c>
      <c r="ED39" s="65">
        <v>1</v>
      </c>
      <c r="EE39" s="65"/>
      <c r="EF39" s="65"/>
      <c r="EG39" s="65">
        <v>1</v>
      </c>
      <c r="EH39" s="65"/>
      <c r="EI39" s="65"/>
      <c r="EJ39" s="65"/>
      <c r="EK39" s="65">
        <v>1</v>
      </c>
      <c r="EL39" s="65">
        <v>1</v>
      </c>
      <c r="EM39" s="65">
        <v>2</v>
      </c>
      <c r="EN39" s="65"/>
      <c r="EO39" s="65"/>
      <c r="EP39" s="65"/>
      <c r="EQ39" s="65"/>
      <c r="ER39" s="65"/>
      <c r="ES39" s="65"/>
      <c r="ET39" s="65"/>
      <c r="EU39" s="65">
        <v>1</v>
      </c>
      <c r="EV39" s="65">
        <v>2</v>
      </c>
      <c r="EW39" s="65">
        <v>1</v>
      </c>
      <c r="EX39" s="65">
        <v>1</v>
      </c>
      <c r="EY39" s="65">
        <v>1</v>
      </c>
      <c r="EZ39" s="65"/>
      <c r="FA39" s="65"/>
      <c r="FB39" s="65"/>
      <c r="FC39" s="65"/>
      <c r="FD39" s="65">
        <v>1</v>
      </c>
      <c r="FE39" s="65">
        <v>1</v>
      </c>
      <c r="FF39" s="65">
        <v>1</v>
      </c>
      <c r="FG39" s="65">
        <v>1</v>
      </c>
      <c r="FH39" s="65">
        <v>1</v>
      </c>
      <c r="FI39" s="65"/>
      <c r="FJ39" s="65"/>
      <c r="FK39" s="65"/>
      <c r="FL39" s="65"/>
      <c r="FM39" s="65">
        <v>1</v>
      </c>
      <c r="FN39" s="65">
        <v>1</v>
      </c>
      <c r="FO39" s="65">
        <v>1</v>
      </c>
      <c r="FP39" s="65">
        <v>1</v>
      </c>
      <c r="FQ39" s="65">
        <v>1</v>
      </c>
      <c r="FR39" s="65">
        <v>1</v>
      </c>
      <c r="FS39" s="65"/>
      <c r="FT39" s="65"/>
      <c r="FU39" s="65"/>
      <c r="FV39" s="65"/>
      <c r="FW39" s="65">
        <v>1</v>
      </c>
      <c r="FX39" s="65">
        <v>1</v>
      </c>
      <c r="FY39" s="65"/>
      <c r="FZ39" s="65"/>
      <c r="GA39" s="65"/>
      <c r="GB39" s="65"/>
      <c r="GC39" s="65"/>
      <c r="GD39" s="65"/>
      <c r="GE39" s="65"/>
      <c r="GF39" s="65"/>
      <c r="GG39" s="65"/>
      <c r="GH39" s="65">
        <v>1</v>
      </c>
      <c r="GI39" s="65">
        <v>1</v>
      </c>
      <c r="GJ39" s="65">
        <v>1</v>
      </c>
      <c r="GK39" s="65"/>
      <c r="GL39" s="65"/>
      <c r="GM39" s="65"/>
      <c r="GN39" s="65"/>
      <c r="GO39" s="65"/>
      <c r="GP39" s="65"/>
      <c r="GQ39" s="65">
        <v>1</v>
      </c>
      <c r="GR39" s="65">
        <v>1</v>
      </c>
      <c r="GS39" s="65">
        <v>1</v>
      </c>
      <c r="GT39" s="65">
        <v>1</v>
      </c>
      <c r="GU39" s="65">
        <v>1</v>
      </c>
      <c r="GV39" s="65"/>
      <c r="GW39" s="65"/>
      <c r="GX39" s="65"/>
      <c r="GY39" s="65"/>
      <c r="GZ39" s="65"/>
      <c r="HA39" s="65"/>
      <c r="HB39" s="65"/>
      <c r="HC39" s="65"/>
      <c r="HD39" s="65"/>
      <c r="HE39" s="65"/>
      <c r="HF39" s="65"/>
      <c r="HG39" s="65"/>
      <c r="HH39" s="65"/>
      <c r="HI39" s="65"/>
      <c r="HJ39" s="65"/>
      <c r="HK39" s="65"/>
      <c r="HL39" s="65"/>
      <c r="HM39" s="65"/>
      <c r="HN39" s="65"/>
      <c r="HO39" s="65"/>
      <c r="HP39" s="65"/>
      <c r="HQ39" s="65"/>
      <c r="HR39" s="65"/>
      <c r="HS39" s="65">
        <v>1</v>
      </c>
      <c r="HT39" s="65">
        <v>1</v>
      </c>
      <c r="HU39" s="65">
        <v>1</v>
      </c>
      <c r="HV39" s="65">
        <v>1</v>
      </c>
    </row>
    <row r="40" spans="1:230" x14ac:dyDescent="0.25">
      <c r="A40" s="65" t="s">
        <v>214</v>
      </c>
      <c r="B40" s="65">
        <v>20</v>
      </c>
      <c r="C40" s="65">
        <v>17</v>
      </c>
      <c r="D40" s="65">
        <v>14</v>
      </c>
      <c r="E40" s="65"/>
      <c r="F40" s="65">
        <v>1</v>
      </c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  <c r="BQ40" s="65"/>
      <c r="BR40" s="65"/>
      <c r="BS40" s="65"/>
      <c r="BT40" s="65"/>
      <c r="BU40" s="65"/>
      <c r="BV40" s="65"/>
      <c r="BW40" s="65"/>
      <c r="BX40" s="65"/>
      <c r="BY40" s="65"/>
      <c r="BZ40" s="65"/>
      <c r="CA40" s="65"/>
      <c r="CB40" s="65"/>
      <c r="CC40" s="65"/>
      <c r="CD40" s="65"/>
      <c r="CE40" s="65"/>
      <c r="CF40" s="65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R40" s="65"/>
      <c r="CS40" s="65"/>
      <c r="CT40" s="65">
        <v>1</v>
      </c>
      <c r="CU40" s="65"/>
      <c r="CV40" s="65"/>
      <c r="CW40" s="65"/>
      <c r="CX40" s="65"/>
      <c r="CY40" s="65"/>
      <c r="CZ40" s="65"/>
      <c r="DA40" s="65"/>
      <c r="DB40" s="65"/>
      <c r="DC40" s="65"/>
      <c r="DD40" s="65"/>
      <c r="DE40" s="65"/>
      <c r="DF40" s="65"/>
      <c r="DG40" s="65"/>
      <c r="DH40" s="65"/>
      <c r="DI40" s="65"/>
      <c r="DJ40" s="65"/>
      <c r="DK40" s="65"/>
      <c r="DL40" s="65"/>
      <c r="DM40" s="65"/>
      <c r="DN40" s="65"/>
      <c r="DO40" s="65"/>
      <c r="DP40" s="65"/>
      <c r="DQ40" s="65"/>
      <c r="DR40" s="65"/>
      <c r="DS40" s="65"/>
      <c r="DT40" s="65"/>
      <c r="DU40" s="65"/>
      <c r="DV40" s="65"/>
      <c r="DW40" s="65"/>
      <c r="DX40" s="65"/>
      <c r="DY40" s="65"/>
      <c r="DZ40" s="65"/>
      <c r="EA40" s="65"/>
      <c r="EB40" s="65"/>
      <c r="EC40" s="65"/>
      <c r="ED40" s="65"/>
      <c r="EE40" s="65"/>
      <c r="EF40" s="65"/>
      <c r="EG40" s="65"/>
      <c r="EH40" s="65"/>
      <c r="EI40" s="65"/>
      <c r="EJ40" s="65"/>
      <c r="EK40" s="65"/>
      <c r="EL40" s="65"/>
      <c r="EM40" s="65"/>
      <c r="EN40" s="65"/>
      <c r="EO40" s="65"/>
      <c r="EP40" s="65"/>
      <c r="EQ40" s="65"/>
      <c r="ER40" s="65"/>
      <c r="ES40" s="65"/>
      <c r="ET40" s="65"/>
      <c r="EU40" s="65"/>
      <c r="EV40" s="65"/>
      <c r="EW40" s="65"/>
      <c r="EX40" s="65"/>
      <c r="EY40" s="65"/>
      <c r="EZ40" s="65"/>
      <c r="FA40" s="65"/>
      <c r="FB40" s="65"/>
      <c r="FC40" s="65"/>
      <c r="FD40" s="65"/>
      <c r="FE40" s="65"/>
      <c r="FF40" s="65"/>
      <c r="FG40" s="65"/>
      <c r="FH40" s="65"/>
      <c r="FI40" s="65"/>
      <c r="FJ40" s="65"/>
      <c r="FK40" s="65"/>
      <c r="FL40" s="65"/>
      <c r="FM40" s="65"/>
      <c r="FN40" s="65"/>
      <c r="FO40" s="65"/>
      <c r="FP40" s="65"/>
      <c r="FQ40" s="65"/>
      <c r="FR40" s="65"/>
      <c r="FS40" s="65"/>
      <c r="FT40" s="65"/>
      <c r="FU40" s="65"/>
      <c r="FV40" s="65"/>
      <c r="FW40" s="65"/>
      <c r="FX40" s="65"/>
      <c r="FY40" s="65"/>
      <c r="FZ40" s="65"/>
      <c r="GA40" s="65"/>
      <c r="GB40" s="65"/>
      <c r="GC40" s="65">
        <v>1</v>
      </c>
      <c r="GD40" s="65"/>
      <c r="GE40" s="65"/>
      <c r="GF40" s="65"/>
      <c r="GG40" s="65"/>
      <c r="GH40" s="65"/>
      <c r="GI40" s="65"/>
      <c r="GJ40" s="65"/>
      <c r="GK40" s="65"/>
      <c r="GL40" s="65"/>
      <c r="GM40" s="65"/>
      <c r="GN40" s="65"/>
      <c r="GO40" s="65"/>
      <c r="GP40" s="65"/>
      <c r="GQ40" s="65"/>
      <c r="GR40" s="65"/>
      <c r="GS40" s="65"/>
      <c r="GT40" s="65"/>
      <c r="GU40" s="65"/>
      <c r="GV40" s="65"/>
      <c r="GW40" s="65"/>
      <c r="GX40" s="65"/>
      <c r="GY40" s="65"/>
      <c r="GZ40" s="65"/>
      <c r="HA40" s="65"/>
      <c r="HB40" s="65"/>
      <c r="HC40" s="65"/>
      <c r="HD40" s="65"/>
      <c r="HE40" s="65"/>
      <c r="HF40" s="65"/>
      <c r="HG40" s="65"/>
      <c r="HH40" s="65"/>
      <c r="HI40" s="65"/>
      <c r="HJ40" s="65"/>
      <c r="HK40" s="65"/>
      <c r="HL40" s="65"/>
      <c r="HM40" s="65"/>
      <c r="HN40" s="65"/>
      <c r="HO40" s="65"/>
      <c r="HP40" s="65"/>
      <c r="HQ40" s="65"/>
      <c r="HR40" s="65"/>
      <c r="HS40" s="65"/>
      <c r="HT40" s="65"/>
      <c r="HU40" s="65"/>
      <c r="HV40" s="6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DM20"/>
  <sheetViews>
    <sheetView workbookViewId="0">
      <selection activeCell="D29" sqref="D29"/>
    </sheetView>
  </sheetViews>
  <sheetFormatPr defaultRowHeight="15" x14ac:dyDescent="0.25"/>
  <cols>
    <col min="1" max="1" width="74" bestFit="1" customWidth="1"/>
    <col min="4" max="4" width="16.7109375" customWidth="1"/>
    <col min="9" max="102" width="9.140625" customWidth="1"/>
  </cols>
  <sheetData>
    <row r="1" spans="1:117" x14ac:dyDescent="0.25">
      <c r="A1" t="e">
        <v>#NAME?</v>
      </c>
    </row>
    <row r="3" spans="1:117" x14ac:dyDescent="0.25">
      <c r="A3" t="s">
        <v>94</v>
      </c>
      <c r="B3" s="27">
        <v>45019.484722222223</v>
      </c>
      <c r="C3" t="s">
        <v>95</v>
      </c>
      <c r="D3" s="71">
        <v>45017</v>
      </c>
    </row>
    <row r="5" spans="1:117" x14ac:dyDescent="0.25">
      <c r="A5" t="s">
        <v>116</v>
      </c>
      <c r="B5" t="s">
        <v>96</v>
      </c>
      <c r="C5" t="s">
        <v>97</v>
      </c>
    </row>
    <row r="6" spans="1:117" x14ac:dyDescent="0.25">
      <c r="A6">
        <v>840376</v>
      </c>
      <c r="B6">
        <v>422109</v>
      </c>
      <c r="C6">
        <v>418267</v>
      </c>
    </row>
    <row r="8" spans="1:117" x14ac:dyDescent="0.25">
      <c r="B8" t="s">
        <v>98</v>
      </c>
      <c r="C8" t="s">
        <v>124</v>
      </c>
      <c r="D8" t="s">
        <v>178</v>
      </c>
      <c r="E8" t="s">
        <v>182</v>
      </c>
      <c r="F8" t="s">
        <v>125</v>
      </c>
      <c r="G8" t="s">
        <v>99</v>
      </c>
      <c r="H8" t="s">
        <v>144</v>
      </c>
      <c r="I8" t="s">
        <v>100</v>
      </c>
      <c r="J8" t="s">
        <v>101</v>
      </c>
      <c r="K8" t="s">
        <v>195</v>
      </c>
      <c r="L8" t="s">
        <v>102</v>
      </c>
      <c r="M8" t="s">
        <v>126</v>
      </c>
      <c r="N8" t="s">
        <v>179</v>
      </c>
      <c r="O8" t="s">
        <v>145</v>
      </c>
      <c r="P8" t="s">
        <v>200</v>
      </c>
      <c r="Q8" t="s">
        <v>146</v>
      </c>
      <c r="R8" t="s">
        <v>196</v>
      </c>
      <c r="S8" t="s">
        <v>183</v>
      </c>
      <c r="T8" t="s">
        <v>103</v>
      </c>
      <c r="U8" t="s">
        <v>104</v>
      </c>
      <c r="V8" t="s">
        <v>105</v>
      </c>
      <c r="W8" t="s">
        <v>180</v>
      </c>
      <c r="X8" t="s">
        <v>184</v>
      </c>
      <c r="Y8" t="s">
        <v>201</v>
      </c>
      <c r="Z8" t="s">
        <v>117</v>
      </c>
      <c r="AA8" t="s">
        <v>106</v>
      </c>
      <c r="AB8" t="s">
        <v>202</v>
      </c>
      <c r="AC8" t="s">
        <v>240</v>
      </c>
      <c r="AD8" t="s">
        <v>127</v>
      </c>
      <c r="AE8" t="s">
        <v>203</v>
      </c>
      <c r="AF8" t="s">
        <v>147</v>
      </c>
      <c r="AG8" t="s">
        <v>128</v>
      </c>
      <c r="AH8" t="s">
        <v>129</v>
      </c>
      <c r="AI8" t="s">
        <v>107</v>
      </c>
      <c r="AJ8" t="s">
        <v>130</v>
      </c>
      <c r="AK8" t="s">
        <v>108</v>
      </c>
      <c r="AL8" t="s">
        <v>115</v>
      </c>
      <c r="AM8" t="s">
        <v>185</v>
      </c>
      <c r="AN8" t="s">
        <v>148</v>
      </c>
      <c r="AO8" t="s">
        <v>118</v>
      </c>
      <c r="AP8" t="s">
        <v>186</v>
      </c>
      <c r="AQ8" t="s">
        <v>149</v>
      </c>
      <c r="AR8" t="s">
        <v>113</v>
      </c>
      <c r="AS8" t="s">
        <v>187</v>
      </c>
      <c r="AT8" t="s">
        <v>109</v>
      </c>
      <c r="AU8" t="s">
        <v>150</v>
      </c>
      <c r="AV8" t="s">
        <v>131</v>
      </c>
      <c r="AW8" t="s">
        <v>110</v>
      </c>
      <c r="AX8" t="s">
        <v>132</v>
      </c>
      <c r="AY8" t="s">
        <v>151</v>
      </c>
      <c r="AZ8" t="s">
        <v>133</v>
      </c>
      <c r="BA8" t="s">
        <v>134</v>
      </c>
      <c r="BB8" t="s">
        <v>120</v>
      </c>
      <c r="BC8" t="s">
        <v>181</v>
      </c>
      <c r="BD8" t="s">
        <v>135</v>
      </c>
      <c r="BE8" t="s">
        <v>136</v>
      </c>
      <c r="BF8" t="s">
        <v>197</v>
      </c>
      <c r="BG8" t="s">
        <v>211</v>
      </c>
      <c r="BH8" t="s">
        <v>114</v>
      </c>
      <c r="BI8" t="s">
        <v>111</v>
      </c>
      <c r="BJ8" t="s">
        <v>121</v>
      </c>
      <c r="BK8" t="s">
        <v>137</v>
      </c>
      <c r="BL8" t="s">
        <v>188</v>
      </c>
      <c r="BM8" t="s">
        <v>138</v>
      </c>
      <c r="BN8" t="s">
        <v>198</v>
      </c>
      <c r="BO8" t="s">
        <v>139</v>
      </c>
      <c r="BP8" t="s">
        <v>189</v>
      </c>
      <c r="BQ8" t="s">
        <v>16</v>
      </c>
      <c r="BR8" t="s">
        <v>4</v>
      </c>
      <c r="BS8" t="s">
        <v>25</v>
      </c>
      <c r="BT8" t="s">
        <v>17</v>
      </c>
      <c r="BU8" t="s">
        <v>34</v>
      </c>
      <c r="BV8" t="s">
        <v>36</v>
      </c>
      <c r="BW8" t="s">
        <v>5</v>
      </c>
      <c r="BX8" t="s">
        <v>37</v>
      </c>
      <c r="BY8" t="s">
        <v>26</v>
      </c>
      <c r="BZ8" t="s">
        <v>38</v>
      </c>
      <c r="CA8" t="s">
        <v>27</v>
      </c>
      <c r="CB8" t="s">
        <v>140</v>
      </c>
      <c r="CC8" t="s">
        <v>7</v>
      </c>
      <c r="CD8" t="s">
        <v>18</v>
      </c>
      <c r="CE8" t="s">
        <v>28</v>
      </c>
      <c r="CF8" t="s">
        <v>39</v>
      </c>
      <c r="CG8" t="s">
        <v>41</v>
      </c>
      <c r="CH8" t="s">
        <v>19</v>
      </c>
      <c r="CI8" t="s">
        <v>20</v>
      </c>
      <c r="CJ8" t="s">
        <v>21</v>
      </c>
      <c r="CK8" t="s">
        <v>29</v>
      </c>
      <c r="CL8" t="s">
        <v>22</v>
      </c>
      <c r="CM8" t="s">
        <v>23</v>
      </c>
      <c r="CN8" t="s">
        <v>30</v>
      </c>
      <c r="CO8" t="s">
        <v>42</v>
      </c>
      <c r="CP8" t="s">
        <v>31</v>
      </c>
      <c r="CQ8" t="s">
        <v>9</v>
      </c>
      <c r="CR8" t="s">
        <v>40</v>
      </c>
      <c r="CS8" t="s">
        <v>43</v>
      </c>
      <c r="CT8" t="s">
        <v>11</v>
      </c>
      <c r="CU8" t="s">
        <v>12</v>
      </c>
      <c r="CV8" t="s">
        <v>13</v>
      </c>
      <c r="CW8" t="s">
        <v>14</v>
      </c>
      <c r="CX8" t="s">
        <v>24</v>
      </c>
      <c r="CY8" t="s">
        <v>44</v>
      </c>
      <c r="CZ8" t="s">
        <v>32</v>
      </c>
      <c r="DA8" t="s">
        <v>119</v>
      </c>
      <c r="DB8" t="s">
        <v>15</v>
      </c>
      <c r="DC8" t="s">
        <v>199</v>
      </c>
      <c r="DD8" t="s">
        <v>141</v>
      </c>
      <c r="DE8" t="s">
        <v>190</v>
      </c>
      <c r="DF8" t="s">
        <v>142</v>
      </c>
      <c r="DG8" t="s">
        <v>143</v>
      </c>
      <c r="DH8" t="s">
        <v>88</v>
      </c>
      <c r="DI8" t="s">
        <v>8</v>
      </c>
      <c r="DJ8" t="s">
        <v>33</v>
      </c>
      <c r="DK8" t="s">
        <v>10</v>
      </c>
      <c r="DL8" t="s">
        <v>35</v>
      </c>
      <c r="DM8" t="s">
        <v>6</v>
      </c>
    </row>
    <row r="9" spans="1:117" x14ac:dyDescent="0.25">
      <c r="A9" t="s">
        <v>112</v>
      </c>
    </row>
    <row r="10" spans="1:117" x14ac:dyDescent="0.25">
      <c r="A10" t="s">
        <v>164</v>
      </c>
      <c r="C10">
        <v>5959</v>
      </c>
      <c r="D10">
        <v>6646</v>
      </c>
      <c r="E10">
        <v>5922</v>
      </c>
      <c r="F10">
        <v>6608</v>
      </c>
      <c r="G10">
        <v>12540</v>
      </c>
      <c r="H10">
        <v>10998</v>
      </c>
      <c r="I10">
        <v>13582</v>
      </c>
      <c r="J10">
        <v>20589</v>
      </c>
      <c r="K10">
        <v>8246</v>
      </c>
      <c r="L10">
        <v>9964</v>
      </c>
      <c r="M10">
        <v>3957</v>
      </c>
      <c r="N10">
        <v>17478</v>
      </c>
      <c r="O10">
        <v>7381</v>
      </c>
      <c r="P10">
        <v>5089</v>
      </c>
      <c r="Q10">
        <v>6810</v>
      </c>
      <c r="R10">
        <v>8722</v>
      </c>
      <c r="S10">
        <v>11397</v>
      </c>
      <c r="T10">
        <v>6613</v>
      </c>
      <c r="U10">
        <v>9984</v>
      </c>
      <c r="V10">
        <v>12431</v>
      </c>
      <c r="W10">
        <v>3306</v>
      </c>
      <c r="X10">
        <v>5750</v>
      </c>
      <c r="Y10">
        <v>2103</v>
      </c>
      <c r="Z10">
        <v>9651</v>
      </c>
      <c r="AA10">
        <v>14308</v>
      </c>
      <c r="AB10">
        <v>4314</v>
      </c>
      <c r="AC10">
        <v>3488</v>
      </c>
      <c r="AD10">
        <v>5613</v>
      </c>
      <c r="AE10">
        <v>5295</v>
      </c>
      <c r="AF10">
        <v>4106</v>
      </c>
      <c r="AG10">
        <v>3312</v>
      </c>
      <c r="AH10">
        <v>19647</v>
      </c>
      <c r="AI10">
        <v>3503</v>
      </c>
      <c r="AJ10">
        <v>9671</v>
      </c>
      <c r="AK10">
        <v>3245</v>
      </c>
      <c r="AL10">
        <v>9981</v>
      </c>
      <c r="AM10">
        <v>5544</v>
      </c>
      <c r="AN10">
        <v>5300</v>
      </c>
      <c r="AO10">
        <v>4562</v>
      </c>
      <c r="AP10">
        <v>2899</v>
      </c>
      <c r="AQ10">
        <v>6172</v>
      </c>
      <c r="AR10">
        <v>3858</v>
      </c>
      <c r="AS10">
        <v>4500</v>
      </c>
      <c r="AT10">
        <v>3972</v>
      </c>
      <c r="AU10">
        <v>7360</v>
      </c>
      <c r="AV10">
        <v>5800</v>
      </c>
      <c r="AW10">
        <v>7215</v>
      </c>
      <c r="AX10">
        <v>5995</v>
      </c>
      <c r="AY10">
        <v>7051</v>
      </c>
      <c r="AZ10">
        <v>7144</v>
      </c>
      <c r="BA10">
        <v>4986</v>
      </c>
      <c r="BB10">
        <v>3612</v>
      </c>
      <c r="BC10">
        <v>4477</v>
      </c>
      <c r="BD10">
        <v>9512</v>
      </c>
      <c r="BE10">
        <v>20552</v>
      </c>
      <c r="BF10">
        <v>4075</v>
      </c>
      <c r="BG10">
        <v>4031</v>
      </c>
      <c r="BH10">
        <v>5157</v>
      </c>
      <c r="BI10">
        <v>3766</v>
      </c>
      <c r="BJ10">
        <v>3293</v>
      </c>
      <c r="BK10">
        <v>5397</v>
      </c>
      <c r="BL10">
        <v>3531</v>
      </c>
      <c r="BM10">
        <v>7317</v>
      </c>
      <c r="BN10">
        <v>4906</v>
      </c>
      <c r="BO10">
        <v>5549</v>
      </c>
      <c r="BP10">
        <v>4021</v>
      </c>
      <c r="BQ10">
        <v>13645</v>
      </c>
      <c r="BR10">
        <v>11595</v>
      </c>
      <c r="BS10">
        <v>7579</v>
      </c>
      <c r="BT10">
        <v>15648</v>
      </c>
      <c r="BU10">
        <v>9531</v>
      </c>
      <c r="BV10">
        <v>5830</v>
      </c>
      <c r="BW10">
        <v>14570</v>
      </c>
      <c r="BX10">
        <v>9914</v>
      </c>
      <c r="BY10">
        <v>10693</v>
      </c>
      <c r="BZ10">
        <v>9341</v>
      </c>
      <c r="CA10">
        <v>6160</v>
      </c>
      <c r="CB10">
        <v>5659</v>
      </c>
      <c r="CC10">
        <v>6272</v>
      </c>
      <c r="CD10">
        <v>6539</v>
      </c>
      <c r="CE10">
        <v>15728</v>
      </c>
      <c r="CF10">
        <v>4777</v>
      </c>
      <c r="CG10">
        <v>7923</v>
      </c>
      <c r="CH10">
        <v>6456</v>
      </c>
      <c r="CI10">
        <v>6785</v>
      </c>
      <c r="CJ10">
        <v>3501</v>
      </c>
      <c r="CK10">
        <v>7655</v>
      </c>
      <c r="CL10">
        <v>3321</v>
      </c>
      <c r="CM10">
        <v>3123</v>
      </c>
      <c r="CN10">
        <v>4920</v>
      </c>
      <c r="CO10">
        <v>7939</v>
      </c>
      <c r="CP10">
        <v>5102</v>
      </c>
      <c r="CQ10">
        <v>7307</v>
      </c>
      <c r="CR10">
        <v>5508</v>
      </c>
      <c r="CS10">
        <v>10968</v>
      </c>
      <c r="CT10">
        <v>10879</v>
      </c>
      <c r="CU10">
        <v>5433</v>
      </c>
      <c r="CV10">
        <v>5187</v>
      </c>
      <c r="CW10">
        <v>3846</v>
      </c>
      <c r="CX10">
        <v>6752</v>
      </c>
      <c r="CY10">
        <v>4630</v>
      </c>
      <c r="CZ10">
        <v>8284</v>
      </c>
      <c r="DA10">
        <v>4845</v>
      </c>
      <c r="DB10">
        <v>6594</v>
      </c>
      <c r="DC10">
        <v>2385</v>
      </c>
      <c r="DD10">
        <v>7597</v>
      </c>
      <c r="DE10">
        <v>4647</v>
      </c>
      <c r="DF10">
        <v>21162</v>
      </c>
      <c r="DG10">
        <v>8670</v>
      </c>
      <c r="DH10">
        <v>29566</v>
      </c>
      <c r="DI10">
        <f>IFERROR(HLOOKUP(DI$8,Data!$A$30:$F$39,MATCH('EMIS Data'!$A10,Data!$A$30:$A$39,0),FALSE), "0")</f>
        <v>6033</v>
      </c>
      <c r="DJ10">
        <f>IFERROR(HLOOKUP(DJ$8,Data!$A$30:$F$39,MATCH('EMIS Data'!$A10,Data!$A$30:$A$39,0),FALSE), "0")</f>
        <v>9953</v>
      </c>
      <c r="DK10">
        <f>IFERROR(HLOOKUP(DK$8,Data!$A$30:$F$39,MATCH('EMIS Data'!$A10,Data!$A$30:$A$39,0),FALSE), "0")</f>
        <v>8354</v>
      </c>
      <c r="DL10">
        <f>IFERROR(HLOOKUP(DL$8,Data!$A$30:$Z$39,MATCH('EMIS Data'!$A10,Data!$A$30:$A$39,0),FALSE), "0")</f>
        <v>7156</v>
      </c>
      <c r="DM10">
        <f>IFERROR(HLOOKUP(DM$8,Data!$A$30:$Z$39,MATCH('EMIS Data'!$A10,Data!$A$30:$A$39,0),FALSE), "0")</f>
        <v>17458</v>
      </c>
    </row>
    <row r="11" spans="1:117" x14ac:dyDescent="0.25">
      <c r="A11" t="s">
        <v>213</v>
      </c>
      <c r="C11">
        <v>0</v>
      </c>
      <c r="D11">
        <v>2</v>
      </c>
      <c r="E11">
        <v>0</v>
      </c>
      <c r="F11">
        <v>19</v>
      </c>
      <c r="G11">
        <v>44</v>
      </c>
      <c r="H11">
        <v>5</v>
      </c>
      <c r="I11">
        <v>6</v>
      </c>
      <c r="J11">
        <v>6</v>
      </c>
      <c r="K11">
        <v>0</v>
      </c>
      <c r="L11">
        <v>0</v>
      </c>
      <c r="M11">
        <v>1</v>
      </c>
      <c r="N11">
        <v>26</v>
      </c>
      <c r="O11">
        <v>4</v>
      </c>
      <c r="P11">
        <v>1</v>
      </c>
      <c r="Q11">
        <v>0</v>
      </c>
      <c r="R11">
        <v>2</v>
      </c>
      <c r="S11">
        <v>2</v>
      </c>
      <c r="T11">
        <v>0</v>
      </c>
      <c r="U11">
        <v>2</v>
      </c>
      <c r="V11">
        <v>0</v>
      </c>
      <c r="W11">
        <v>1</v>
      </c>
      <c r="X11">
        <v>1</v>
      </c>
      <c r="Y11">
        <v>0</v>
      </c>
      <c r="Z11">
        <v>1</v>
      </c>
      <c r="AA11">
        <v>24</v>
      </c>
      <c r="AB11">
        <v>7</v>
      </c>
      <c r="AC11">
        <v>1</v>
      </c>
      <c r="AD11">
        <v>0</v>
      </c>
      <c r="AE11">
        <v>0</v>
      </c>
      <c r="AF11">
        <v>1</v>
      </c>
      <c r="AG11">
        <v>0</v>
      </c>
      <c r="AH11">
        <v>1</v>
      </c>
      <c r="AI11">
        <v>2</v>
      </c>
      <c r="AJ11">
        <v>0</v>
      </c>
      <c r="AK11">
        <v>0</v>
      </c>
      <c r="AL11">
        <v>22</v>
      </c>
      <c r="AM11">
        <v>0</v>
      </c>
      <c r="AN11">
        <v>1</v>
      </c>
      <c r="AO11">
        <v>0</v>
      </c>
      <c r="AP11">
        <v>3</v>
      </c>
      <c r="AQ11">
        <v>0</v>
      </c>
      <c r="AR11">
        <v>6</v>
      </c>
      <c r="AS11">
        <v>0</v>
      </c>
      <c r="AT11">
        <v>0</v>
      </c>
      <c r="AU11">
        <v>0</v>
      </c>
      <c r="AV11">
        <v>1</v>
      </c>
      <c r="AW11">
        <v>0</v>
      </c>
      <c r="AX11">
        <v>0</v>
      </c>
      <c r="AY11">
        <v>9</v>
      </c>
      <c r="AZ11">
        <v>5</v>
      </c>
      <c r="BA11">
        <v>0</v>
      </c>
      <c r="BB11">
        <v>0</v>
      </c>
      <c r="BC11">
        <v>69</v>
      </c>
      <c r="BD11">
        <v>0</v>
      </c>
      <c r="BE11">
        <v>3</v>
      </c>
      <c r="BF11">
        <v>0</v>
      </c>
      <c r="BG11">
        <v>0</v>
      </c>
      <c r="BH11">
        <v>0</v>
      </c>
      <c r="BI11">
        <v>0</v>
      </c>
      <c r="BJ11">
        <v>1</v>
      </c>
      <c r="BK11">
        <v>137</v>
      </c>
      <c r="BL11">
        <v>6</v>
      </c>
      <c r="BM11">
        <v>0</v>
      </c>
      <c r="BN11">
        <v>12</v>
      </c>
      <c r="BO11">
        <v>1</v>
      </c>
      <c r="BP11">
        <v>0</v>
      </c>
      <c r="BQ11">
        <v>8</v>
      </c>
      <c r="BR11">
        <v>29</v>
      </c>
      <c r="BS11">
        <v>0</v>
      </c>
      <c r="BT11">
        <v>13</v>
      </c>
      <c r="BU11">
        <v>42</v>
      </c>
      <c r="BV11">
        <v>12</v>
      </c>
      <c r="BW11">
        <v>24</v>
      </c>
      <c r="BX11">
        <v>13</v>
      </c>
      <c r="BY11">
        <v>14</v>
      </c>
      <c r="BZ11">
        <v>16</v>
      </c>
      <c r="CA11">
        <v>9</v>
      </c>
      <c r="CB11">
        <v>4</v>
      </c>
      <c r="CC11">
        <v>0</v>
      </c>
      <c r="CD11">
        <v>3</v>
      </c>
      <c r="CE11">
        <v>9</v>
      </c>
      <c r="CF11">
        <v>12</v>
      </c>
      <c r="CG11">
        <v>14</v>
      </c>
      <c r="CH11">
        <v>4</v>
      </c>
      <c r="CI11">
        <v>1</v>
      </c>
      <c r="CJ11">
        <v>0</v>
      </c>
      <c r="CK11">
        <v>10</v>
      </c>
      <c r="CL11">
        <v>1</v>
      </c>
      <c r="CM11">
        <v>6</v>
      </c>
      <c r="CN11">
        <v>1</v>
      </c>
      <c r="CO11">
        <v>15</v>
      </c>
      <c r="CP11">
        <v>1</v>
      </c>
      <c r="CQ11">
        <v>22</v>
      </c>
      <c r="CR11">
        <v>3</v>
      </c>
      <c r="CS11">
        <v>19</v>
      </c>
      <c r="CT11">
        <v>2</v>
      </c>
      <c r="CU11">
        <v>2</v>
      </c>
      <c r="CV11">
        <v>13</v>
      </c>
      <c r="CW11">
        <v>0</v>
      </c>
      <c r="CX11">
        <v>17</v>
      </c>
      <c r="CY11">
        <v>2</v>
      </c>
      <c r="CZ11">
        <v>0</v>
      </c>
      <c r="DA11">
        <v>0</v>
      </c>
      <c r="DB11">
        <v>2</v>
      </c>
      <c r="DC11">
        <v>0</v>
      </c>
      <c r="DD11">
        <v>4</v>
      </c>
      <c r="DE11">
        <v>1</v>
      </c>
      <c r="DF11">
        <v>2</v>
      </c>
      <c r="DG11">
        <v>1</v>
      </c>
      <c r="DH11">
        <v>16</v>
      </c>
      <c r="DI11">
        <f>IFERROR(HLOOKUP(DI$8,Data!$A$30:$F$39,MATCH('EMIS Data'!$A11,Data!$A$30:$A$39,0),FALSE), "0")</f>
        <v>17</v>
      </c>
      <c r="DJ11">
        <f>IFERROR(HLOOKUP(DJ$8,Data!$A$30:$F$39,MATCH('EMIS Data'!$A11,Data!$A$30:$A$39,0),FALSE), "0")</f>
        <v>14</v>
      </c>
      <c r="DK11">
        <f>IFERROR(HLOOKUP(DK$8,Data!$A$30:$F$39,MATCH('EMIS Data'!$A11,Data!$A$30:$A$39,0),FALSE), "0")</f>
        <v>0</v>
      </c>
      <c r="DL11">
        <f>IFERROR(HLOOKUP(DL$8,Data!$A$30:$Z$39,MATCH('EMIS Data'!$A11,Data!$A$30:$A$39,0),FALSE), "0")</f>
        <v>1</v>
      </c>
      <c r="DM11">
        <f>IFERROR(HLOOKUP(DM$8,Data!$A$30:$Z$39,MATCH('EMIS Data'!$A11,Data!$A$30:$A$39,0),FALSE), "0")</f>
        <v>20</v>
      </c>
    </row>
    <row r="12" spans="1:117" x14ac:dyDescent="0.25">
      <c r="A12" t="s">
        <v>153</v>
      </c>
      <c r="C12">
        <v>0</v>
      </c>
      <c r="D12">
        <v>2</v>
      </c>
      <c r="E12">
        <v>0</v>
      </c>
      <c r="F12">
        <v>0</v>
      </c>
      <c r="G12">
        <v>3</v>
      </c>
      <c r="H12">
        <v>1</v>
      </c>
      <c r="I12">
        <v>1</v>
      </c>
      <c r="J12">
        <v>4</v>
      </c>
      <c r="K12">
        <v>0</v>
      </c>
      <c r="L12">
        <v>0</v>
      </c>
      <c r="M12">
        <v>0</v>
      </c>
      <c r="N12">
        <v>9</v>
      </c>
      <c r="O12">
        <v>3</v>
      </c>
      <c r="P12">
        <v>0</v>
      </c>
      <c r="Q12">
        <v>0</v>
      </c>
      <c r="R12">
        <v>2</v>
      </c>
      <c r="S12">
        <v>0</v>
      </c>
      <c r="T12">
        <v>0</v>
      </c>
      <c r="U12">
        <v>1</v>
      </c>
      <c r="V12">
        <v>0</v>
      </c>
      <c r="W12">
        <v>0</v>
      </c>
      <c r="X12">
        <v>0</v>
      </c>
      <c r="Y12">
        <v>0</v>
      </c>
      <c r="Z12">
        <v>0</v>
      </c>
      <c r="AA12">
        <v>6</v>
      </c>
      <c r="AB12">
        <v>0</v>
      </c>
      <c r="AC12">
        <v>1</v>
      </c>
      <c r="AD12">
        <v>0</v>
      </c>
      <c r="AE12">
        <v>0</v>
      </c>
      <c r="AF12">
        <v>0</v>
      </c>
      <c r="AG12">
        <v>0</v>
      </c>
      <c r="AH12">
        <v>1</v>
      </c>
      <c r="AI12">
        <v>0</v>
      </c>
      <c r="AJ12">
        <v>0</v>
      </c>
      <c r="AK12">
        <v>0</v>
      </c>
      <c r="AL12">
        <v>5</v>
      </c>
      <c r="AM12">
        <v>0</v>
      </c>
      <c r="AN12">
        <v>0</v>
      </c>
      <c r="AO12">
        <v>0</v>
      </c>
      <c r="AP12">
        <v>1</v>
      </c>
      <c r="AQ12">
        <v>0</v>
      </c>
      <c r="AR12">
        <v>4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3</v>
      </c>
      <c r="AZ12">
        <v>1</v>
      </c>
      <c r="BA12">
        <v>0</v>
      </c>
      <c r="BB12">
        <v>0</v>
      </c>
      <c r="BC12">
        <v>3</v>
      </c>
      <c r="BD12">
        <v>0</v>
      </c>
      <c r="BE12">
        <v>1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134</v>
      </c>
      <c r="BL12">
        <v>4</v>
      </c>
      <c r="BM12">
        <v>0</v>
      </c>
      <c r="BN12">
        <v>3</v>
      </c>
      <c r="BO12">
        <v>0</v>
      </c>
      <c r="BP12">
        <v>0</v>
      </c>
      <c r="BQ12">
        <v>0</v>
      </c>
      <c r="BR12">
        <v>19</v>
      </c>
      <c r="BS12">
        <v>0</v>
      </c>
      <c r="BT12">
        <v>0</v>
      </c>
      <c r="BU12">
        <v>4</v>
      </c>
      <c r="BV12">
        <v>11</v>
      </c>
      <c r="BW12">
        <v>20</v>
      </c>
      <c r="BX12">
        <v>4</v>
      </c>
      <c r="BY12">
        <v>9</v>
      </c>
      <c r="BZ12">
        <v>14</v>
      </c>
      <c r="CA12">
        <v>0</v>
      </c>
      <c r="CB12">
        <v>0</v>
      </c>
      <c r="CC12">
        <v>0</v>
      </c>
      <c r="CD12">
        <v>1</v>
      </c>
      <c r="CE12">
        <v>3</v>
      </c>
      <c r="CF12">
        <v>0</v>
      </c>
      <c r="CG12">
        <v>7</v>
      </c>
      <c r="CH12">
        <v>2</v>
      </c>
      <c r="CI12">
        <v>1</v>
      </c>
      <c r="CJ12">
        <v>0</v>
      </c>
      <c r="CK12">
        <v>6</v>
      </c>
      <c r="CL12">
        <v>1</v>
      </c>
      <c r="CM12">
        <v>0</v>
      </c>
      <c r="CN12">
        <v>0</v>
      </c>
      <c r="CO12">
        <v>4</v>
      </c>
      <c r="CP12">
        <v>1</v>
      </c>
      <c r="CQ12">
        <v>19</v>
      </c>
      <c r="CR12">
        <v>0</v>
      </c>
      <c r="CS12">
        <v>1</v>
      </c>
      <c r="CT12">
        <v>1</v>
      </c>
      <c r="CU12">
        <v>0</v>
      </c>
      <c r="CV12">
        <v>3</v>
      </c>
      <c r="CW12">
        <v>0</v>
      </c>
      <c r="CX12">
        <v>5</v>
      </c>
      <c r="CY12">
        <v>2</v>
      </c>
      <c r="CZ12">
        <v>0</v>
      </c>
      <c r="DA12">
        <v>0</v>
      </c>
      <c r="DB12">
        <v>2</v>
      </c>
      <c r="DC12">
        <v>0</v>
      </c>
      <c r="DD12">
        <v>0</v>
      </c>
      <c r="DE12">
        <v>0</v>
      </c>
      <c r="DF12">
        <v>0</v>
      </c>
      <c r="DG12">
        <v>0</v>
      </c>
      <c r="DH12">
        <v>6</v>
      </c>
      <c r="DI12">
        <f>IFERROR(HLOOKUP(DI$8,Data!$A$30:$F$39,MATCH('EMIS Data'!$A12,Data!$A$30:$A$39,0),FALSE), "0")</f>
        <v>1</v>
      </c>
      <c r="DJ12">
        <f>IFERROR(HLOOKUP(DJ$8,Data!$A$30:$F$39,MATCH('EMIS Data'!$A12,Data!$A$30:$A$39,0),FALSE), "0")</f>
        <v>0</v>
      </c>
      <c r="DK12">
        <f>IFERROR(HLOOKUP(DK$8,Data!$A$30:$F$39,MATCH('EMIS Data'!$A12,Data!$A$30:$A$39,0),FALSE), "0")</f>
        <v>0</v>
      </c>
      <c r="DL12">
        <f>IFERROR(HLOOKUP(DL$8,Data!$A$30:$Z$39,MATCH('EMIS Data'!$A12,Data!$A$30:$A$39,0),FALSE), "0")</f>
        <v>0</v>
      </c>
      <c r="DM12">
        <f>IFERROR(HLOOKUP(DM$8,Data!$A$30:$Z$39,MATCH('EMIS Data'!$A12,Data!$A$30:$A$39,0),FALSE), "0")</f>
        <v>0</v>
      </c>
    </row>
    <row r="13" spans="1:117" x14ac:dyDescent="0.25">
      <c r="A13" t="s">
        <v>154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1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2</v>
      </c>
      <c r="CH13">
        <v>0</v>
      </c>
      <c r="CI13">
        <v>0</v>
      </c>
      <c r="CJ13">
        <v>0</v>
      </c>
      <c r="CK13">
        <v>1</v>
      </c>
      <c r="CL13">
        <v>0</v>
      </c>
      <c r="CM13">
        <v>0</v>
      </c>
      <c r="CN13">
        <v>1</v>
      </c>
      <c r="CO13">
        <v>4</v>
      </c>
      <c r="CP13">
        <v>0</v>
      </c>
      <c r="CQ13">
        <v>0</v>
      </c>
      <c r="CR13">
        <v>0</v>
      </c>
      <c r="CS13">
        <v>2</v>
      </c>
      <c r="CT13">
        <v>0</v>
      </c>
      <c r="CU13">
        <v>0</v>
      </c>
      <c r="CV13">
        <v>1</v>
      </c>
      <c r="CW13">
        <v>0</v>
      </c>
      <c r="CX13">
        <v>4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  <c r="DH13">
        <v>0</v>
      </c>
      <c r="DI13">
        <f>IFERROR(HLOOKUP(DI$8,Data!$A$30:$F$39,MATCH('EMIS Data'!$A13,Data!$A$30:$A$39,0),FALSE), "0")</f>
        <v>0</v>
      </c>
      <c r="DJ13">
        <f>IFERROR(HLOOKUP(DJ$8,Data!$A$30:$F$39,MATCH('EMIS Data'!$A13,Data!$A$30:$A$39,0),FALSE), "0")</f>
        <v>0</v>
      </c>
      <c r="DK13">
        <f>IFERROR(HLOOKUP(DK$8,Data!$A$30:$F$39,MATCH('EMIS Data'!$A13,Data!$A$30:$A$39,0),FALSE), "0")</f>
        <v>0</v>
      </c>
      <c r="DL13">
        <f>IFERROR(HLOOKUP(DL$8,Data!$A$30:$Z$39,MATCH('EMIS Data'!$A13,Data!$A$30:$A$39,0),FALSE), "0")</f>
        <v>0</v>
      </c>
      <c r="DM13">
        <f>IFERROR(HLOOKUP(DM$8,Data!$A$30:$Z$39,MATCH('EMIS Data'!$A13,Data!$A$30:$A$39,0),FALSE), "0")</f>
        <v>4</v>
      </c>
    </row>
    <row r="14" spans="1:117" x14ac:dyDescent="0.25">
      <c r="A14" t="s">
        <v>155</v>
      </c>
      <c r="C14">
        <v>0</v>
      </c>
      <c r="D14">
        <v>2</v>
      </c>
      <c r="E14">
        <v>0</v>
      </c>
      <c r="F14">
        <v>2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0</v>
      </c>
      <c r="R14">
        <v>1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1</v>
      </c>
      <c r="AI14">
        <v>0</v>
      </c>
      <c r="AJ14">
        <v>0</v>
      </c>
      <c r="AK14">
        <v>0</v>
      </c>
      <c r="AL14">
        <v>1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1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1</v>
      </c>
      <c r="BL14">
        <v>1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1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2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1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1</v>
      </c>
      <c r="DE14">
        <v>0</v>
      </c>
      <c r="DF14">
        <v>0</v>
      </c>
      <c r="DG14">
        <v>0</v>
      </c>
      <c r="DH14">
        <v>2</v>
      </c>
      <c r="DI14">
        <f>IFERROR(HLOOKUP(DI$8,Data!$A$30:$F$39,MATCH('EMIS Data'!$A14,Data!$A$30:$A$39,0),FALSE), "0")</f>
        <v>0</v>
      </c>
      <c r="DJ14">
        <f>IFERROR(HLOOKUP(DJ$8,Data!$A$30:$F$39,MATCH('EMIS Data'!$A14,Data!$A$30:$A$39,0),FALSE), "0")</f>
        <v>0</v>
      </c>
      <c r="DK14">
        <f>IFERROR(HLOOKUP(DK$8,Data!$A$30:$F$39,MATCH('EMIS Data'!$A14,Data!$A$30:$A$39,0),FALSE), "0")</f>
        <v>0</v>
      </c>
      <c r="DL14">
        <f>IFERROR(HLOOKUP(DL$8,Data!$A$30:$Z$39,MATCH('EMIS Data'!$A14,Data!$A$30:$A$39,0),FALSE), "0")</f>
        <v>0</v>
      </c>
      <c r="DM14">
        <f>IFERROR(HLOOKUP(DM$8,Data!$A$30:$Z$39,MATCH('EMIS Data'!$A14,Data!$A$30:$A$39,0),FALSE), "0")</f>
        <v>1</v>
      </c>
    </row>
    <row r="15" spans="1:117" x14ac:dyDescent="0.25">
      <c r="A15" t="s">
        <v>156</v>
      </c>
      <c r="C15">
        <v>0</v>
      </c>
      <c r="D15">
        <v>0</v>
      </c>
      <c r="E15">
        <v>0</v>
      </c>
      <c r="F15">
        <v>0</v>
      </c>
      <c r="G15">
        <v>1</v>
      </c>
      <c r="H15">
        <v>0</v>
      </c>
      <c r="I15">
        <v>0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1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3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1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1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1</v>
      </c>
      <c r="BO15">
        <v>0</v>
      </c>
      <c r="BP15">
        <v>0</v>
      </c>
      <c r="BQ15">
        <v>0</v>
      </c>
      <c r="BR15">
        <v>1</v>
      </c>
      <c r="BS15">
        <v>0</v>
      </c>
      <c r="BT15">
        <v>0</v>
      </c>
      <c r="BU15">
        <v>0</v>
      </c>
      <c r="BV15">
        <v>0</v>
      </c>
      <c r="BW15">
        <v>1</v>
      </c>
      <c r="BX15">
        <v>4</v>
      </c>
      <c r="BY15">
        <v>0</v>
      </c>
      <c r="BZ15">
        <v>0</v>
      </c>
      <c r="CA15">
        <v>2</v>
      </c>
      <c r="CB15">
        <v>1</v>
      </c>
      <c r="CC15">
        <v>0</v>
      </c>
      <c r="CD15">
        <v>1</v>
      </c>
      <c r="CE15">
        <v>1</v>
      </c>
      <c r="CF15">
        <v>0</v>
      </c>
      <c r="CG15">
        <v>2</v>
      </c>
      <c r="CH15">
        <v>0</v>
      </c>
      <c r="CI15">
        <v>1</v>
      </c>
      <c r="CJ15">
        <v>0</v>
      </c>
      <c r="CK15">
        <v>0</v>
      </c>
      <c r="CL15">
        <v>1</v>
      </c>
      <c r="CM15">
        <v>0</v>
      </c>
      <c r="CN15">
        <v>0</v>
      </c>
      <c r="CO15">
        <v>1</v>
      </c>
      <c r="CP15">
        <v>0</v>
      </c>
      <c r="CQ15">
        <v>11</v>
      </c>
      <c r="CR15">
        <v>0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1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3</v>
      </c>
      <c r="DI15">
        <f>IFERROR(HLOOKUP(DI$8,Data!$A$30:$F$39,MATCH('EMIS Data'!$A15,Data!$A$30:$A$39,0),FALSE), "0")</f>
        <v>0</v>
      </c>
      <c r="DJ15">
        <f>IFERROR(HLOOKUP(DJ$8,Data!$A$30:$F$39,MATCH('EMIS Data'!$A15,Data!$A$30:$A$39,0),FALSE), "0")</f>
        <v>5</v>
      </c>
      <c r="DK15">
        <f>IFERROR(HLOOKUP(DK$8,Data!$A$30:$F$39,MATCH('EMIS Data'!$A15,Data!$A$30:$A$39,0),FALSE), "0")</f>
        <v>0</v>
      </c>
      <c r="DL15">
        <f>IFERROR(HLOOKUP(DL$8,Data!$A$30:$Z$39,MATCH('EMIS Data'!$A15,Data!$A$30:$A$39,0),FALSE), "0")</f>
        <v>0</v>
      </c>
      <c r="DM15">
        <f>IFERROR(HLOOKUP(DM$8,Data!$A$30:$Z$39,MATCH('EMIS Data'!$A15,Data!$A$30:$A$39,0),FALSE), "0")</f>
        <v>4</v>
      </c>
    </row>
    <row r="16" spans="1:117" x14ac:dyDescent="0.25">
      <c r="A16" t="s">
        <v>157</v>
      </c>
      <c r="C16">
        <v>0</v>
      </c>
      <c r="D16">
        <v>2</v>
      </c>
      <c r="E16">
        <v>0</v>
      </c>
      <c r="F16">
        <v>19</v>
      </c>
      <c r="G16">
        <v>34</v>
      </c>
      <c r="H16">
        <v>3</v>
      </c>
      <c r="I16">
        <v>3</v>
      </c>
      <c r="J16">
        <v>5</v>
      </c>
      <c r="K16">
        <v>0</v>
      </c>
      <c r="L16">
        <v>0</v>
      </c>
      <c r="M16">
        <v>0</v>
      </c>
      <c r="N16">
        <v>17</v>
      </c>
      <c r="O16">
        <v>2</v>
      </c>
      <c r="P16">
        <v>1</v>
      </c>
      <c r="Q16">
        <v>0</v>
      </c>
      <c r="R16">
        <v>2</v>
      </c>
      <c r="S16">
        <v>0</v>
      </c>
      <c r="T16">
        <v>0</v>
      </c>
      <c r="U16">
        <v>1</v>
      </c>
      <c r="V16">
        <v>0</v>
      </c>
      <c r="W16">
        <v>1</v>
      </c>
      <c r="X16">
        <v>0</v>
      </c>
      <c r="Y16">
        <v>0</v>
      </c>
      <c r="Z16">
        <v>0</v>
      </c>
      <c r="AA16">
        <v>8</v>
      </c>
      <c r="AB16">
        <v>2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18</v>
      </c>
      <c r="AM16">
        <v>0</v>
      </c>
      <c r="AN16">
        <v>0</v>
      </c>
      <c r="AO16">
        <v>0</v>
      </c>
      <c r="AP16">
        <v>2</v>
      </c>
      <c r="AQ16">
        <v>0</v>
      </c>
      <c r="AR16">
        <v>4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7</v>
      </c>
      <c r="AZ16">
        <v>2</v>
      </c>
      <c r="BA16">
        <v>0</v>
      </c>
      <c r="BB16">
        <v>0</v>
      </c>
      <c r="BC16">
        <v>6</v>
      </c>
      <c r="BD16">
        <v>0</v>
      </c>
      <c r="BE16">
        <v>2</v>
      </c>
      <c r="BF16">
        <v>0</v>
      </c>
      <c r="BG16">
        <v>0</v>
      </c>
      <c r="BH16">
        <v>0</v>
      </c>
      <c r="BI16">
        <v>0</v>
      </c>
      <c r="BJ16">
        <v>1</v>
      </c>
      <c r="BK16">
        <v>120</v>
      </c>
      <c r="BL16">
        <v>4</v>
      </c>
      <c r="BM16">
        <v>0</v>
      </c>
      <c r="BN16">
        <v>7</v>
      </c>
      <c r="BO16">
        <v>1</v>
      </c>
      <c r="BP16">
        <v>0</v>
      </c>
      <c r="BQ16">
        <v>1</v>
      </c>
      <c r="BR16">
        <v>27</v>
      </c>
      <c r="BS16">
        <v>0</v>
      </c>
      <c r="BT16">
        <v>6</v>
      </c>
      <c r="BU16">
        <v>15</v>
      </c>
      <c r="BV16">
        <v>6</v>
      </c>
      <c r="BW16">
        <v>10</v>
      </c>
      <c r="BX16">
        <v>11</v>
      </c>
      <c r="BY16">
        <v>5</v>
      </c>
      <c r="BZ16">
        <v>1</v>
      </c>
      <c r="CA16">
        <v>5</v>
      </c>
      <c r="CB16">
        <v>1</v>
      </c>
      <c r="CC16">
        <v>0</v>
      </c>
      <c r="CD16">
        <v>1</v>
      </c>
      <c r="CE16">
        <v>8</v>
      </c>
      <c r="CF16">
        <v>8</v>
      </c>
      <c r="CG16">
        <v>10</v>
      </c>
      <c r="CH16">
        <v>0</v>
      </c>
      <c r="CI16">
        <v>1</v>
      </c>
      <c r="CJ16">
        <v>0</v>
      </c>
      <c r="CK16">
        <v>9</v>
      </c>
      <c r="CL16">
        <v>1</v>
      </c>
      <c r="CM16">
        <v>1</v>
      </c>
      <c r="CN16">
        <v>0</v>
      </c>
      <c r="CO16">
        <v>12</v>
      </c>
      <c r="CP16">
        <v>1</v>
      </c>
      <c r="CQ16">
        <v>21</v>
      </c>
      <c r="CR16">
        <v>2</v>
      </c>
      <c r="CS16">
        <v>1</v>
      </c>
      <c r="CT16">
        <v>0</v>
      </c>
      <c r="CU16">
        <v>0</v>
      </c>
      <c r="CV16">
        <v>5</v>
      </c>
      <c r="CW16">
        <v>0</v>
      </c>
      <c r="CX16">
        <v>9</v>
      </c>
      <c r="CY16">
        <v>2</v>
      </c>
      <c r="CZ16">
        <v>0</v>
      </c>
      <c r="DA16">
        <v>0</v>
      </c>
      <c r="DB16">
        <v>2</v>
      </c>
      <c r="DC16">
        <v>0</v>
      </c>
      <c r="DD16">
        <v>4</v>
      </c>
      <c r="DE16">
        <v>0</v>
      </c>
      <c r="DF16">
        <v>1</v>
      </c>
      <c r="DG16">
        <v>0</v>
      </c>
      <c r="DH16">
        <v>7</v>
      </c>
      <c r="DI16">
        <f>IFERROR(HLOOKUP(DI$8,Data!$A$30:$F$39,MATCH('EMIS Data'!$A16,Data!$A$30:$A$39,0),FALSE), "0")</f>
        <v>6</v>
      </c>
      <c r="DJ16">
        <f>IFERROR(HLOOKUP(DJ$8,Data!$A$30:$F$39,MATCH('EMIS Data'!$A16,Data!$A$30:$A$39,0),FALSE), "0")</f>
        <v>14</v>
      </c>
      <c r="DK16">
        <f>IFERROR(HLOOKUP(DK$8,Data!$A$30:$F$39,MATCH('EMIS Data'!$A16,Data!$A$30:$A$39,0),FALSE), "0")</f>
        <v>0</v>
      </c>
      <c r="DL16">
        <f>IFERROR(HLOOKUP(DL$8,Data!$A$30:$Z$39,MATCH('EMIS Data'!$A16,Data!$A$30:$A$39,0),FALSE), "0")</f>
        <v>0</v>
      </c>
      <c r="DM16">
        <f>IFERROR(HLOOKUP(DM$8,Data!$A$30:$Z$39,MATCH('EMIS Data'!$A16,Data!$A$30:$A$39,0),FALSE), "0")</f>
        <v>15</v>
      </c>
    </row>
    <row r="17" spans="1:117" x14ac:dyDescent="0.25">
      <c r="A17" t="s">
        <v>214</v>
      </c>
      <c r="C17">
        <v>0</v>
      </c>
      <c r="D17">
        <v>33</v>
      </c>
      <c r="E17">
        <v>0</v>
      </c>
      <c r="F17">
        <v>156</v>
      </c>
      <c r="G17">
        <v>86</v>
      </c>
      <c r="H17">
        <v>29</v>
      </c>
      <c r="I17">
        <v>49</v>
      </c>
      <c r="J17">
        <v>29</v>
      </c>
      <c r="K17">
        <v>10</v>
      </c>
      <c r="L17">
        <v>21</v>
      </c>
      <c r="M17">
        <v>16</v>
      </c>
      <c r="N17">
        <v>74</v>
      </c>
      <c r="O17">
        <v>24</v>
      </c>
      <c r="P17">
        <v>9</v>
      </c>
      <c r="Q17">
        <v>8</v>
      </c>
      <c r="R17">
        <v>4</v>
      </c>
      <c r="S17">
        <v>8</v>
      </c>
      <c r="T17">
        <v>0</v>
      </c>
      <c r="U17">
        <v>21</v>
      </c>
      <c r="V17">
        <v>12</v>
      </c>
      <c r="W17">
        <v>6</v>
      </c>
      <c r="X17">
        <v>1</v>
      </c>
      <c r="Y17">
        <v>0</v>
      </c>
      <c r="Z17">
        <v>3</v>
      </c>
      <c r="AA17">
        <v>105</v>
      </c>
      <c r="AB17">
        <v>19</v>
      </c>
      <c r="AC17">
        <v>4</v>
      </c>
      <c r="AD17">
        <v>2</v>
      </c>
      <c r="AE17">
        <v>1</v>
      </c>
      <c r="AF17">
        <v>44</v>
      </c>
      <c r="AG17">
        <v>2</v>
      </c>
      <c r="AH17">
        <v>6</v>
      </c>
      <c r="AI17">
        <v>6</v>
      </c>
      <c r="AJ17">
        <v>6</v>
      </c>
      <c r="AK17">
        <v>4</v>
      </c>
      <c r="AL17">
        <v>62</v>
      </c>
      <c r="AM17">
        <v>4</v>
      </c>
      <c r="AN17">
        <v>4</v>
      </c>
      <c r="AO17">
        <v>9</v>
      </c>
      <c r="AP17">
        <v>4</v>
      </c>
      <c r="AQ17">
        <v>3</v>
      </c>
      <c r="AR17">
        <v>44</v>
      </c>
      <c r="AS17">
        <v>1</v>
      </c>
      <c r="AT17">
        <v>4</v>
      </c>
      <c r="AU17">
        <v>0</v>
      </c>
      <c r="AV17">
        <v>3</v>
      </c>
      <c r="AW17">
        <v>1</v>
      </c>
      <c r="AX17">
        <v>3</v>
      </c>
      <c r="AY17">
        <v>25</v>
      </c>
      <c r="AZ17">
        <v>10</v>
      </c>
      <c r="BA17">
        <v>0</v>
      </c>
      <c r="BB17">
        <v>1</v>
      </c>
      <c r="BC17">
        <v>123</v>
      </c>
      <c r="BD17">
        <v>2</v>
      </c>
      <c r="BE17">
        <v>23</v>
      </c>
      <c r="BF17">
        <v>1</v>
      </c>
      <c r="BG17">
        <v>1</v>
      </c>
      <c r="BH17">
        <v>1</v>
      </c>
      <c r="BI17">
        <v>0</v>
      </c>
      <c r="BJ17">
        <v>11</v>
      </c>
      <c r="BK17">
        <v>414</v>
      </c>
      <c r="BL17">
        <v>30</v>
      </c>
      <c r="BM17">
        <v>0</v>
      </c>
      <c r="BN17">
        <v>55</v>
      </c>
      <c r="BO17">
        <v>1</v>
      </c>
      <c r="BP17">
        <v>12</v>
      </c>
      <c r="BQ17">
        <v>59</v>
      </c>
      <c r="BR17">
        <v>132</v>
      </c>
      <c r="BS17">
        <v>11</v>
      </c>
      <c r="BT17">
        <v>59</v>
      </c>
      <c r="BU17">
        <v>244</v>
      </c>
      <c r="BV17">
        <v>51</v>
      </c>
      <c r="BW17">
        <v>136</v>
      </c>
      <c r="BX17">
        <v>153</v>
      </c>
      <c r="BY17">
        <v>135</v>
      </c>
      <c r="BZ17">
        <v>89</v>
      </c>
      <c r="CA17">
        <v>31</v>
      </c>
      <c r="CB17">
        <v>10</v>
      </c>
      <c r="CC17">
        <v>6</v>
      </c>
      <c r="CD17">
        <v>37</v>
      </c>
      <c r="CE17">
        <v>107</v>
      </c>
      <c r="CF17">
        <v>58</v>
      </c>
      <c r="CG17">
        <v>90</v>
      </c>
      <c r="CH17">
        <v>33</v>
      </c>
      <c r="CI17">
        <v>23</v>
      </c>
      <c r="CJ17">
        <v>2</v>
      </c>
      <c r="CK17">
        <v>28</v>
      </c>
      <c r="CL17">
        <v>10</v>
      </c>
      <c r="CM17">
        <v>51</v>
      </c>
      <c r="CN17">
        <v>15</v>
      </c>
      <c r="CO17">
        <v>51</v>
      </c>
      <c r="CP17">
        <v>14</v>
      </c>
      <c r="CQ17">
        <v>75</v>
      </c>
      <c r="CR17">
        <v>32</v>
      </c>
      <c r="CS17">
        <v>80</v>
      </c>
      <c r="CT17">
        <v>23</v>
      </c>
      <c r="CU17">
        <v>13</v>
      </c>
      <c r="CV17">
        <v>44</v>
      </c>
      <c r="CW17">
        <v>3</v>
      </c>
      <c r="CX17">
        <v>53</v>
      </c>
      <c r="CY17">
        <v>25</v>
      </c>
      <c r="CZ17">
        <v>0</v>
      </c>
      <c r="DA17">
        <v>8</v>
      </c>
      <c r="DB17">
        <v>30</v>
      </c>
      <c r="DC17">
        <v>0</v>
      </c>
      <c r="DD17">
        <v>13</v>
      </c>
      <c r="DE17">
        <v>2</v>
      </c>
      <c r="DF17">
        <v>14</v>
      </c>
      <c r="DG17">
        <v>7</v>
      </c>
      <c r="DH17">
        <v>102</v>
      </c>
      <c r="DI17" t="str">
        <f>IFERROR(HLOOKUP(DI$8,Data!$A$30:$F$39,MATCH('EMIS Data'!$A17,Data!$A$30:$A$39,0),FALSE), "0")</f>
        <v>0</v>
      </c>
      <c r="DJ17" t="str">
        <f>IFERROR(HLOOKUP(DJ$8,Data!$A$30:$F$39,MATCH('EMIS Data'!$A17,Data!$A$30:$A$39,0),FALSE), "0")</f>
        <v>0</v>
      </c>
      <c r="DK17" t="str">
        <f>IFERROR(HLOOKUP(DK$8,Data!$A$30:$F$39,MATCH('EMIS Data'!$A17,Data!$A$30:$A$39,0),FALSE), "0")</f>
        <v>0</v>
      </c>
      <c r="DL17" t="str">
        <f>IFERROR(HLOOKUP(DL$8,Data!$A$30:$Z$39,MATCH('EMIS Data'!$A17,Data!$A$30:$A$39,0),FALSE), "0")</f>
        <v>0</v>
      </c>
      <c r="DM17" t="str">
        <f>IFERROR(HLOOKUP(DM$8,Data!$A$30:$Z$39,MATCH('EMIS Data'!$A17,Data!$A$30:$A$39,0),FALSE), "0")</f>
        <v>0</v>
      </c>
    </row>
    <row r="18" spans="1:117" x14ac:dyDescent="0.25">
      <c r="A18" t="s">
        <v>276</v>
      </c>
      <c r="C18">
        <v>0</v>
      </c>
      <c r="D18">
        <v>1</v>
      </c>
      <c r="E18">
        <v>0</v>
      </c>
      <c r="F18">
        <v>27</v>
      </c>
      <c r="G18">
        <v>8</v>
      </c>
      <c r="H18">
        <v>7</v>
      </c>
      <c r="I18">
        <v>9</v>
      </c>
      <c r="J18">
        <v>2</v>
      </c>
      <c r="K18">
        <v>1</v>
      </c>
      <c r="L18">
        <v>0</v>
      </c>
      <c r="M18">
        <v>3</v>
      </c>
      <c r="N18">
        <v>13</v>
      </c>
      <c r="O18">
        <v>2</v>
      </c>
      <c r="P18">
        <v>1</v>
      </c>
      <c r="Q18">
        <v>0</v>
      </c>
      <c r="R18">
        <v>0</v>
      </c>
      <c r="S18">
        <v>0</v>
      </c>
      <c r="T18">
        <v>0</v>
      </c>
      <c r="U18">
        <v>3</v>
      </c>
      <c r="V18">
        <v>1</v>
      </c>
      <c r="W18">
        <v>2</v>
      </c>
      <c r="X18">
        <v>0</v>
      </c>
      <c r="Y18">
        <v>0</v>
      </c>
      <c r="Z18">
        <v>0</v>
      </c>
      <c r="AA18">
        <v>13</v>
      </c>
      <c r="AB18">
        <v>0</v>
      </c>
      <c r="AC18">
        <v>0</v>
      </c>
      <c r="AD18">
        <v>1</v>
      </c>
      <c r="AE18">
        <v>0</v>
      </c>
      <c r="AF18">
        <v>1</v>
      </c>
      <c r="AG18">
        <v>1</v>
      </c>
      <c r="AH18">
        <v>0</v>
      </c>
      <c r="AI18">
        <v>0</v>
      </c>
      <c r="AJ18">
        <v>1</v>
      </c>
      <c r="AK18">
        <v>1</v>
      </c>
      <c r="AL18">
        <v>16</v>
      </c>
      <c r="AM18">
        <v>1</v>
      </c>
      <c r="AN18">
        <v>0</v>
      </c>
      <c r="AO18">
        <v>2</v>
      </c>
      <c r="AP18">
        <v>0</v>
      </c>
      <c r="AQ18">
        <v>0</v>
      </c>
      <c r="AR18">
        <v>10</v>
      </c>
      <c r="AS18">
        <v>0</v>
      </c>
      <c r="AT18">
        <v>1</v>
      </c>
      <c r="AU18">
        <v>0</v>
      </c>
      <c r="AV18">
        <v>1</v>
      </c>
      <c r="AW18">
        <v>0</v>
      </c>
      <c r="AX18">
        <v>1</v>
      </c>
      <c r="AY18">
        <v>6</v>
      </c>
      <c r="AZ18">
        <v>0</v>
      </c>
      <c r="BA18">
        <v>0</v>
      </c>
      <c r="BB18">
        <v>0</v>
      </c>
      <c r="BC18">
        <v>11</v>
      </c>
      <c r="BD18">
        <v>1</v>
      </c>
      <c r="BE18">
        <v>4</v>
      </c>
      <c r="BF18">
        <v>0</v>
      </c>
      <c r="BG18">
        <v>0</v>
      </c>
      <c r="BH18">
        <v>0</v>
      </c>
      <c r="BI18">
        <v>0</v>
      </c>
      <c r="BJ18">
        <v>1</v>
      </c>
      <c r="BK18">
        <v>102</v>
      </c>
      <c r="BL18">
        <v>5</v>
      </c>
      <c r="BM18">
        <v>0</v>
      </c>
      <c r="BN18">
        <v>17</v>
      </c>
      <c r="BO18">
        <v>0</v>
      </c>
      <c r="BP18">
        <v>0</v>
      </c>
      <c r="BQ18">
        <v>2</v>
      </c>
      <c r="BR18">
        <v>4</v>
      </c>
      <c r="BS18">
        <v>0</v>
      </c>
      <c r="BT18">
        <v>5</v>
      </c>
      <c r="BU18">
        <v>32</v>
      </c>
      <c r="BV18">
        <v>1</v>
      </c>
      <c r="BW18">
        <v>5</v>
      </c>
      <c r="BX18">
        <v>10</v>
      </c>
      <c r="BY18">
        <v>6</v>
      </c>
      <c r="BZ18">
        <v>8</v>
      </c>
      <c r="CA18">
        <v>2</v>
      </c>
      <c r="CB18">
        <v>4</v>
      </c>
      <c r="CC18">
        <v>0</v>
      </c>
      <c r="CD18">
        <v>1</v>
      </c>
      <c r="CE18">
        <v>6</v>
      </c>
      <c r="CF18">
        <v>4</v>
      </c>
      <c r="CG18">
        <v>5</v>
      </c>
      <c r="CH18">
        <v>0</v>
      </c>
      <c r="CI18">
        <v>0</v>
      </c>
      <c r="CJ18">
        <v>0</v>
      </c>
      <c r="CK18">
        <v>2</v>
      </c>
      <c r="CL18">
        <v>0</v>
      </c>
      <c r="CM18">
        <v>1</v>
      </c>
      <c r="CN18">
        <v>2</v>
      </c>
      <c r="CO18">
        <v>4</v>
      </c>
      <c r="CP18">
        <v>0</v>
      </c>
      <c r="CQ18">
        <v>9</v>
      </c>
      <c r="CR18">
        <v>1</v>
      </c>
      <c r="CS18">
        <v>7</v>
      </c>
      <c r="CT18">
        <v>1</v>
      </c>
      <c r="CU18">
        <v>1</v>
      </c>
      <c r="CV18">
        <v>2</v>
      </c>
      <c r="CW18">
        <v>0</v>
      </c>
      <c r="CX18">
        <v>2</v>
      </c>
      <c r="CY18">
        <v>10</v>
      </c>
      <c r="CZ18">
        <v>0</v>
      </c>
      <c r="DA18">
        <v>0</v>
      </c>
      <c r="DB18">
        <v>0</v>
      </c>
      <c r="DC18">
        <v>0</v>
      </c>
      <c r="DD18">
        <v>2</v>
      </c>
      <c r="DE18">
        <v>0</v>
      </c>
      <c r="DF18">
        <v>4</v>
      </c>
      <c r="DG18">
        <v>0</v>
      </c>
      <c r="DH18">
        <v>5</v>
      </c>
      <c r="DI18" s="66" t="str">
        <f>IFERROR(HLOOKUP(DI$8,Data!$A$30:$F$39,MATCH('EMIS Data'!$A18,Data!$A$30:$A$39,0),FALSE), "0")</f>
        <v>0</v>
      </c>
      <c r="DJ18" s="66" t="str">
        <f>IFERROR(HLOOKUP(DJ$8,Data!$A$30:$F$39,MATCH('EMIS Data'!$A18,Data!$A$30:$A$39,0),FALSE), "0")</f>
        <v>0</v>
      </c>
      <c r="DK18" s="66" t="str">
        <f>IFERROR(HLOOKUP(DK$8,Data!$A$30:$F$39,MATCH('EMIS Data'!$A18,Data!$A$30:$A$39,0),FALSE), "0")</f>
        <v>0</v>
      </c>
      <c r="DL18" t="str">
        <f>IFERROR(HLOOKUP(DL$8,Data!$A$30:$Z$39,MATCH('EMIS Data'!$A18,Data!$A$30:$A$39,0),FALSE), "0")</f>
        <v>0</v>
      </c>
      <c r="DM18" t="str">
        <f>IFERROR(HLOOKUP(DM$8,Data!$A$30:$Z$39,MATCH('EMIS Data'!$A18,Data!$A$30:$A$39,0),FALSE), "0")</f>
        <v>0</v>
      </c>
    </row>
    <row r="19" spans="1:117" x14ac:dyDescent="0.25">
      <c r="A19" t="s">
        <v>158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6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1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0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5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  <c r="DI19" s="66" t="str">
        <f>IFERROR(HLOOKUP(DI$8,Data!$A$30:$F$39,MATCH('EMIS Data'!$A19,Data!$A$30:$A$39,0),FALSE), "0")</f>
        <v>0</v>
      </c>
      <c r="DJ19" s="66" t="str">
        <f>IFERROR(HLOOKUP(DJ$8,Data!$A$30:$F$39,MATCH('EMIS Data'!$A19,Data!$A$30:$A$39,0),FALSE), "0")</f>
        <v>0</v>
      </c>
      <c r="DK19" s="66" t="str">
        <f>IFERROR(HLOOKUP(DK$8,Data!$A$30:$F$39,MATCH('EMIS Data'!$A19,Data!$A$30:$A$39,0),FALSE), "0")</f>
        <v>0</v>
      </c>
      <c r="DL19" t="str">
        <f>IFERROR(HLOOKUP(DL$8,Data!$A$30:$Z$39,MATCH('EMIS Data'!$A19,Data!$A$30:$A$39,0),FALSE), "0")</f>
        <v>0</v>
      </c>
      <c r="DM19" t="str">
        <f>IFERROR(HLOOKUP(DM$8,Data!$A$30:$Z$39,MATCH('EMIS Data'!$A19,Data!$A$30:$A$39,0),FALSE), "0")</f>
        <v>0</v>
      </c>
    </row>
    <row r="20" spans="1:117" x14ac:dyDescent="0.25">
      <c r="A20" t="s">
        <v>159</v>
      </c>
      <c r="C20">
        <v>0</v>
      </c>
      <c r="D20">
        <v>0</v>
      </c>
      <c r="E20">
        <v>0</v>
      </c>
      <c r="F20">
        <v>26</v>
      </c>
      <c r="G20">
        <v>8</v>
      </c>
      <c r="H20">
        <v>0</v>
      </c>
      <c r="I20">
        <v>5</v>
      </c>
      <c r="J20">
        <v>2</v>
      </c>
      <c r="K20">
        <v>0</v>
      </c>
      <c r="L20">
        <v>0</v>
      </c>
      <c r="M20">
        <v>2</v>
      </c>
      <c r="N20">
        <v>5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1</v>
      </c>
      <c r="V20">
        <v>1</v>
      </c>
      <c r="W20">
        <v>1</v>
      </c>
      <c r="X20">
        <v>0</v>
      </c>
      <c r="Y20">
        <v>0</v>
      </c>
      <c r="Z20">
        <v>0</v>
      </c>
      <c r="AA20">
        <v>1</v>
      </c>
      <c r="AB20">
        <v>0</v>
      </c>
      <c r="AC20">
        <v>0</v>
      </c>
      <c r="AD20">
        <v>0</v>
      </c>
      <c r="AE20">
        <v>0</v>
      </c>
      <c r="AF20">
        <v>1</v>
      </c>
      <c r="AG20">
        <v>1</v>
      </c>
      <c r="AH20">
        <v>0</v>
      </c>
      <c r="AI20">
        <v>0</v>
      </c>
      <c r="AJ20">
        <v>0</v>
      </c>
      <c r="AK20">
        <v>0</v>
      </c>
      <c r="AL20">
        <v>11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2</v>
      </c>
      <c r="AS20">
        <v>0</v>
      </c>
      <c r="AT20">
        <v>1</v>
      </c>
      <c r="AU20">
        <v>0</v>
      </c>
      <c r="AV20">
        <v>0</v>
      </c>
      <c r="AW20">
        <v>0</v>
      </c>
      <c r="AX20">
        <v>0</v>
      </c>
      <c r="AY20">
        <v>2</v>
      </c>
      <c r="AZ20">
        <v>0</v>
      </c>
      <c r="BA20">
        <v>0</v>
      </c>
      <c r="BB20">
        <v>0</v>
      </c>
      <c r="BC20">
        <v>2</v>
      </c>
      <c r="BD20">
        <v>0</v>
      </c>
      <c r="BE20">
        <v>3</v>
      </c>
      <c r="BF20">
        <v>0</v>
      </c>
      <c r="BG20">
        <v>0</v>
      </c>
      <c r="BH20">
        <v>0</v>
      </c>
      <c r="BI20">
        <v>0</v>
      </c>
      <c r="BJ20">
        <v>1</v>
      </c>
      <c r="BK20">
        <v>69</v>
      </c>
      <c r="BL20">
        <v>0</v>
      </c>
      <c r="BM20">
        <v>0</v>
      </c>
      <c r="BN20">
        <v>8</v>
      </c>
      <c r="BO20">
        <v>0</v>
      </c>
      <c r="BP20">
        <v>0</v>
      </c>
      <c r="BQ20">
        <v>1</v>
      </c>
      <c r="BR20">
        <v>2</v>
      </c>
      <c r="BS20">
        <v>0</v>
      </c>
      <c r="BT20">
        <v>2</v>
      </c>
      <c r="BU20">
        <v>6</v>
      </c>
      <c r="BV20">
        <v>0</v>
      </c>
      <c r="BW20">
        <v>1</v>
      </c>
      <c r="BX20">
        <v>7</v>
      </c>
      <c r="BY20">
        <v>1</v>
      </c>
      <c r="BZ20">
        <v>0</v>
      </c>
      <c r="CA20">
        <v>1</v>
      </c>
      <c r="CB20">
        <v>1</v>
      </c>
      <c r="CC20">
        <v>0</v>
      </c>
      <c r="CD20">
        <v>0</v>
      </c>
      <c r="CE20">
        <v>2</v>
      </c>
      <c r="CF20">
        <v>2</v>
      </c>
      <c r="CG20">
        <v>4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1</v>
      </c>
      <c r="CN20">
        <v>2</v>
      </c>
      <c r="CO20">
        <v>3</v>
      </c>
      <c r="CP20">
        <v>0</v>
      </c>
      <c r="CQ20">
        <v>9</v>
      </c>
      <c r="CR20">
        <v>1</v>
      </c>
      <c r="CS20">
        <v>1</v>
      </c>
      <c r="CT20">
        <v>0</v>
      </c>
      <c r="CU20">
        <v>1</v>
      </c>
      <c r="CV20">
        <v>2</v>
      </c>
      <c r="CW20">
        <v>0</v>
      </c>
      <c r="CX20">
        <v>1</v>
      </c>
      <c r="CY20">
        <v>10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  <c r="DH20">
        <v>3</v>
      </c>
      <c r="DI20" s="66" t="str">
        <f>IFERROR(HLOOKUP(DI$8,Data!$A$30:$F$39,MATCH('EMIS Data'!$A20,Data!$A$30:$A$39,0),FALSE), "0")</f>
        <v>0</v>
      </c>
      <c r="DJ20" s="66" t="str">
        <f>IFERROR(HLOOKUP(DJ$8,Data!$A$30:$F$39,MATCH('EMIS Data'!$A20,Data!$A$30:$A$39,0),FALSE), "0")</f>
        <v>0</v>
      </c>
      <c r="DK20" s="66" t="str">
        <f>IFERROR(HLOOKUP(DK$8,Data!$A$30:$F$39,MATCH('EMIS Data'!$A20,Data!$A$30:$A$39,0),FALSE), "0")</f>
        <v>0</v>
      </c>
      <c r="DL20" t="str">
        <f>IFERROR(HLOOKUP(DL$8,Data!$A$30:$Z$39,MATCH('EMIS Data'!$A20,Data!$A$30:$A$39,0),FALSE), "0")</f>
        <v>0</v>
      </c>
      <c r="DM20" t="str">
        <f>IFERROR(HLOOKUP(DM$8,Data!$A$30:$Z$39,MATCH('EMIS Data'!$A20,Data!$A$30:$A$39,0),FALSE), "0")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AcademicYear xmlns="http://schemas.microsoft.com/sharepoint/v3" xsi:nil="true"/>
    <QMULDepartmentTaxHTField0 xmlns="http://schemas.microsoft.com/sharepoint/v3">
      <Terms xmlns="http://schemas.microsoft.com/office/infopath/2007/PartnerControls"/>
    </QMULDepartmentTaxHTField0>
    <QMULSchoolTaxHTField0 xmlns="http://schemas.microsoft.com/sharepoint/v3">
      <Terms xmlns="http://schemas.microsoft.com/office/infopath/2007/PartnerControls"/>
    </QMULSchoolTaxHTField0>
    <QMULDocumentStatusTaxHTField0 xmlns="http://schemas.microsoft.com/sharepoint/v3">
      <Terms xmlns="http://schemas.microsoft.com/office/infopath/2007/PartnerControls"/>
    </QMULDocumentStatus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EF64A8E-1BCD-4969-9D53-B24D715C7EE7}">
  <ds:schemaRefs>
    <ds:schemaRef ds:uri="d5efd484-15aa-41a0-83f6-0646502cb6d6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2006/metadata/properties"/>
    <ds:schemaRef ds:uri="http://purl.org/dc/dcmitype/"/>
    <ds:schemaRef ds:uri="http://purl.org/dc/terms/"/>
    <ds:schemaRef ds:uri="45ae7f3d-bcd0-4e4b-af93-f03a9fbb19b5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F30A5E59-404C-4216-9C9B-C229C6088A4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B9EA72-92B0-41B2-A6E5-6A3AD3558B39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96C5799C-7D41-420B-B0DC-DEBF93424B5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Information</vt:lpstr>
      <vt:lpstr>End of Life Care</vt:lpstr>
      <vt:lpstr>Chart Data</vt:lpstr>
      <vt:lpstr>Control Panel</vt:lpstr>
      <vt:lpstr>Data</vt:lpstr>
      <vt:lpstr>EMIS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j.e.dunne</dc:creator>
  <cp:lastModifiedBy>Thomas Bradshaw</cp:lastModifiedBy>
  <cp:lastPrinted>2017-10-19T09:25:18Z</cp:lastPrinted>
  <dcterms:created xsi:type="dcterms:W3CDTF">2014-10-21T14:42:58Z</dcterms:created>
  <dcterms:modified xsi:type="dcterms:W3CDTF">2023-04-05T12:55:08Z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Location">
    <vt:lpwstr/>
  </property>
  <property fmtid="{D5CDD505-2E9C-101B-9397-08002B2CF9AE}" pid="7" name="QMULDocumentType">
    <vt:lpwstr/>
  </property>
  <property fmtid="{D5CDD505-2E9C-101B-9397-08002B2CF9AE}" pid="8" name="QMULDepartment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</Properties>
</file>